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theme/themeOverride6.xml" ContentType="application/vnd.openxmlformats-officedocument.themeOverride+xml"/>
  <Override PartName="/xl/charts/chart14.xml" ContentType="application/vnd.openxmlformats-officedocument.drawingml.chart+xml"/>
  <Override PartName="/xl/theme/themeOverride7.xml" ContentType="application/vnd.openxmlformats-officedocument.themeOverride+xml"/>
  <Override PartName="/xl/charts/chart15.xml" ContentType="application/vnd.openxmlformats-officedocument.drawingml.chart+xml"/>
  <Override PartName="/xl/theme/themeOverride8.xml" ContentType="application/vnd.openxmlformats-officedocument.themeOverrid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theme/themeOverride9.xml" ContentType="application/vnd.openxmlformats-officedocument.themeOverride+xml"/>
  <Override PartName="/xl/charts/chart17.xml" ContentType="application/vnd.openxmlformats-officedocument.drawingml.chart+xml"/>
  <Override PartName="/xl/theme/themeOverride10.xml" ContentType="application/vnd.openxmlformats-officedocument.themeOverride+xml"/>
  <Override PartName="/xl/charts/chart18.xml" ContentType="application/vnd.openxmlformats-officedocument.drawingml.chart+xml"/>
  <Override PartName="/xl/theme/themeOverride11.xml" ContentType="application/vnd.openxmlformats-officedocument.themeOverride+xml"/>
  <Override PartName="/xl/charts/chart19.xml" ContentType="application/vnd.openxmlformats-officedocument.drawingml.chart+xml"/>
  <Override PartName="/xl/theme/themeOverride12.xml" ContentType="application/vnd.openxmlformats-officedocument.themeOverride+xml"/>
  <Override PartName="/xl/charts/chart20.xml" ContentType="application/vnd.openxmlformats-officedocument.drawingml.chart+xml"/>
  <Override PartName="/xl/theme/themeOverride13.xml" ContentType="application/vnd.openxmlformats-officedocument.themeOverride+xml"/>
  <Override PartName="/xl/charts/chart21.xml" ContentType="application/vnd.openxmlformats-officedocument.drawingml.chart+xml"/>
  <Override PartName="/xl/theme/themeOverride14.xml" ContentType="application/vnd.openxmlformats-officedocument.themeOverride+xml"/>
  <Override PartName="/xl/charts/chart22.xml" ContentType="application/vnd.openxmlformats-officedocument.drawingml.chart+xml"/>
  <Override PartName="/xl/theme/themeOverride15.xml" ContentType="application/vnd.openxmlformats-officedocument.themeOverride+xml"/>
  <Override PartName="/xl/charts/chart23.xml" ContentType="application/vnd.openxmlformats-officedocument.drawingml.chart+xml"/>
  <Override PartName="/xl/theme/themeOverride16.xml" ContentType="application/vnd.openxmlformats-officedocument.themeOverride+xml"/>
  <Override PartName="/xl/drawings/drawing6.xml" ContentType="application/vnd.openxmlformats-officedocument.drawing+xml"/>
  <Override PartName="/xl/charts/chart24.xml" ContentType="application/vnd.openxmlformats-officedocument.drawingml.chart+xml"/>
  <Override PartName="/xl/theme/themeOverride17.xml" ContentType="application/vnd.openxmlformats-officedocument.themeOverride+xml"/>
  <Override PartName="/xl/charts/chart25.xml" ContentType="application/vnd.openxmlformats-officedocument.drawingml.chart+xml"/>
  <Override PartName="/xl/theme/themeOverride18.xml" ContentType="application/vnd.openxmlformats-officedocument.themeOverride+xml"/>
  <Override PartName="/xl/charts/chart2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7.xml" ContentType="application/vnd.openxmlformats-officedocument.drawingml.chart+xml"/>
  <Override PartName="/xl/theme/themeOverride19.xml" ContentType="application/vnd.openxmlformats-officedocument.themeOverride+xml"/>
  <Override PartName="/xl/drawings/drawing7.xml" ContentType="application/vnd.openxmlformats-officedocument.drawing+xml"/>
  <Override PartName="/xl/charts/chart2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3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3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3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3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nmh\Documents\BRAGE\Høst 2020\"/>
    </mc:Choice>
  </mc:AlternateContent>
  <bookViews>
    <workbookView xWindow="0" yWindow="0" windowWidth="18670" windowHeight="6610" activeTab="8"/>
  </bookViews>
  <sheets>
    <sheet name="Terskeltesten" sheetId="2" r:id="rId1"/>
    <sheet name="VO2maks test" sheetId="1" r:id="rId2"/>
    <sheet name="korrelasjon" sheetId="10" r:id="rId3"/>
    <sheet name="MAS &amp; LT" sheetId="5" r:id="rId4"/>
    <sheet name="Figurer Blokk_profil" sheetId="6" r:id="rId5"/>
    <sheet name="HbMasse" sheetId="7" r:id="rId6"/>
    <sheet name="tid over HF" sheetId="11" r:id="rId7"/>
    <sheet name="Tid over VO2" sheetId="12" r:id="rId8"/>
    <sheet name="Trening" sheetId="13" r:id="rId9"/>
  </sheets>
  <externalReferences>
    <externalReference r:id="rId10"/>
    <externalReference r:id="rId11"/>
    <externalReference r:id="rId12"/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5" i="13" l="1"/>
  <c r="G85" i="13"/>
  <c r="F85" i="13"/>
  <c r="E85" i="13"/>
  <c r="D85" i="13"/>
  <c r="C85" i="13"/>
  <c r="H84" i="13"/>
  <c r="G84" i="13"/>
  <c r="F84" i="13"/>
  <c r="E84" i="13"/>
  <c r="D84" i="13"/>
  <c r="C84" i="13"/>
  <c r="H83" i="13"/>
  <c r="G83" i="13"/>
  <c r="F83" i="13"/>
  <c r="E83" i="13"/>
  <c r="D83" i="13"/>
  <c r="C83" i="13"/>
  <c r="U81" i="13"/>
  <c r="R81" i="13"/>
  <c r="P81" i="13"/>
  <c r="S81" i="13" s="1"/>
  <c r="O81" i="13"/>
  <c r="N81" i="13"/>
  <c r="Q81" i="13" s="1"/>
  <c r="T81" i="13" s="1"/>
  <c r="I81" i="13"/>
  <c r="U80" i="13"/>
  <c r="S80" i="13"/>
  <c r="Q80" i="13"/>
  <c r="P80" i="13"/>
  <c r="O80" i="13"/>
  <c r="R80" i="13" s="1"/>
  <c r="N80" i="13"/>
  <c r="I80" i="13"/>
  <c r="U79" i="13"/>
  <c r="R79" i="13"/>
  <c r="P79" i="13"/>
  <c r="S79" i="13" s="1"/>
  <c r="O79" i="13"/>
  <c r="N79" i="13"/>
  <c r="Q79" i="13" s="1"/>
  <c r="T79" i="13" s="1"/>
  <c r="I79" i="13"/>
  <c r="U78" i="13"/>
  <c r="S78" i="13"/>
  <c r="Q78" i="13"/>
  <c r="T78" i="13" s="1"/>
  <c r="P78" i="13"/>
  <c r="O78" i="13"/>
  <c r="R78" i="13" s="1"/>
  <c r="N78" i="13"/>
  <c r="I78" i="13"/>
  <c r="U77" i="13"/>
  <c r="R77" i="13"/>
  <c r="P77" i="13"/>
  <c r="S77" i="13" s="1"/>
  <c r="O77" i="13"/>
  <c r="N77" i="13"/>
  <c r="Q77" i="13" s="1"/>
  <c r="T77" i="13" s="1"/>
  <c r="I77" i="13"/>
  <c r="I76" i="13"/>
  <c r="U75" i="13"/>
  <c r="R75" i="13"/>
  <c r="P75" i="13"/>
  <c r="S75" i="13" s="1"/>
  <c r="O75" i="13"/>
  <c r="N75" i="13"/>
  <c r="Q75" i="13" s="1"/>
  <c r="I75" i="13"/>
  <c r="U74" i="13"/>
  <c r="S74" i="13"/>
  <c r="Q74" i="13"/>
  <c r="P74" i="13"/>
  <c r="O74" i="13"/>
  <c r="R74" i="13" s="1"/>
  <c r="N74" i="13"/>
  <c r="I74" i="13"/>
  <c r="AD73" i="13"/>
  <c r="U73" i="13"/>
  <c r="U83" i="13" s="1"/>
  <c r="S73" i="13"/>
  <c r="Q73" i="13"/>
  <c r="T73" i="13" s="1"/>
  <c r="P73" i="13"/>
  <c r="O73" i="13"/>
  <c r="R73" i="13" s="1"/>
  <c r="N73" i="13"/>
  <c r="I73" i="13"/>
  <c r="I83" i="13" s="1"/>
  <c r="U72" i="13"/>
  <c r="R72" i="13"/>
  <c r="P72" i="13"/>
  <c r="S72" i="13" s="1"/>
  <c r="O72" i="13"/>
  <c r="N72" i="13"/>
  <c r="Q72" i="13" s="1"/>
  <c r="I72" i="13"/>
  <c r="U70" i="13"/>
  <c r="U84" i="13" s="1"/>
  <c r="S70" i="13"/>
  <c r="Q70" i="13"/>
  <c r="P70" i="13"/>
  <c r="O70" i="13"/>
  <c r="N70" i="13"/>
  <c r="I70" i="13"/>
  <c r="H65" i="13"/>
  <c r="G65" i="13"/>
  <c r="F65" i="13"/>
  <c r="E65" i="13"/>
  <c r="D65" i="13"/>
  <c r="C65" i="13"/>
  <c r="H64" i="13"/>
  <c r="G64" i="13"/>
  <c r="F64" i="13"/>
  <c r="E64" i="13"/>
  <c r="D64" i="13"/>
  <c r="C64" i="13"/>
  <c r="U62" i="13"/>
  <c r="R62" i="13"/>
  <c r="P62" i="13"/>
  <c r="S62" i="13" s="1"/>
  <c r="O62" i="13"/>
  <c r="N62" i="13"/>
  <c r="Q62" i="13" s="1"/>
  <c r="I62" i="13"/>
  <c r="U61" i="13"/>
  <c r="S61" i="13"/>
  <c r="Q61" i="13"/>
  <c r="P61" i="13"/>
  <c r="O61" i="13"/>
  <c r="R61" i="13" s="1"/>
  <c r="N61" i="13"/>
  <c r="I61" i="13"/>
  <c r="U60" i="13"/>
  <c r="R60" i="13"/>
  <c r="P60" i="13"/>
  <c r="S60" i="13" s="1"/>
  <c r="O60" i="13"/>
  <c r="N60" i="13"/>
  <c r="Q60" i="13" s="1"/>
  <c r="T60" i="13" s="1"/>
  <c r="I60" i="13"/>
  <c r="U59" i="13"/>
  <c r="S59" i="13"/>
  <c r="Q59" i="13"/>
  <c r="P59" i="13"/>
  <c r="O59" i="13"/>
  <c r="R59" i="13" s="1"/>
  <c r="N59" i="13"/>
  <c r="I59" i="13"/>
  <c r="U58" i="13"/>
  <c r="R58" i="13"/>
  <c r="P58" i="13"/>
  <c r="S58" i="13" s="1"/>
  <c r="O58" i="13"/>
  <c r="N58" i="13"/>
  <c r="Q58" i="13" s="1"/>
  <c r="I58" i="13"/>
  <c r="U57" i="13"/>
  <c r="S57" i="13"/>
  <c r="Q57" i="13"/>
  <c r="P57" i="13"/>
  <c r="O57" i="13"/>
  <c r="R57" i="13" s="1"/>
  <c r="N57" i="13"/>
  <c r="I57" i="13"/>
  <c r="U56" i="13"/>
  <c r="R56" i="13"/>
  <c r="P56" i="13"/>
  <c r="S56" i="13" s="1"/>
  <c r="O56" i="13"/>
  <c r="N56" i="13"/>
  <c r="Q56" i="13" s="1"/>
  <c r="T56" i="13" s="1"/>
  <c r="I56" i="13"/>
  <c r="U55" i="13"/>
  <c r="S55" i="13"/>
  <c r="Q55" i="13"/>
  <c r="T55" i="13" s="1"/>
  <c r="P55" i="13"/>
  <c r="O55" i="13"/>
  <c r="R55" i="13" s="1"/>
  <c r="N55" i="13"/>
  <c r="I55" i="13"/>
  <c r="U54" i="13"/>
  <c r="R54" i="13"/>
  <c r="P54" i="13"/>
  <c r="S54" i="13" s="1"/>
  <c r="O54" i="13"/>
  <c r="N54" i="13"/>
  <c r="Q54" i="13" s="1"/>
  <c r="I54" i="13"/>
  <c r="U53" i="13"/>
  <c r="S53" i="13"/>
  <c r="Q53" i="13"/>
  <c r="P53" i="13"/>
  <c r="O53" i="13"/>
  <c r="R53" i="13" s="1"/>
  <c r="R63" i="13" s="1"/>
  <c r="N53" i="13"/>
  <c r="I53" i="13"/>
  <c r="U52" i="13"/>
  <c r="U85" i="13" s="1"/>
  <c r="R52" i="13"/>
  <c r="R64" i="13" s="1"/>
  <c r="P52" i="13"/>
  <c r="O52" i="13"/>
  <c r="O63" i="13" s="1"/>
  <c r="AG29" i="13" s="1"/>
  <c r="N52" i="13"/>
  <c r="I52" i="13"/>
  <c r="I85" i="13" s="1"/>
  <c r="I40" i="13"/>
  <c r="H40" i="13"/>
  <c r="G40" i="13"/>
  <c r="F40" i="13"/>
  <c r="E40" i="13"/>
  <c r="D40" i="13"/>
  <c r="N39" i="13"/>
  <c r="I39" i="13"/>
  <c r="H39" i="13"/>
  <c r="G39" i="13"/>
  <c r="F39" i="13"/>
  <c r="E39" i="13"/>
  <c r="D39" i="13"/>
  <c r="N38" i="13"/>
  <c r="I38" i="13"/>
  <c r="H38" i="13"/>
  <c r="G38" i="13"/>
  <c r="F38" i="13"/>
  <c r="E38" i="13"/>
  <c r="D38" i="13"/>
  <c r="J37" i="13"/>
  <c r="T36" i="13"/>
  <c r="Y36" i="13" s="1"/>
  <c r="O36" i="13"/>
  <c r="R36" i="13" s="1"/>
  <c r="N36" i="13"/>
  <c r="V36" i="13" s="1"/>
  <c r="M36" i="13"/>
  <c r="U36" i="13" s="1"/>
  <c r="J36" i="13"/>
  <c r="Y35" i="13"/>
  <c r="T35" i="13"/>
  <c r="Q35" i="13"/>
  <c r="O35" i="13"/>
  <c r="W35" i="13" s="1"/>
  <c r="N35" i="13"/>
  <c r="V35" i="13" s="1"/>
  <c r="M35" i="13"/>
  <c r="P35" i="13" s="1"/>
  <c r="J35" i="13"/>
  <c r="W34" i="13"/>
  <c r="T34" i="13"/>
  <c r="Y34" i="13" s="1"/>
  <c r="O34" i="13"/>
  <c r="R34" i="13" s="1"/>
  <c r="N34" i="13"/>
  <c r="V34" i="13" s="1"/>
  <c r="M34" i="13"/>
  <c r="U34" i="13" s="1"/>
  <c r="J34" i="13"/>
  <c r="Y33" i="13"/>
  <c r="U33" i="13"/>
  <c r="T33" i="13"/>
  <c r="Q33" i="13"/>
  <c r="O33" i="13"/>
  <c r="W33" i="13" s="1"/>
  <c r="N33" i="13"/>
  <c r="V33" i="13" s="1"/>
  <c r="M33" i="13"/>
  <c r="P33" i="13" s="1"/>
  <c r="J33" i="13"/>
  <c r="T32" i="13"/>
  <c r="Y32" i="13" s="1"/>
  <c r="Q32" i="13"/>
  <c r="O32" i="13"/>
  <c r="R32" i="13" s="1"/>
  <c r="N32" i="13"/>
  <c r="V32" i="13" s="1"/>
  <c r="M32" i="13"/>
  <c r="U32" i="13" s="1"/>
  <c r="J32" i="13"/>
  <c r="Y31" i="13"/>
  <c r="U31" i="13"/>
  <c r="T31" i="13"/>
  <c r="Q31" i="13"/>
  <c r="O31" i="13"/>
  <c r="W31" i="13" s="1"/>
  <c r="N31" i="13"/>
  <c r="V31" i="13" s="1"/>
  <c r="M31" i="13"/>
  <c r="P31" i="13" s="1"/>
  <c r="J31" i="13"/>
  <c r="Y30" i="13"/>
  <c r="U30" i="13"/>
  <c r="T30" i="13"/>
  <c r="Q30" i="13"/>
  <c r="O30" i="13"/>
  <c r="W30" i="13" s="1"/>
  <c r="N30" i="13"/>
  <c r="V30" i="13" s="1"/>
  <c r="M30" i="13"/>
  <c r="P30" i="13" s="1"/>
  <c r="J29" i="13"/>
  <c r="Y28" i="13"/>
  <c r="T28" i="13"/>
  <c r="Q28" i="13"/>
  <c r="O28" i="13"/>
  <c r="R28" i="13" s="1"/>
  <c r="N28" i="13"/>
  <c r="V28" i="13" s="1"/>
  <c r="M28" i="13"/>
  <c r="U28" i="13" s="1"/>
  <c r="J28" i="13"/>
  <c r="Y27" i="13"/>
  <c r="U27" i="13"/>
  <c r="T27" i="13"/>
  <c r="Q27" i="13"/>
  <c r="O27" i="13"/>
  <c r="W27" i="13" s="1"/>
  <c r="N27" i="13"/>
  <c r="V27" i="13" s="1"/>
  <c r="V39" i="13" s="1"/>
  <c r="M27" i="13"/>
  <c r="P27" i="13" s="1"/>
  <c r="J27" i="13"/>
  <c r="Y26" i="13"/>
  <c r="T26" i="13"/>
  <c r="Q26" i="13"/>
  <c r="O26" i="13"/>
  <c r="R26" i="13" s="1"/>
  <c r="N26" i="13"/>
  <c r="V26" i="13" s="1"/>
  <c r="M26" i="13"/>
  <c r="U26" i="13" s="1"/>
  <c r="J26" i="13"/>
  <c r="J39" i="13" s="1"/>
  <c r="Y25" i="13"/>
  <c r="T25" i="13"/>
  <c r="T39" i="13" s="1"/>
  <c r="Q25" i="13"/>
  <c r="O25" i="13"/>
  <c r="W25" i="13" s="1"/>
  <c r="N25" i="13"/>
  <c r="V25" i="13" s="1"/>
  <c r="V38" i="13" s="1"/>
  <c r="M25" i="13"/>
  <c r="I20" i="13"/>
  <c r="H20" i="13"/>
  <c r="G20" i="13"/>
  <c r="F20" i="13"/>
  <c r="E20" i="13"/>
  <c r="D20" i="13"/>
  <c r="I19" i="13"/>
  <c r="H19" i="13"/>
  <c r="G19" i="13"/>
  <c r="F19" i="13"/>
  <c r="E19" i="13"/>
  <c r="D19" i="13"/>
  <c r="O17" i="13"/>
  <c r="V16" i="13"/>
  <c r="AA16" i="13" s="1"/>
  <c r="T16" i="13"/>
  <c r="R16" i="13"/>
  <c r="U16" i="13" s="1"/>
  <c r="Z16" i="13" s="1"/>
  <c r="Q16" i="13"/>
  <c r="Y16" i="13" s="1"/>
  <c r="P16" i="13"/>
  <c r="S16" i="13" s="1"/>
  <c r="O16" i="13"/>
  <c r="W16" i="13" s="1"/>
  <c r="J16" i="13"/>
  <c r="V15" i="13"/>
  <c r="AA15" i="13" s="1"/>
  <c r="T15" i="13"/>
  <c r="R15" i="13"/>
  <c r="Q15" i="13"/>
  <c r="Y15" i="13" s="1"/>
  <c r="P15" i="13"/>
  <c r="X15" i="13" s="1"/>
  <c r="O15" i="13"/>
  <c r="W15" i="13" s="1"/>
  <c r="J15" i="13"/>
  <c r="V14" i="13"/>
  <c r="AA14" i="13" s="1"/>
  <c r="T14" i="13"/>
  <c r="R14" i="13"/>
  <c r="U14" i="13" s="1"/>
  <c r="Z14" i="13" s="1"/>
  <c r="Q14" i="13"/>
  <c r="Y14" i="13" s="1"/>
  <c r="P14" i="13"/>
  <c r="S14" i="13" s="1"/>
  <c r="O14" i="13"/>
  <c r="W14" i="13" s="1"/>
  <c r="J14" i="13"/>
  <c r="X13" i="13"/>
  <c r="V13" i="13"/>
  <c r="AA13" i="13" s="1"/>
  <c r="T13" i="13"/>
  <c r="R13" i="13"/>
  <c r="Q13" i="13"/>
  <c r="Y13" i="13" s="1"/>
  <c r="P13" i="13"/>
  <c r="S13" i="13" s="1"/>
  <c r="O13" i="13"/>
  <c r="W13" i="13" s="1"/>
  <c r="J13" i="13"/>
  <c r="V12" i="13"/>
  <c r="AA12" i="13" s="1"/>
  <c r="T12" i="13"/>
  <c r="R12" i="13"/>
  <c r="Q12" i="13"/>
  <c r="Y12" i="13" s="1"/>
  <c r="P12" i="13"/>
  <c r="X12" i="13" s="1"/>
  <c r="O12" i="13"/>
  <c r="W12" i="13" s="1"/>
  <c r="J12" i="13"/>
  <c r="V11" i="13"/>
  <c r="AA11" i="13" s="1"/>
  <c r="T11" i="13"/>
  <c r="R11" i="13"/>
  <c r="Q11" i="13"/>
  <c r="Y11" i="13" s="1"/>
  <c r="P11" i="13"/>
  <c r="X11" i="13" s="1"/>
  <c r="O11" i="13"/>
  <c r="W11" i="13" s="1"/>
  <c r="J11" i="13"/>
  <c r="V10" i="13"/>
  <c r="AA10" i="13" s="1"/>
  <c r="T10" i="13"/>
  <c r="R10" i="13"/>
  <c r="Q10" i="13"/>
  <c r="Y10" i="13" s="1"/>
  <c r="P10" i="13"/>
  <c r="X10" i="13" s="1"/>
  <c r="O10" i="13"/>
  <c r="W10" i="13" s="1"/>
  <c r="J10" i="13"/>
  <c r="V9" i="13"/>
  <c r="AA9" i="13" s="1"/>
  <c r="T9" i="13"/>
  <c r="R9" i="13"/>
  <c r="Q9" i="13"/>
  <c r="Y9" i="13" s="1"/>
  <c r="P9" i="13"/>
  <c r="X9" i="13" s="1"/>
  <c r="O9" i="13"/>
  <c r="W9" i="13" s="1"/>
  <c r="J9" i="13"/>
  <c r="V8" i="13"/>
  <c r="AA8" i="13" s="1"/>
  <c r="T8" i="13"/>
  <c r="R8" i="13"/>
  <c r="Q8" i="13"/>
  <c r="Y8" i="13" s="1"/>
  <c r="P8" i="13"/>
  <c r="X8" i="13" s="1"/>
  <c r="O8" i="13"/>
  <c r="W8" i="13" s="1"/>
  <c r="J8" i="13"/>
  <c r="V7" i="13"/>
  <c r="AA7" i="13" s="1"/>
  <c r="T7" i="13"/>
  <c r="R7" i="13"/>
  <c r="Q7" i="13"/>
  <c r="Y7" i="13" s="1"/>
  <c r="P7" i="13"/>
  <c r="X7" i="13" s="1"/>
  <c r="O7" i="13"/>
  <c r="W7" i="13" s="1"/>
  <c r="J7" i="13"/>
  <c r="V6" i="13"/>
  <c r="V18" i="13" s="1"/>
  <c r="T6" i="13"/>
  <c r="R6" i="13"/>
  <c r="Q6" i="13"/>
  <c r="P6" i="13"/>
  <c r="S6" i="13" s="1"/>
  <c r="O6" i="13"/>
  <c r="J6" i="13"/>
  <c r="J19" i="13" s="1"/>
  <c r="BP140" i="12"/>
  <c r="HO139" i="12"/>
  <c r="GE139" i="12"/>
  <c r="EU139" i="12"/>
  <c r="ER139" i="12"/>
  <c r="DC139" i="12"/>
  <c r="BK139" i="12"/>
  <c r="AA139" i="12"/>
  <c r="GE138" i="12"/>
  <c r="DC138" i="12"/>
  <c r="AA138" i="12"/>
  <c r="GE137" i="12"/>
  <c r="EU137" i="12"/>
  <c r="DC137" i="12"/>
  <c r="BK137" i="12"/>
  <c r="AA137" i="12"/>
  <c r="GE136" i="12"/>
  <c r="EM136" i="12"/>
  <c r="DC136" i="12"/>
  <c r="AA136" i="12"/>
  <c r="HF135" i="12"/>
  <c r="HE135" i="12"/>
  <c r="HD135" i="12"/>
  <c r="HC135" i="12"/>
  <c r="HB135" i="12"/>
  <c r="HA135" i="12"/>
  <c r="GZ135" i="12"/>
  <c r="GY135" i="12"/>
  <c r="GX135" i="12"/>
  <c r="GW135" i="12"/>
  <c r="GV135" i="12"/>
  <c r="GU135" i="12"/>
  <c r="FR135" i="12"/>
  <c r="FQ135" i="12"/>
  <c r="FP135" i="12"/>
  <c r="FO135" i="12"/>
  <c r="FN135" i="12"/>
  <c r="FM135" i="12"/>
  <c r="FL135" i="12"/>
  <c r="FK135" i="12"/>
  <c r="FJ135" i="12"/>
  <c r="FI135" i="12"/>
  <c r="FH135" i="12"/>
  <c r="FG135" i="12"/>
  <c r="EX135" i="12"/>
  <c r="EP135" i="12"/>
  <c r="ED135" i="12"/>
  <c r="EC135" i="12"/>
  <c r="EB135" i="12"/>
  <c r="EA135" i="12"/>
  <c r="DZ135" i="12"/>
  <c r="DY135" i="12"/>
  <c r="DX135" i="12"/>
  <c r="DW135" i="12"/>
  <c r="DV135" i="12"/>
  <c r="DU135" i="12"/>
  <c r="DT135" i="12"/>
  <c r="DS135" i="12"/>
  <c r="DG135" i="12"/>
  <c r="CY135" i="12"/>
  <c r="CP135" i="12"/>
  <c r="CO135" i="12"/>
  <c r="CN135" i="12"/>
  <c r="CM135" i="12"/>
  <c r="CL135" i="12"/>
  <c r="CK135" i="12"/>
  <c r="CJ135" i="12"/>
  <c r="CI135" i="12"/>
  <c r="CH135" i="12"/>
  <c r="CG135" i="12"/>
  <c r="CF135" i="12"/>
  <c r="CE135" i="12"/>
  <c r="BB135" i="12"/>
  <c r="BA135" i="12"/>
  <c r="AZ135" i="12"/>
  <c r="AY135" i="12"/>
  <c r="AX135" i="12"/>
  <c r="AW135" i="12"/>
  <c r="AV135" i="12"/>
  <c r="AU135" i="12"/>
  <c r="AT135" i="12"/>
  <c r="AS135" i="12"/>
  <c r="AR135" i="12"/>
  <c r="AQ135" i="12"/>
  <c r="N135" i="12"/>
  <c r="M135" i="12"/>
  <c r="L135" i="12"/>
  <c r="K135" i="12"/>
  <c r="J135" i="12"/>
  <c r="I135" i="12"/>
  <c r="H135" i="12"/>
  <c r="G135" i="12"/>
  <c r="F135" i="12"/>
  <c r="E135" i="12"/>
  <c r="D135" i="12"/>
  <c r="C135" i="12"/>
  <c r="HZ134" i="12"/>
  <c r="HY134" i="12"/>
  <c r="HX134" i="12"/>
  <c r="HW134" i="12"/>
  <c r="HV134" i="12"/>
  <c r="HU134" i="12"/>
  <c r="HT134" i="12"/>
  <c r="HT136" i="12" s="1"/>
  <c r="HS134" i="12"/>
  <c r="HR134" i="12"/>
  <c r="HQ134" i="12"/>
  <c r="HP134" i="12"/>
  <c r="IB134" i="12" s="1"/>
  <c r="HO134" i="12"/>
  <c r="HH134" i="12"/>
  <c r="HG134" i="12"/>
  <c r="GN134" i="12"/>
  <c r="GL134" i="12"/>
  <c r="GK134" i="12"/>
  <c r="GJ134" i="12"/>
  <c r="GI134" i="12"/>
  <c r="GH134" i="12"/>
  <c r="GG134" i="12"/>
  <c r="GF134" i="12"/>
  <c r="GE134" i="12"/>
  <c r="GD134" i="12"/>
  <c r="GC134" i="12"/>
  <c r="GB134" i="12"/>
  <c r="GA134" i="12"/>
  <c r="GM134" i="12" s="1"/>
  <c r="FT134" i="12"/>
  <c r="FS134" i="12"/>
  <c r="EZ134" i="12"/>
  <c r="EX134" i="12"/>
  <c r="EW134" i="12"/>
  <c r="EV134" i="12"/>
  <c r="EU134" i="12"/>
  <c r="ET134" i="12"/>
  <c r="ES134" i="12"/>
  <c r="ER134" i="12"/>
  <c r="EQ134" i="12"/>
  <c r="EP134" i="12"/>
  <c r="EO134" i="12"/>
  <c r="EN134" i="12"/>
  <c r="EM134" i="12"/>
  <c r="EY134" i="12" s="1"/>
  <c r="EF134" i="12"/>
  <c r="EE134" i="12"/>
  <c r="DJ134" i="12"/>
  <c r="DI134" i="12"/>
  <c r="DH134" i="12"/>
  <c r="DG134" i="12"/>
  <c r="DF134" i="12"/>
  <c r="DE134" i="12"/>
  <c r="DD134" i="12"/>
  <c r="DC134" i="12"/>
  <c r="DB134" i="12"/>
  <c r="DA134" i="12"/>
  <c r="CZ134" i="12"/>
  <c r="CY134" i="12"/>
  <c r="CR134" i="12"/>
  <c r="CQ134" i="12"/>
  <c r="BX134" i="12"/>
  <c r="BV134" i="12"/>
  <c r="BU134" i="12"/>
  <c r="BT134" i="12"/>
  <c r="BS134" i="12"/>
  <c r="BR134" i="12"/>
  <c r="BQ134" i="12"/>
  <c r="BP134" i="12"/>
  <c r="BO134" i="12"/>
  <c r="BN134" i="12"/>
  <c r="BM134" i="12"/>
  <c r="BL134" i="12"/>
  <c r="BK134" i="12"/>
  <c r="BW134" i="12" s="1"/>
  <c r="BD134" i="12"/>
  <c r="BC134" i="12"/>
  <c r="AJ134" i="12"/>
  <c r="AH134" i="12"/>
  <c r="AG134" i="12"/>
  <c r="AF134" i="12"/>
  <c r="AE134" i="12"/>
  <c r="AD134" i="12"/>
  <c r="AC134" i="12"/>
  <c r="AB134" i="12"/>
  <c r="AA134" i="12"/>
  <c r="Z134" i="12"/>
  <c r="Y134" i="12"/>
  <c r="X134" i="12"/>
  <c r="W134" i="12"/>
  <c r="AI134" i="12" s="1"/>
  <c r="P134" i="12"/>
  <c r="O134" i="12"/>
  <c r="HZ133" i="12"/>
  <c r="HY133" i="12"/>
  <c r="HX133" i="12"/>
  <c r="HW133" i="12"/>
  <c r="HV133" i="12"/>
  <c r="HU133" i="12"/>
  <c r="HT133" i="12"/>
  <c r="HS133" i="12"/>
  <c r="HR133" i="12"/>
  <c r="HQ133" i="12"/>
  <c r="IB133" i="12" s="1"/>
  <c r="HP133" i="12"/>
  <c r="HO133" i="12"/>
  <c r="HH133" i="12"/>
  <c r="HG133" i="12"/>
  <c r="GL133" i="12"/>
  <c r="GK133" i="12"/>
  <c r="GJ133" i="12"/>
  <c r="GI133" i="12"/>
  <c r="GH133" i="12"/>
  <c r="GG133" i="12"/>
  <c r="GF133" i="12"/>
  <c r="GE133" i="12"/>
  <c r="GD133" i="12"/>
  <c r="GC133" i="12"/>
  <c r="GB133" i="12"/>
  <c r="GA133" i="12"/>
  <c r="FT133" i="12"/>
  <c r="FS133" i="12"/>
  <c r="EZ133" i="12"/>
  <c r="EX133" i="12"/>
  <c r="EW133" i="12"/>
  <c r="EV133" i="12"/>
  <c r="EU133" i="12"/>
  <c r="ET133" i="12"/>
  <c r="ES133" i="12"/>
  <c r="ER133" i="12"/>
  <c r="EQ133" i="12"/>
  <c r="EP133" i="12"/>
  <c r="EO133" i="12"/>
  <c r="EN133" i="12"/>
  <c r="EM133" i="12"/>
  <c r="EY133" i="12" s="1"/>
  <c r="EF133" i="12"/>
  <c r="EE133" i="12"/>
  <c r="DL133" i="12"/>
  <c r="DJ133" i="12"/>
  <c r="DI133" i="12"/>
  <c r="DH133" i="12"/>
  <c r="DG133" i="12"/>
  <c r="DF133" i="12"/>
  <c r="DE133" i="12"/>
  <c r="DD133" i="12"/>
  <c r="DC133" i="12"/>
  <c r="DB133" i="12"/>
  <c r="DA133" i="12"/>
  <c r="CZ133" i="12"/>
  <c r="CY133" i="12"/>
  <c r="DK133" i="12" s="1"/>
  <c r="CR133" i="12"/>
  <c r="CQ133" i="12"/>
  <c r="BV133" i="12"/>
  <c r="BU133" i="12"/>
  <c r="BT133" i="12"/>
  <c r="BS133" i="12"/>
  <c r="BR133" i="12"/>
  <c r="BQ133" i="12"/>
  <c r="BP133" i="12"/>
  <c r="BO133" i="12"/>
  <c r="BN133" i="12"/>
  <c r="BM133" i="12"/>
  <c r="BX133" i="12" s="1"/>
  <c r="BL133" i="12"/>
  <c r="BK133" i="12"/>
  <c r="BD133" i="12"/>
  <c r="BC133" i="12"/>
  <c r="AH133" i="12"/>
  <c r="AG133" i="12"/>
  <c r="AF133" i="12"/>
  <c r="AE133" i="12"/>
  <c r="AD133" i="12"/>
  <c r="AC133" i="12"/>
  <c r="AB133" i="12"/>
  <c r="AA133" i="12"/>
  <c r="Z133" i="12"/>
  <c r="Y133" i="12"/>
  <c r="X133" i="12"/>
  <c r="W133" i="12"/>
  <c r="P133" i="12"/>
  <c r="O133" i="12"/>
  <c r="HZ132" i="12"/>
  <c r="HY132" i="12"/>
  <c r="HX132" i="12"/>
  <c r="HW132" i="12"/>
  <c r="HV132" i="12"/>
  <c r="HU132" i="12"/>
  <c r="HT132" i="12"/>
  <c r="HS132" i="12"/>
  <c r="HR132" i="12"/>
  <c r="HQ132" i="12"/>
  <c r="HP132" i="12"/>
  <c r="HO132" i="12"/>
  <c r="HL132" i="12"/>
  <c r="HK132" i="12"/>
  <c r="HJ132" i="12"/>
  <c r="HH132" i="12"/>
  <c r="HG132" i="12"/>
  <c r="GL132" i="12"/>
  <c r="GK132" i="12"/>
  <c r="GJ132" i="12"/>
  <c r="GI132" i="12"/>
  <c r="GH132" i="12"/>
  <c r="GG132" i="12"/>
  <c r="GF132" i="12"/>
  <c r="GE132" i="12"/>
  <c r="GD132" i="12"/>
  <c r="GC132" i="12"/>
  <c r="GQ132" i="12" s="1"/>
  <c r="GR132" i="12" s="1"/>
  <c r="GB132" i="12"/>
  <c r="GA132" i="12"/>
  <c r="FW132" i="12"/>
  <c r="FX132" i="12" s="1"/>
  <c r="FV132" i="12"/>
  <c r="FT132" i="12"/>
  <c r="FS132" i="12"/>
  <c r="EZ132" i="12"/>
  <c r="EX132" i="12"/>
  <c r="EW132" i="12"/>
  <c r="EV132" i="12"/>
  <c r="EU132" i="12"/>
  <c r="ET132" i="12"/>
  <c r="ES132" i="12"/>
  <c r="ER132" i="12"/>
  <c r="EQ132" i="12"/>
  <c r="EP132" i="12"/>
  <c r="EO132" i="12"/>
  <c r="EN132" i="12"/>
  <c r="EM132" i="12"/>
  <c r="EJ132" i="12"/>
  <c r="EI132" i="12"/>
  <c r="EH132" i="12"/>
  <c r="EF132" i="12"/>
  <c r="EE132" i="12"/>
  <c r="DJ132" i="12"/>
  <c r="DI132" i="12"/>
  <c r="DH132" i="12"/>
  <c r="DG132" i="12"/>
  <c r="DF132" i="12"/>
  <c r="DE132" i="12"/>
  <c r="DD132" i="12"/>
  <c r="DC132" i="12"/>
  <c r="DB132" i="12"/>
  <c r="DA132" i="12"/>
  <c r="CZ132" i="12"/>
  <c r="DL132" i="12" s="1"/>
  <c r="CY132" i="12"/>
  <c r="DK132" i="12" s="1"/>
  <c r="CU132" i="12"/>
  <c r="CV132" i="12" s="1"/>
  <c r="CT132" i="12"/>
  <c r="CR132" i="12"/>
  <c r="CQ132" i="12"/>
  <c r="BX132" i="12"/>
  <c r="BV132" i="12"/>
  <c r="BU132" i="12"/>
  <c r="BT132" i="12"/>
  <c r="BS132" i="12"/>
  <c r="BR132" i="12"/>
  <c r="BQ132" i="12"/>
  <c r="BP132" i="12"/>
  <c r="BO132" i="12"/>
  <c r="BN132" i="12"/>
  <c r="BM132" i="12"/>
  <c r="BL132" i="12"/>
  <c r="BK132" i="12"/>
  <c r="BH132" i="12"/>
  <c r="BG132" i="12"/>
  <c r="BF132" i="12"/>
  <c r="BD132" i="12"/>
  <c r="BC132" i="12"/>
  <c r="AH132" i="12"/>
  <c r="AG132" i="12"/>
  <c r="AF132" i="12"/>
  <c r="AE132" i="12"/>
  <c r="AD132" i="12"/>
  <c r="AC132" i="12"/>
  <c r="AB132" i="12"/>
  <c r="AA132" i="12"/>
  <c r="Z132" i="12"/>
  <c r="Y132" i="12"/>
  <c r="X132" i="12"/>
  <c r="W132" i="12"/>
  <c r="T132" i="12"/>
  <c r="S132" i="12"/>
  <c r="R132" i="12"/>
  <c r="P132" i="12"/>
  <c r="O132" i="12"/>
  <c r="HZ131" i="12"/>
  <c r="HY131" i="12"/>
  <c r="HX131" i="12"/>
  <c r="HW131" i="12"/>
  <c r="HV131" i="12"/>
  <c r="HU131" i="12"/>
  <c r="HT131" i="12"/>
  <c r="HS131" i="12"/>
  <c r="HR131" i="12"/>
  <c r="HQ131" i="12"/>
  <c r="HP131" i="12"/>
  <c r="IB131" i="12" s="1"/>
  <c r="HO131" i="12"/>
  <c r="HH131" i="12"/>
  <c r="HG131" i="12"/>
  <c r="GN131" i="12"/>
  <c r="GL131" i="12"/>
  <c r="GK131" i="12"/>
  <c r="GJ131" i="12"/>
  <c r="GI131" i="12"/>
  <c r="GH131" i="12"/>
  <c r="GG131" i="12"/>
  <c r="GF131" i="12"/>
  <c r="GE131" i="12"/>
  <c r="GD131" i="12"/>
  <c r="GC131" i="12"/>
  <c r="GB131" i="12"/>
  <c r="GA131" i="12"/>
  <c r="GM131" i="12" s="1"/>
  <c r="FT131" i="12"/>
  <c r="FS131" i="12"/>
  <c r="EZ131" i="12"/>
  <c r="EX131" i="12"/>
  <c r="EW131" i="12"/>
  <c r="EV131" i="12"/>
  <c r="EU131" i="12"/>
  <c r="ET131" i="12"/>
  <c r="ES131" i="12"/>
  <c r="ER131" i="12"/>
  <c r="EQ131" i="12"/>
  <c r="EP131" i="12"/>
  <c r="EO131" i="12"/>
  <c r="EN131" i="12"/>
  <c r="EM131" i="12"/>
  <c r="EY131" i="12" s="1"/>
  <c r="EF131" i="12"/>
  <c r="EE131" i="12"/>
  <c r="DJ131" i="12"/>
  <c r="DI131" i="12"/>
  <c r="DH131" i="12"/>
  <c r="DG131" i="12"/>
  <c r="DF131" i="12"/>
  <c r="DE131" i="12"/>
  <c r="DD131" i="12"/>
  <c r="DC131" i="12"/>
  <c r="DB131" i="12"/>
  <c r="DA131" i="12"/>
  <c r="DL131" i="12" s="1"/>
  <c r="CZ131" i="12"/>
  <c r="CY131" i="12"/>
  <c r="CR131" i="12"/>
  <c r="CQ131" i="12"/>
  <c r="BV131" i="12"/>
  <c r="BU131" i="12"/>
  <c r="BT131" i="12"/>
  <c r="BS131" i="12"/>
  <c r="BR131" i="12"/>
  <c r="BQ131" i="12"/>
  <c r="BP131" i="12"/>
  <c r="BO131" i="12"/>
  <c r="BN131" i="12"/>
  <c r="BM131" i="12"/>
  <c r="BM135" i="12" s="1"/>
  <c r="BL131" i="12"/>
  <c r="BK131" i="12"/>
  <c r="BD131" i="12"/>
  <c r="BC131" i="12"/>
  <c r="AH131" i="12"/>
  <c r="AG131" i="12"/>
  <c r="AF131" i="12"/>
  <c r="AE131" i="12"/>
  <c r="AD131" i="12"/>
  <c r="AC131" i="12"/>
  <c r="AB131" i="12"/>
  <c r="AA131" i="12"/>
  <c r="Z131" i="12"/>
  <c r="Y131" i="12"/>
  <c r="X131" i="12"/>
  <c r="W131" i="12"/>
  <c r="P131" i="12"/>
  <c r="O131" i="12"/>
  <c r="IB130" i="12"/>
  <c r="HZ130" i="12"/>
  <c r="HY130" i="12"/>
  <c r="HX130" i="12"/>
  <c r="HW130" i="12"/>
  <c r="HV130" i="12"/>
  <c r="HU130" i="12"/>
  <c r="HT130" i="12"/>
  <c r="HS130" i="12"/>
  <c r="HR130" i="12"/>
  <c r="HQ130" i="12"/>
  <c r="HP130" i="12"/>
  <c r="HO130" i="12"/>
  <c r="IA130" i="12" s="1"/>
  <c r="HH130" i="12"/>
  <c r="HG130" i="12"/>
  <c r="GL130" i="12"/>
  <c r="GK130" i="12"/>
  <c r="GJ130" i="12"/>
  <c r="GI130" i="12"/>
  <c r="GH130" i="12"/>
  <c r="GG130" i="12"/>
  <c r="GF130" i="12"/>
  <c r="GE130" i="12"/>
  <c r="GD130" i="12"/>
  <c r="GC130" i="12"/>
  <c r="GN130" i="12" s="1"/>
  <c r="GB130" i="12"/>
  <c r="GA130" i="12"/>
  <c r="FT130" i="12"/>
  <c r="FS130" i="12"/>
  <c r="EX130" i="12"/>
  <c r="EW130" i="12"/>
  <c r="EV130" i="12"/>
  <c r="EU130" i="12"/>
  <c r="ET130" i="12"/>
  <c r="ES130" i="12"/>
  <c r="ER130" i="12"/>
  <c r="EQ130" i="12"/>
  <c r="EP130" i="12"/>
  <c r="EO130" i="12"/>
  <c r="EN130" i="12"/>
  <c r="EZ130" i="12" s="1"/>
  <c r="EM130" i="12"/>
  <c r="EF130" i="12"/>
  <c r="EE130" i="12"/>
  <c r="DL130" i="12"/>
  <c r="DJ130" i="12"/>
  <c r="DI130" i="12"/>
  <c r="DH130" i="12"/>
  <c r="DG130" i="12"/>
  <c r="DF130" i="12"/>
  <c r="DE130" i="12"/>
  <c r="DD130" i="12"/>
  <c r="DC130" i="12"/>
  <c r="DB130" i="12"/>
  <c r="DA130" i="12"/>
  <c r="CZ130" i="12"/>
  <c r="CY130" i="12"/>
  <c r="DK130" i="12" s="1"/>
  <c r="CR130" i="12"/>
  <c r="CQ130" i="12"/>
  <c r="BX130" i="12"/>
  <c r="BV130" i="12"/>
  <c r="BU130" i="12"/>
  <c r="BT130" i="12"/>
  <c r="BS130" i="12"/>
  <c r="BR130" i="12"/>
  <c r="BQ130" i="12"/>
  <c r="BP130" i="12"/>
  <c r="BO130" i="12"/>
  <c r="BN130" i="12"/>
  <c r="BM130" i="12"/>
  <c r="BL130" i="12"/>
  <c r="BK130" i="12"/>
  <c r="BW130" i="12" s="1"/>
  <c r="BD130" i="12"/>
  <c r="BC130" i="12"/>
  <c r="AH130" i="12"/>
  <c r="AG130" i="12"/>
  <c r="AF130" i="12"/>
  <c r="AE130" i="12"/>
  <c r="AD130" i="12"/>
  <c r="AC130" i="12"/>
  <c r="AB130" i="12"/>
  <c r="AA130" i="12"/>
  <c r="Z130" i="12"/>
  <c r="Y130" i="12"/>
  <c r="AJ130" i="12" s="1"/>
  <c r="X130" i="12"/>
  <c r="W130" i="12"/>
  <c r="P130" i="12"/>
  <c r="O130" i="12"/>
  <c r="HZ129" i="12"/>
  <c r="HY129" i="12"/>
  <c r="HX129" i="12"/>
  <c r="HW129" i="12"/>
  <c r="HW136" i="12" s="1"/>
  <c r="HV129" i="12"/>
  <c r="HU129" i="12"/>
  <c r="HT129" i="12"/>
  <c r="HS129" i="12"/>
  <c r="HR129" i="12"/>
  <c r="HQ129" i="12"/>
  <c r="HP129" i="12"/>
  <c r="HO129" i="12"/>
  <c r="HL129" i="12"/>
  <c r="HK129" i="12"/>
  <c r="HJ129" i="12"/>
  <c r="HH129" i="12"/>
  <c r="HG129" i="12"/>
  <c r="GL129" i="12"/>
  <c r="GK129" i="12"/>
  <c r="GJ129" i="12"/>
  <c r="GI129" i="12"/>
  <c r="GH129" i="12"/>
  <c r="GG129" i="12"/>
  <c r="GF129" i="12"/>
  <c r="GE129" i="12"/>
  <c r="GD129" i="12"/>
  <c r="GC129" i="12"/>
  <c r="GB129" i="12"/>
  <c r="GA129" i="12"/>
  <c r="FW129" i="12"/>
  <c r="FX129" i="12" s="1"/>
  <c r="FV129" i="12"/>
  <c r="FT129" i="12"/>
  <c r="FS129" i="12"/>
  <c r="EX129" i="12"/>
  <c r="EW129" i="12"/>
  <c r="EV129" i="12"/>
  <c r="EU129" i="12"/>
  <c r="ET129" i="12"/>
  <c r="ES129" i="12"/>
  <c r="ER129" i="12"/>
  <c r="EQ129" i="12"/>
  <c r="EP129" i="12"/>
  <c r="EO129" i="12"/>
  <c r="EN129" i="12"/>
  <c r="EM129" i="12"/>
  <c r="EJ129" i="12"/>
  <c r="EI129" i="12"/>
  <c r="EH129" i="12"/>
  <c r="EF129" i="12"/>
  <c r="EE129" i="12"/>
  <c r="DO129" i="12"/>
  <c r="DP129" i="12" s="1"/>
  <c r="DJ129" i="12"/>
  <c r="DI129" i="12"/>
  <c r="DH129" i="12"/>
  <c r="DG129" i="12"/>
  <c r="DF129" i="12"/>
  <c r="DE129" i="12"/>
  <c r="DD129" i="12"/>
  <c r="DC129" i="12"/>
  <c r="DB129" i="12"/>
  <c r="DA129" i="12"/>
  <c r="CZ129" i="12"/>
  <c r="DL129" i="12" s="1"/>
  <c r="CY129" i="12"/>
  <c r="CU129" i="12"/>
  <c r="CV129" i="12" s="1"/>
  <c r="CT129" i="12"/>
  <c r="CR129" i="12"/>
  <c r="CQ129" i="12"/>
  <c r="BX129" i="12"/>
  <c r="BV129" i="12"/>
  <c r="BU129" i="12"/>
  <c r="BT129" i="12"/>
  <c r="BS129" i="12"/>
  <c r="BR129" i="12"/>
  <c r="BQ129" i="12"/>
  <c r="BP129" i="12"/>
  <c r="BO129" i="12"/>
  <c r="BN129" i="12"/>
  <c r="BM129" i="12"/>
  <c r="BL129" i="12"/>
  <c r="BK129" i="12"/>
  <c r="BH129" i="12"/>
  <c r="BG129" i="12"/>
  <c r="BF129" i="12"/>
  <c r="BD129" i="12"/>
  <c r="BC129" i="12"/>
  <c r="AM129" i="12"/>
  <c r="AN129" i="12" s="1"/>
  <c r="AH129" i="12"/>
  <c r="AG129" i="12"/>
  <c r="AF129" i="12"/>
  <c r="AE129" i="12"/>
  <c r="AD129" i="12"/>
  <c r="AC129" i="12"/>
  <c r="AB129" i="12"/>
  <c r="AA129" i="12"/>
  <c r="Z129" i="12"/>
  <c r="Y129" i="12"/>
  <c r="X129" i="12"/>
  <c r="AJ129" i="12" s="1"/>
  <c r="W129" i="12"/>
  <c r="AI129" i="12" s="1"/>
  <c r="S129" i="12"/>
  <c r="T129" i="12" s="1"/>
  <c r="R129" i="12"/>
  <c r="P129" i="12"/>
  <c r="O129" i="12"/>
  <c r="HZ128" i="12"/>
  <c r="HY128" i="12"/>
  <c r="HX128" i="12"/>
  <c r="HW128" i="12"/>
  <c r="HV128" i="12"/>
  <c r="HU128" i="12"/>
  <c r="HT128" i="12"/>
  <c r="HS128" i="12"/>
  <c r="HR128" i="12"/>
  <c r="HQ128" i="12"/>
  <c r="IB128" i="12" s="1"/>
  <c r="HP128" i="12"/>
  <c r="HO128" i="12"/>
  <c r="HH128" i="12"/>
  <c r="HG128" i="12"/>
  <c r="GL128" i="12"/>
  <c r="GK128" i="12"/>
  <c r="GJ128" i="12"/>
  <c r="GI128" i="12"/>
  <c r="GH128" i="12"/>
  <c r="GG128" i="12"/>
  <c r="GF128" i="12"/>
  <c r="GE128" i="12"/>
  <c r="GD128" i="12"/>
  <c r="GC128" i="12"/>
  <c r="GB128" i="12"/>
  <c r="GN128" i="12" s="1"/>
  <c r="GA128" i="12"/>
  <c r="FT128" i="12"/>
  <c r="FS128" i="12"/>
  <c r="EZ128" i="12"/>
  <c r="EX128" i="12"/>
  <c r="EW128" i="12"/>
  <c r="EV128" i="12"/>
  <c r="EU128" i="12"/>
  <c r="ET128" i="12"/>
  <c r="ES128" i="12"/>
  <c r="ER128" i="12"/>
  <c r="EQ128" i="12"/>
  <c r="EP128" i="12"/>
  <c r="EO128" i="12"/>
  <c r="EN128" i="12"/>
  <c r="EM128" i="12"/>
  <c r="EY128" i="12" s="1"/>
  <c r="EF128" i="12"/>
  <c r="EE128" i="12"/>
  <c r="DL128" i="12"/>
  <c r="DJ128" i="12"/>
  <c r="DI128" i="12"/>
  <c r="DH128" i="12"/>
  <c r="DG128" i="12"/>
  <c r="DF128" i="12"/>
  <c r="DE128" i="12"/>
  <c r="DD128" i="12"/>
  <c r="DC128" i="12"/>
  <c r="DB128" i="12"/>
  <c r="DA128" i="12"/>
  <c r="CZ128" i="12"/>
  <c r="CY128" i="12"/>
  <c r="DK128" i="12" s="1"/>
  <c r="CR128" i="12"/>
  <c r="CQ128" i="12"/>
  <c r="BV128" i="12"/>
  <c r="BU128" i="12"/>
  <c r="BT128" i="12"/>
  <c r="BS128" i="12"/>
  <c r="BR128" i="12"/>
  <c r="BQ128" i="12"/>
  <c r="BP128" i="12"/>
  <c r="BO128" i="12"/>
  <c r="BN128" i="12"/>
  <c r="BM128" i="12"/>
  <c r="BX128" i="12" s="1"/>
  <c r="BL128" i="12"/>
  <c r="BK128" i="12"/>
  <c r="BD128" i="12"/>
  <c r="BC128" i="12"/>
  <c r="AH128" i="12"/>
  <c r="AG128" i="12"/>
  <c r="AF128" i="12"/>
  <c r="AF139" i="12" s="1"/>
  <c r="AE128" i="12"/>
  <c r="AD128" i="12"/>
  <c r="AC128" i="12"/>
  <c r="AB128" i="12"/>
  <c r="AA128" i="12"/>
  <c r="Z128" i="12"/>
  <c r="Y128" i="12"/>
  <c r="X128" i="12"/>
  <c r="AJ128" i="12" s="1"/>
  <c r="W128" i="12"/>
  <c r="P128" i="12"/>
  <c r="O128" i="12"/>
  <c r="IB127" i="12"/>
  <c r="HZ127" i="12"/>
  <c r="HY127" i="12"/>
  <c r="HX127" i="12"/>
  <c r="HW127" i="12"/>
  <c r="HV127" i="12"/>
  <c r="HU127" i="12"/>
  <c r="HT127" i="12"/>
  <c r="HS127" i="12"/>
  <c r="HR127" i="12"/>
  <c r="HQ127" i="12"/>
  <c r="HP127" i="12"/>
  <c r="HO127" i="12"/>
  <c r="IA127" i="12" s="1"/>
  <c r="HH127" i="12"/>
  <c r="HG127" i="12"/>
  <c r="GN127" i="12"/>
  <c r="GL127" i="12"/>
  <c r="GK127" i="12"/>
  <c r="GJ127" i="12"/>
  <c r="GI127" i="12"/>
  <c r="GH127" i="12"/>
  <c r="GG127" i="12"/>
  <c r="GF127" i="12"/>
  <c r="GE127" i="12"/>
  <c r="GD127" i="12"/>
  <c r="GC127" i="12"/>
  <c r="GB127" i="12"/>
  <c r="GA127" i="12"/>
  <c r="GM127" i="12" s="1"/>
  <c r="FT127" i="12"/>
  <c r="FS127" i="12"/>
  <c r="EX127" i="12"/>
  <c r="EW127" i="12"/>
  <c r="EV127" i="12"/>
  <c r="EU127" i="12"/>
  <c r="ET127" i="12"/>
  <c r="ES127" i="12"/>
  <c r="ER127" i="12"/>
  <c r="EQ127" i="12"/>
  <c r="EP127" i="12"/>
  <c r="EO127" i="12"/>
  <c r="EZ127" i="12" s="1"/>
  <c r="EN127" i="12"/>
  <c r="EM127" i="12"/>
  <c r="EF127" i="12"/>
  <c r="EE127" i="12"/>
  <c r="DJ127" i="12"/>
  <c r="DI127" i="12"/>
  <c r="DH127" i="12"/>
  <c r="DG127" i="12"/>
  <c r="DF127" i="12"/>
  <c r="DE127" i="12"/>
  <c r="DD127" i="12"/>
  <c r="DC127" i="12"/>
  <c r="DB127" i="12"/>
  <c r="DA127" i="12"/>
  <c r="CZ127" i="12"/>
  <c r="CY127" i="12"/>
  <c r="CR127" i="12"/>
  <c r="CQ127" i="12"/>
  <c r="BX127" i="12"/>
  <c r="BV127" i="12"/>
  <c r="BU127" i="12"/>
  <c r="BT127" i="12"/>
  <c r="BS127" i="12"/>
  <c r="BR127" i="12"/>
  <c r="BQ127" i="12"/>
  <c r="BP127" i="12"/>
  <c r="BO127" i="12"/>
  <c r="BN127" i="12"/>
  <c r="BM127" i="12"/>
  <c r="BL127" i="12"/>
  <c r="BK127" i="12"/>
  <c r="BW127" i="12" s="1"/>
  <c r="BD127" i="12"/>
  <c r="BC127" i="12"/>
  <c r="AJ127" i="12"/>
  <c r="AH127" i="12"/>
  <c r="AG127" i="12"/>
  <c r="AF127" i="12"/>
  <c r="AE127" i="12"/>
  <c r="AD127" i="12"/>
  <c r="AC127" i="12"/>
  <c r="AB127" i="12"/>
  <c r="AA127" i="12"/>
  <c r="Z127" i="12"/>
  <c r="Y127" i="12"/>
  <c r="X127" i="12"/>
  <c r="AL126" i="12" s="1"/>
  <c r="W127" i="12"/>
  <c r="AI127" i="12" s="1"/>
  <c r="P127" i="12"/>
  <c r="O127" i="12"/>
  <c r="IB126" i="12"/>
  <c r="HZ126" i="12"/>
  <c r="HY126" i="12"/>
  <c r="HX126" i="12"/>
  <c r="HW126" i="12"/>
  <c r="HV126" i="12"/>
  <c r="HU126" i="12"/>
  <c r="HT126" i="12"/>
  <c r="HS126" i="12"/>
  <c r="HR126" i="12"/>
  <c r="HQ126" i="12"/>
  <c r="HP126" i="12"/>
  <c r="HO126" i="12"/>
  <c r="HL126" i="12"/>
  <c r="HK126" i="12"/>
  <c r="HJ126" i="12"/>
  <c r="HH126" i="12"/>
  <c r="HG126" i="12"/>
  <c r="GP126" i="12"/>
  <c r="GL126" i="12"/>
  <c r="GK126" i="12"/>
  <c r="GJ126" i="12"/>
  <c r="GI126" i="12"/>
  <c r="GH126" i="12"/>
  <c r="GG126" i="12"/>
  <c r="GF126" i="12"/>
  <c r="GE126" i="12"/>
  <c r="GD126" i="12"/>
  <c r="GQ126" i="12" s="1"/>
  <c r="GR126" i="12" s="1"/>
  <c r="GC126" i="12"/>
  <c r="GB126" i="12"/>
  <c r="GA126" i="12"/>
  <c r="GM126" i="12" s="1"/>
  <c r="FX126" i="12"/>
  <c r="FW126" i="12"/>
  <c r="FV126" i="12"/>
  <c r="FT126" i="12"/>
  <c r="FS126" i="12"/>
  <c r="EX126" i="12"/>
  <c r="EW126" i="12"/>
  <c r="EV126" i="12"/>
  <c r="EU126" i="12"/>
  <c r="ET126" i="12"/>
  <c r="ES126" i="12"/>
  <c r="ER126" i="12"/>
  <c r="EQ126" i="12"/>
  <c r="EP126" i="12"/>
  <c r="EO126" i="12"/>
  <c r="EN126" i="12"/>
  <c r="EM126" i="12"/>
  <c r="EJ126" i="12"/>
  <c r="EI126" i="12"/>
  <c r="EH126" i="12"/>
  <c r="EF126" i="12"/>
  <c r="EE126" i="12"/>
  <c r="DJ126" i="12"/>
  <c r="DI126" i="12"/>
  <c r="DH126" i="12"/>
  <c r="DG126" i="12"/>
  <c r="DF126" i="12"/>
  <c r="DE126" i="12"/>
  <c r="DD126" i="12"/>
  <c r="DC126" i="12"/>
  <c r="DB126" i="12"/>
  <c r="DA126" i="12"/>
  <c r="DO126" i="12" s="1"/>
  <c r="DP126" i="12" s="1"/>
  <c r="CZ126" i="12"/>
  <c r="CY126" i="12"/>
  <c r="CU126" i="12"/>
  <c r="CV126" i="12" s="1"/>
  <c r="CT126" i="12"/>
  <c r="CR126" i="12"/>
  <c r="CQ126" i="12"/>
  <c r="BV126" i="12"/>
  <c r="BU126" i="12"/>
  <c r="BT126" i="12"/>
  <c r="BS126" i="12"/>
  <c r="BR126" i="12"/>
  <c r="BQ126" i="12"/>
  <c r="BP126" i="12"/>
  <c r="BO126" i="12"/>
  <c r="BN126" i="12"/>
  <c r="BM126" i="12"/>
  <c r="BL126" i="12"/>
  <c r="BK126" i="12"/>
  <c r="BH126" i="12"/>
  <c r="BG126" i="12"/>
  <c r="BF126" i="12"/>
  <c r="BD126" i="12"/>
  <c r="BC126" i="12"/>
  <c r="AH126" i="12"/>
  <c r="AG126" i="12"/>
  <c r="AF126" i="12"/>
  <c r="AE126" i="12"/>
  <c r="AD126" i="12"/>
  <c r="AC126" i="12"/>
  <c r="AB126" i="12"/>
  <c r="AA126" i="12"/>
  <c r="Z126" i="12"/>
  <c r="Y126" i="12"/>
  <c r="X126" i="12"/>
  <c r="W126" i="12"/>
  <c r="S126" i="12"/>
  <c r="T126" i="12" s="1"/>
  <c r="R126" i="12"/>
  <c r="P126" i="12"/>
  <c r="O126" i="12"/>
  <c r="IB125" i="12"/>
  <c r="HZ125" i="12"/>
  <c r="HY125" i="12"/>
  <c r="HX125" i="12"/>
  <c r="HW125" i="12"/>
  <c r="HV125" i="12"/>
  <c r="HU125" i="12"/>
  <c r="HT125" i="12"/>
  <c r="HS125" i="12"/>
  <c r="HR125" i="12"/>
  <c r="HQ125" i="12"/>
  <c r="HP125" i="12"/>
  <c r="HO125" i="12"/>
  <c r="IA125" i="12" s="1"/>
  <c r="HH125" i="12"/>
  <c r="HG125" i="12"/>
  <c r="GL125" i="12"/>
  <c r="GK125" i="12"/>
  <c r="GJ125" i="12"/>
  <c r="GI125" i="12"/>
  <c r="GH125" i="12"/>
  <c r="GG125" i="12"/>
  <c r="GF125" i="12"/>
  <c r="GE125" i="12"/>
  <c r="GD125" i="12"/>
  <c r="GC125" i="12"/>
  <c r="GN125" i="12" s="1"/>
  <c r="GB125" i="12"/>
  <c r="GA125" i="12"/>
  <c r="FT125" i="12"/>
  <c r="FS125" i="12"/>
  <c r="EX125" i="12"/>
  <c r="EW125" i="12"/>
  <c r="EV125" i="12"/>
  <c r="EU125" i="12"/>
  <c r="ET125" i="12"/>
  <c r="ES125" i="12"/>
  <c r="ER125" i="12"/>
  <c r="EQ125" i="12"/>
  <c r="EP125" i="12"/>
  <c r="EO125" i="12"/>
  <c r="EN125" i="12"/>
  <c r="EZ125" i="12" s="1"/>
  <c r="EM125" i="12"/>
  <c r="EF125" i="12"/>
  <c r="EE125" i="12"/>
  <c r="DL125" i="12"/>
  <c r="DJ125" i="12"/>
  <c r="DI125" i="12"/>
  <c r="DH125" i="12"/>
  <c r="DG125" i="12"/>
  <c r="DF125" i="12"/>
  <c r="DE125" i="12"/>
  <c r="DD125" i="12"/>
  <c r="DC125" i="12"/>
  <c r="DB125" i="12"/>
  <c r="DA125" i="12"/>
  <c r="CZ125" i="12"/>
  <c r="CY125" i="12"/>
  <c r="DK125" i="12" s="1"/>
  <c r="CR125" i="12"/>
  <c r="CQ125" i="12"/>
  <c r="BX125" i="12"/>
  <c r="BV125" i="12"/>
  <c r="BU125" i="12"/>
  <c r="BT125" i="12"/>
  <c r="BS125" i="12"/>
  <c r="BR125" i="12"/>
  <c r="BQ125" i="12"/>
  <c r="BP125" i="12"/>
  <c r="BO125" i="12"/>
  <c r="BN125" i="12"/>
  <c r="BM125" i="12"/>
  <c r="BL125" i="12"/>
  <c r="BK125" i="12"/>
  <c r="BW125" i="12" s="1"/>
  <c r="BD125" i="12"/>
  <c r="BC125" i="12"/>
  <c r="AH125" i="12"/>
  <c r="AG125" i="12"/>
  <c r="AF125" i="12"/>
  <c r="AE125" i="12"/>
  <c r="AD125" i="12"/>
  <c r="AC125" i="12"/>
  <c r="AB125" i="12"/>
  <c r="AA125" i="12"/>
  <c r="Z125" i="12"/>
  <c r="Y125" i="12"/>
  <c r="AJ125" i="12" s="1"/>
  <c r="X125" i="12"/>
  <c r="W125" i="12"/>
  <c r="P125" i="12"/>
  <c r="O125" i="12"/>
  <c r="HZ124" i="12"/>
  <c r="HY124" i="12"/>
  <c r="HX124" i="12"/>
  <c r="HW124" i="12"/>
  <c r="HV124" i="12"/>
  <c r="HU124" i="12"/>
  <c r="HT124" i="12"/>
  <c r="HS124" i="12"/>
  <c r="HR124" i="12"/>
  <c r="HQ124" i="12"/>
  <c r="HP124" i="12"/>
  <c r="HO124" i="12"/>
  <c r="HH124" i="12"/>
  <c r="HG124" i="12"/>
  <c r="GL124" i="12"/>
  <c r="GK124" i="12"/>
  <c r="GJ124" i="12"/>
  <c r="GI124" i="12"/>
  <c r="GH124" i="12"/>
  <c r="GG124" i="12"/>
  <c r="GF124" i="12"/>
  <c r="GE124" i="12"/>
  <c r="GD124" i="12"/>
  <c r="GC124" i="12"/>
  <c r="GB124" i="12"/>
  <c r="GA124" i="12"/>
  <c r="FT124" i="12"/>
  <c r="FS124" i="12"/>
  <c r="EZ124" i="12"/>
  <c r="EX124" i="12"/>
  <c r="EW124" i="12"/>
  <c r="EV124" i="12"/>
  <c r="EU124" i="12"/>
  <c r="ET124" i="12"/>
  <c r="ES124" i="12"/>
  <c r="ER124" i="12"/>
  <c r="EQ124" i="12"/>
  <c r="EP124" i="12"/>
  <c r="EO124" i="12"/>
  <c r="EN124" i="12"/>
  <c r="EM124" i="12"/>
  <c r="EY124" i="12" s="1"/>
  <c r="EF124" i="12"/>
  <c r="EE124" i="12"/>
  <c r="DJ124" i="12"/>
  <c r="DI124" i="12"/>
  <c r="DH124" i="12"/>
  <c r="DG124" i="12"/>
  <c r="DF124" i="12"/>
  <c r="DE124" i="12"/>
  <c r="DD124" i="12"/>
  <c r="DC124" i="12"/>
  <c r="DB124" i="12"/>
  <c r="DA124" i="12"/>
  <c r="DL124" i="12" s="1"/>
  <c r="CZ124" i="12"/>
  <c r="CY124" i="12"/>
  <c r="CR124" i="12"/>
  <c r="CQ124" i="12"/>
  <c r="BV124" i="12"/>
  <c r="BU124" i="12"/>
  <c r="BT124" i="12"/>
  <c r="BS124" i="12"/>
  <c r="BR124" i="12"/>
  <c r="BQ124" i="12"/>
  <c r="BP124" i="12"/>
  <c r="BO124" i="12"/>
  <c r="BN124" i="12"/>
  <c r="BM124" i="12"/>
  <c r="BL124" i="12"/>
  <c r="BX124" i="12" s="1"/>
  <c r="BK124" i="12"/>
  <c r="BD124" i="12"/>
  <c r="BC124" i="12"/>
  <c r="AJ124" i="12"/>
  <c r="AH124" i="12"/>
  <c r="AG124" i="12"/>
  <c r="AF124" i="12"/>
  <c r="AE124" i="12"/>
  <c r="AD124" i="12"/>
  <c r="AC124" i="12"/>
  <c r="AB124" i="12"/>
  <c r="AA124" i="12"/>
  <c r="Z124" i="12"/>
  <c r="Y124" i="12"/>
  <c r="X124" i="12"/>
  <c r="W124" i="12"/>
  <c r="AI124" i="12" s="1"/>
  <c r="P124" i="12"/>
  <c r="O124" i="12"/>
  <c r="IB123" i="12"/>
  <c r="HZ123" i="12"/>
  <c r="HY123" i="12"/>
  <c r="HX123" i="12"/>
  <c r="HW123" i="12"/>
  <c r="HV123" i="12"/>
  <c r="HU123" i="12"/>
  <c r="HT123" i="12"/>
  <c r="HS123" i="12"/>
  <c r="HR123" i="12"/>
  <c r="HQ123" i="12"/>
  <c r="HP123" i="12"/>
  <c r="HO123" i="12"/>
  <c r="HK123" i="12"/>
  <c r="HL123" i="12" s="1"/>
  <c r="HJ123" i="12"/>
  <c r="HH123" i="12"/>
  <c r="HG123" i="12"/>
  <c r="GL123" i="12"/>
  <c r="GL135" i="12" s="1"/>
  <c r="GK123" i="12"/>
  <c r="GJ123" i="12"/>
  <c r="GI123" i="12"/>
  <c r="GH123" i="12"/>
  <c r="GG123" i="12"/>
  <c r="GF123" i="12"/>
  <c r="GE123" i="12"/>
  <c r="GD123" i="12"/>
  <c r="GC123" i="12"/>
  <c r="GB123" i="12"/>
  <c r="GA123" i="12"/>
  <c r="FX123" i="12"/>
  <c r="FW123" i="12"/>
  <c r="FV123" i="12"/>
  <c r="FT123" i="12"/>
  <c r="FS123" i="12"/>
  <c r="EX123" i="12"/>
  <c r="EW123" i="12"/>
  <c r="EV123" i="12"/>
  <c r="EU123" i="12"/>
  <c r="EU135" i="12" s="1"/>
  <c r="ET123" i="12"/>
  <c r="ES123" i="12"/>
  <c r="ER123" i="12"/>
  <c r="EQ123" i="12"/>
  <c r="EP123" i="12"/>
  <c r="EO123" i="12"/>
  <c r="EN123" i="12"/>
  <c r="EM123" i="12"/>
  <c r="EM138" i="12" s="1"/>
  <c r="EI123" i="12"/>
  <c r="EJ123" i="12" s="1"/>
  <c r="EH123" i="12"/>
  <c r="EF123" i="12"/>
  <c r="EE123" i="12"/>
  <c r="DJ123" i="12"/>
  <c r="DI123" i="12"/>
  <c r="DH123" i="12"/>
  <c r="DG123" i="12"/>
  <c r="DF123" i="12"/>
  <c r="DE123" i="12"/>
  <c r="DD123" i="12"/>
  <c r="DC123" i="12"/>
  <c r="DB123" i="12"/>
  <c r="DA123" i="12"/>
  <c r="CZ123" i="12"/>
  <c r="CY123" i="12"/>
  <c r="CU123" i="12"/>
  <c r="CV123" i="12" s="1"/>
  <c r="CT123" i="12"/>
  <c r="CR123" i="12"/>
  <c r="CQ123" i="12"/>
  <c r="BX123" i="12"/>
  <c r="BV123" i="12"/>
  <c r="BU123" i="12"/>
  <c r="BT123" i="12"/>
  <c r="BS123" i="12"/>
  <c r="BR123" i="12"/>
  <c r="BQ123" i="12"/>
  <c r="BP123" i="12"/>
  <c r="BO123" i="12"/>
  <c r="BN123" i="12"/>
  <c r="BM123" i="12"/>
  <c r="BL123" i="12"/>
  <c r="BK123" i="12"/>
  <c r="BG123" i="12"/>
  <c r="BH123" i="12" s="1"/>
  <c r="BF123" i="12"/>
  <c r="BD123" i="12"/>
  <c r="BC123" i="12"/>
  <c r="AH123" i="12"/>
  <c r="AG123" i="12"/>
  <c r="AF123" i="12"/>
  <c r="AE123" i="12"/>
  <c r="AD123" i="12"/>
  <c r="AC123" i="12"/>
  <c r="AB123" i="12"/>
  <c r="AA123" i="12"/>
  <c r="Z123" i="12"/>
  <c r="AM123" i="12" s="1"/>
  <c r="AN123" i="12" s="1"/>
  <c r="Y123" i="12"/>
  <c r="X123" i="12"/>
  <c r="W123" i="12"/>
  <c r="T123" i="12"/>
  <c r="S123" i="12"/>
  <c r="R123" i="12"/>
  <c r="P123" i="12"/>
  <c r="O123" i="12"/>
  <c r="HZ122" i="12"/>
  <c r="HY122" i="12"/>
  <c r="HX122" i="12"/>
  <c r="HW122" i="12"/>
  <c r="HV122" i="12"/>
  <c r="HU122" i="12"/>
  <c r="HT122" i="12"/>
  <c r="HS122" i="12"/>
  <c r="HR122" i="12"/>
  <c r="HQ122" i="12"/>
  <c r="HP122" i="12"/>
  <c r="HO122" i="12"/>
  <c r="HH122" i="12"/>
  <c r="HG122" i="12"/>
  <c r="GL122" i="12"/>
  <c r="GK122" i="12"/>
  <c r="GJ122" i="12"/>
  <c r="GI122" i="12"/>
  <c r="GH122" i="12"/>
  <c r="GG122" i="12"/>
  <c r="GF122" i="12"/>
  <c r="GE122" i="12"/>
  <c r="GD122" i="12"/>
  <c r="GC122" i="12"/>
  <c r="GB122" i="12"/>
  <c r="GA122" i="12"/>
  <c r="FT122" i="12"/>
  <c r="FS122" i="12"/>
  <c r="EZ122" i="12"/>
  <c r="EX122" i="12"/>
  <c r="EW122" i="12"/>
  <c r="EV122" i="12"/>
  <c r="EU122" i="12"/>
  <c r="ET122" i="12"/>
  <c r="ES122" i="12"/>
  <c r="ER122" i="12"/>
  <c r="EQ122" i="12"/>
  <c r="EP122" i="12"/>
  <c r="EO122" i="12"/>
  <c r="EN122" i="12"/>
  <c r="EM122" i="12"/>
  <c r="EY122" i="12" s="1"/>
  <c r="EF122" i="12"/>
  <c r="EE122" i="12"/>
  <c r="DJ122" i="12"/>
  <c r="DI122" i="12"/>
  <c r="DH122" i="12"/>
  <c r="DG122" i="12"/>
  <c r="DF122" i="12"/>
  <c r="DE122" i="12"/>
  <c r="DE140" i="12" s="1"/>
  <c r="DD122" i="12"/>
  <c r="DC122" i="12"/>
  <c r="DB122" i="12"/>
  <c r="DA122" i="12"/>
  <c r="CZ122" i="12"/>
  <c r="CY122" i="12"/>
  <c r="CR122" i="12"/>
  <c r="CQ122" i="12"/>
  <c r="BV122" i="12"/>
  <c r="BU122" i="12"/>
  <c r="BT122" i="12"/>
  <c r="BS122" i="12"/>
  <c r="BR122" i="12"/>
  <c r="BQ122" i="12"/>
  <c r="BP122" i="12"/>
  <c r="BO122" i="12"/>
  <c r="BN122" i="12"/>
  <c r="BM122" i="12"/>
  <c r="BM140" i="12" s="1"/>
  <c r="BL122" i="12"/>
  <c r="BX122" i="12" s="1"/>
  <c r="BK122" i="12"/>
  <c r="BD122" i="12"/>
  <c r="BC122" i="12"/>
  <c r="AJ122" i="12"/>
  <c r="AH122" i="12"/>
  <c r="AG122" i="12"/>
  <c r="AF122" i="12"/>
  <c r="AE122" i="12"/>
  <c r="AD122" i="12"/>
  <c r="AC122" i="12"/>
  <c r="AB122" i="12"/>
  <c r="AA122" i="12"/>
  <c r="Z122" i="12"/>
  <c r="Y122" i="12"/>
  <c r="X122" i="12"/>
  <c r="W122" i="12"/>
  <c r="AI122" i="12" s="1"/>
  <c r="P122" i="12"/>
  <c r="O122" i="12"/>
  <c r="IB121" i="12"/>
  <c r="HZ121" i="12"/>
  <c r="HY121" i="12"/>
  <c r="HY140" i="12" s="1"/>
  <c r="HX121" i="12"/>
  <c r="HW121" i="12"/>
  <c r="HV121" i="12"/>
  <c r="HU121" i="12"/>
  <c r="HU135" i="12" s="1"/>
  <c r="HT121" i="12"/>
  <c r="HS121" i="12"/>
  <c r="HR121" i="12"/>
  <c r="HQ121" i="12"/>
  <c r="HP121" i="12"/>
  <c r="HO121" i="12"/>
  <c r="IA121" i="12" s="1"/>
  <c r="HH121" i="12"/>
  <c r="HG121" i="12"/>
  <c r="GL121" i="12"/>
  <c r="GK121" i="12"/>
  <c r="GJ121" i="12"/>
  <c r="GI121" i="12"/>
  <c r="GH121" i="12"/>
  <c r="GG121" i="12"/>
  <c r="GF121" i="12"/>
  <c r="GE121" i="12"/>
  <c r="GD121" i="12"/>
  <c r="GC121" i="12"/>
  <c r="GN121" i="12" s="1"/>
  <c r="GB121" i="12"/>
  <c r="GA121" i="12"/>
  <c r="FT121" i="12"/>
  <c r="FS121" i="12"/>
  <c r="EX121" i="12"/>
  <c r="EW121" i="12"/>
  <c r="EW140" i="12" s="1"/>
  <c r="EV121" i="12"/>
  <c r="EU121" i="12"/>
  <c r="ET121" i="12"/>
  <c r="ES121" i="12"/>
  <c r="ER121" i="12"/>
  <c r="EQ121" i="12"/>
  <c r="EP121" i="12"/>
  <c r="EO121" i="12"/>
  <c r="EO140" i="12" s="1"/>
  <c r="EN121" i="12"/>
  <c r="EM121" i="12"/>
  <c r="EF121" i="12"/>
  <c r="EE121" i="12"/>
  <c r="DJ121" i="12"/>
  <c r="DI121" i="12"/>
  <c r="DH121" i="12"/>
  <c r="DG121" i="12"/>
  <c r="DF121" i="12"/>
  <c r="DE121" i="12"/>
  <c r="DD121" i="12"/>
  <c r="DC121" i="12"/>
  <c r="DB121" i="12"/>
  <c r="DA121" i="12"/>
  <c r="CZ121" i="12"/>
  <c r="CY121" i="12"/>
  <c r="CR121" i="12"/>
  <c r="CQ121" i="12"/>
  <c r="BX121" i="12"/>
  <c r="BV121" i="12"/>
  <c r="BU121" i="12"/>
  <c r="BT121" i="12"/>
  <c r="BS121" i="12"/>
  <c r="BR121" i="12"/>
  <c r="BQ121" i="12"/>
  <c r="BP121" i="12"/>
  <c r="BO121" i="12"/>
  <c r="BN121" i="12"/>
  <c r="BM121" i="12"/>
  <c r="BL121" i="12"/>
  <c r="BK121" i="12"/>
  <c r="BW121" i="12" s="1"/>
  <c r="BD121" i="12"/>
  <c r="BC121" i="12"/>
  <c r="AH121" i="12"/>
  <c r="AG121" i="12"/>
  <c r="AF121" i="12"/>
  <c r="AE121" i="12"/>
  <c r="AD121" i="12"/>
  <c r="AC121" i="12"/>
  <c r="AB121" i="12"/>
  <c r="AA121" i="12"/>
  <c r="Z121" i="12"/>
  <c r="Y121" i="12"/>
  <c r="AJ121" i="12" s="1"/>
  <c r="X121" i="12"/>
  <c r="W121" i="12"/>
  <c r="P121" i="12"/>
  <c r="O121" i="12"/>
  <c r="HZ120" i="12"/>
  <c r="HY120" i="12"/>
  <c r="HX120" i="12"/>
  <c r="HW120" i="12"/>
  <c r="HW138" i="12" s="1"/>
  <c r="HV120" i="12"/>
  <c r="HU120" i="12"/>
  <c r="HT120" i="12"/>
  <c r="HS120" i="12"/>
  <c r="HR120" i="12"/>
  <c r="HQ120" i="12"/>
  <c r="HP120" i="12"/>
  <c r="HO120" i="12"/>
  <c r="HK120" i="12"/>
  <c r="HL120" i="12" s="1"/>
  <c r="HJ120" i="12"/>
  <c r="HH120" i="12"/>
  <c r="HG120" i="12"/>
  <c r="GL120" i="12"/>
  <c r="GK120" i="12"/>
  <c r="GJ120" i="12"/>
  <c r="GI120" i="12"/>
  <c r="GH120" i="12"/>
  <c r="GG120" i="12"/>
  <c r="GF120" i="12"/>
  <c r="GE120" i="12"/>
  <c r="GD120" i="12"/>
  <c r="GC120" i="12"/>
  <c r="GB120" i="12"/>
  <c r="GA120" i="12"/>
  <c r="FW120" i="12"/>
  <c r="FX120" i="12" s="1"/>
  <c r="FV120" i="12"/>
  <c r="FT120" i="12"/>
  <c r="FS120" i="12"/>
  <c r="EX120" i="12"/>
  <c r="EW120" i="12"/>
  <c r="EV120" i="12"/>
  <c r="EU120" i="12"/>
  <c r="ET120" i="12"/>
  <c r="ES120" i="12"/>
  <c r="ER120" i="12"/>
  <c r="EQ120" i="12"/>
  <c r="EP120" i="12"/>
  <c r="EO120" i="12"/>
  <c r="EN120" i="12"/>
  <c r="EM120" i="12"/>
  <c r="EM135" i="12" s="1"/>
  <c r="EJ120" i="12"/>
  <c r="EI120" i="12"/>
  <c r="EH120" i="12"/>
  <c r="EF120" i="12"/>
  <c r="EE120" i="12"/>
  <c r="DJ120" i="12"/>
  <c r="DI120" i="12"/>
  <c r="DH120" i="12"/>
  <c r="DG120" i="12"/>
  <c r="DG140" i="12" s="1"/>
  <c r="DF120" i="12"/>
  <c r="DE120" i="12"/>
  <c r="DD120" i="12"/>
  <c r="DC120" i="12"/>
  <c r="DC140" i="12" s="1"/>
  <c r="DB120" i="12"/>
  <c r="DA120" i="12"/>
  <c r="CZ120" i="12"/>
  <c r="CY120" i="12"/>
  <c r="CY140" i="12" s="1"/>
  <c r="CU120" i="12"/>
  <c r="CV120" i="12" s="1"/>
  <c r="CT120" i="12"/>
  <c r="CR120" i="12"/>
  <c r="CQ120" i="12"/>
  <c r="BX120" i="12"/>
  <c r="BV120" i="12"/>
  <c r="BU120" i="12"/>
  <c r="BT120" i="12"/>
  <c r="BS120" i="12"/>
  <c r="BS136" i="12" s="1"/>
  <c r="BR120" i="12"/>
  <c r="BQ120" i="12"/>
  <c r="BP120" i="12"/>
  <c r="BO120" i="12"/>
  <c r="BN120" i="12"/>
  <c r="BM120" i="12"/>
  <c r="BL120" i="12"/>
  <c r="BK120" i="12"/>
  <c r="BG120" i="12"/>
  <c r="BH120" i="12" s="1"/>
  <c r="BF120" i="12"/>
  <c r="BD120" i="12"/>
  <c r="BC120" i="12"/>
  <c r="AH120" i="12"/>
  <c r="AG120" i="12"/>
  <c r="AF120" i="12"/>
  <c r="AE120" i="12"/>
  <c r="AD120" i="12"/>
  <c r="AC120" i="12"/>
  <c r="AB120" i="12"/>
  <c r="AA120" i="12"/>
  <c r="Z120" i="12"/>
  <c r="Y120" i="12"/>
  <c r="X120" i="12"/>
  <c r="W120" i="12"/>
  <c r="S120" i="12"/>
  <c r="T120" i="12" s="1"/>
  <c r="R120" i="12"/>
  <c r="P120" i="12"/>
  <c r="O120" i="12"/>
  <c r="DJ112" i="12"/>
  <c r="HR111" i="12"/>
  <c r="EX111" i="12"/>
  <c r="DJ111" i="12"/>
  <c r="ER110" i="12"/>
  <c r="DJ110" i="12"/>
  <c r="EM109" i="12"/>
  <c r="DJ109" i="12"/>
  <c r="DF109" i="12"/>
  <c r="BN109" i="12"/>
  <c r="HZ108" i="12"/>
  <c r="EX108" i="12"/>
  <c r="EP108" i="12"/>
  <c r="DJ108" i="12"/>
  <c r="HF107" i="12"/>
  <c r="HE107" i="12"/>
  <c r="HD107" i="12"/>
  <c r="HC107" i="12"/>
  <c r="HB107" i="12"/>
  <c r="HA107" i="12"/>
  <c r="GZ107" i="12"/>
  <c r="GY107" i="12"/>
  <c r="GX107" i="12"/>
  <c r="GW107" i="12"/>
  <c r="GV107" i="12"/>
  <c r="GU107" i="12"/>
  <c r="FR107" i="12"/>
  <c r="FQ107" i="12"/>
  <c r="FP107" i="12"/>
  <c r="FO107" i="12"/>
  <c r="FN107" i="12"/>
  <c r="FM107" i="12"/>
  <c r="FL107" i="12"/>
  <c r="FK107" i="12"/>
  <c r="FJ107" i="12"/>
  <c r="FI107" i="12"/>
  <c r="FH107" i="12"/>
  <c r="FG107" i="12"/>
  <c r="EM107" i="12"/>
  <c r="ED107" i="12"/>
  <c r="EC107" i="12"/>
  <c r="EB107" i="12"/>
  <c r="EA107" i="12"/>
  <c r="DZ107" i="12"/>
  <c r="DY107" i="12"/>
  <c r="DX107" i="12"/>
  <c r="DW107" i="12"/>
  <c r="DV107" i="12"/>
  <c r="DU107" i="12"/>
  <c r="DT107" i="12"/>
  <c r="DS107" i="12"/>
  <c r="CP107" i="12"/>
  <c r="CO107" i="12"/>
  <c r="CN107" i="12"/>
  <c r="CM107" i="12"/>
  <c r="CL107" i="12"/>
  <c r="CK107" i="12"/>
  <c r="CJ107" i="12"/>
  <c r="CI107" i="12"/>
  <c r="CH107" i="12"/>
  <c r="CG107" i="12"/>
  <c r="CF107" i="12"/>
  <c r="CE107" i="12"/>
  <c r="BR107" i="12"/>
  <c r="BB107" i="12"/>
  <c r="BA107" i="12"/>
  <c r="AZ107" i="12"/>
  <c r="AY107" i="12"/>
  <c r="AX107" i="12"/>
  <c r="AW107" i="12"/>
  <c r="AV107" i="12"/>
  <c r="AU107" i="12"/>
  <c r="AT107" i="12"/>
  <c r="AS107" i="12"/>
  <c r="AR107" i="12"/>
  <c r="AQ107" i="12"/>
  <c r="Z107" i="12"/>
  <c r="N107" i="12"/>
  <c r="M107" i="12"/>
  <c r="L107" i="12"/>
  <c r="K107" i="12"/>
  <c r="J107" i="12"/>
  <c r="I107" i="12"/>
  <c r="H107" i="12"/>
  <c r="G107" i="12"/>
  <c r="F107" i="12"/>
  <c r="E107" i="12"/>
  <c r="D107" i="12"/>
  <c r="C107" i="12"/>
  <c r="HZ106" i="12"/>
  <c r="HY106" i="12"/>
  <c r="HX106" i="12"/>
  <c r="HW106" i="12"/>
  <c r="HV106" i="12"/>
  <c r="HU106" i="12"/>
  <c r="HT106" i="12"/>
  <c r="HS106" i="12"/>
  <c r="HR106" i="12"/>
  <c r="HQ106" i="12"/>
  <c r="HP106" i="12"/>
  <c r="HO106" i="12"/>
  <c r="IB106" i="12" s="1"/>
  <c r="HH106" i="12"/>
  <c r="HG106" i="12"/>
  <c r="GL106" i="12"/>
  <c r="GK106" i="12"/>
  <c r="GJ106" i="12"/>
  <c r="GI106" i="12"/>
  <c r="GH106" i="12"/>
  <c r="GG106" i="12"/>
  <c r="GF106" i="12"/>
  <c r="GE106" i="12"/>
  <c r="GD106" i="12"/>
  <c r="GC106" i="12"/>
  <c r="GB106" i="12"/>
  <c r="GA106" i="12"/>
  <c r="GN106" i="12" s="1"/>
  <c r="FT106" i="12"/>
  <c r="FS106" i="12"/>
  <c r="EX106" i="12"/>
  <c r="EW106" i="12"/>
  <c r="EV106" i="12"/>
  <c r="EU106" i="12"/>
  <c r="ET106" i="12"/>
  <c r="ES106" i="12"/>
  <c r="ER106" i="12"/>
  <c r="EQ106" i="12"/>
  <c r="EP106" i="12"/>
  <c r="EO106" i="12"/>
  <c r="EN106" i="12"/>
  <c r="EM106" i="12"/>
  <c r="EZ106" i="12" s="1"/>
  <c r="EF106" i="12"/>
  <c r="EE106" i="12"/>
  <c r="DI106" i="12"/>
  <c r="DH106" i="12"/>
  <c r="DG106" i="12"/>
  <c r="DF106" i="12"/>
  <c r="DF110" i="12" s="1"/>
  <c r="DE106" i="12"/>
  <c r="DD106" i="12"/>
  <c r="DC106" i="12"/>
  <c r="DB106" i="12"/>
  <c r="DK106" i="12" s="1"/>
  <c r="DA106" i="12"/>
  <c r="CZ106" i="12"/>
  <c r="CY106" i="12"/>
  <c r="CR106" i="12"/>
  <c r="CQ106" i="12"/>
  <c r="BV106" i="12"/>
  <c r="BU106" i="12"/>
  <c r="BT106" i="12"/>
  <c r="BS106" i="12"/>
  <c r="BR106" i="12"/>
  <c r="BQ106" i="12"/>
  <c r="BP106" i="12"/>
  <c r="BO106" i="12"/>
  <c r="BN106" i="12"/>
  <c r="BM106" i="12"/>
  <c r="BL106" i="12"/>
  <c r="BK106" i="12"/>
  <c r="BD106" i="12"/>
  <c r="BC106" i="12"/>
  <c r="AH106" i="12"/>
  <c r="AG106" i="12"/>
  <c r="AF106" i="12"/>
  <c r="AE106" i="12"/>
  <c r="AD106" i="12"/>
  <c r="AC106" i="12"/>
  <c r="AB106" i="12"/>
  <c r="AA106" i="12"/>
  <c r="Z106" i="12"/>
  <c r="Y106" i="12"/>
  <c r="X106" i="12"/>
  <c r="W106" i="12"/>
  <c r="P106" i="12"/>
  <c r="O106" i="12"/>
  <c r="HZ105" i="12"/>
  <c r="HY105" i="12"/>
  <c r="HX105" i="12"/>
  <c r="HW105" i="12"/>
  <c r="HV105" i="12"/>
  <c r="HU105" i="12"/>
  <c r="HT105" i="12"/>
  <c r="HS105" i="12"/>
  <c r="HR105" i="12"/>
  <c r="HQ105" i="12"/>
  <c r="HP105" i="12"/>
  <c r="HO105" i="12"/>
  <c r="HH105" i="12"/>
  <c r="HG105" i="12"/>
  <c r="GL105" i="12"/>
  <c r="GK105" i="12"/>
  <c r="GJ105" i="12"/>
  <c r="GI105" i="12"/>
  <c r="GH105" i="12"/>
  <c r="GG105" i="12"/>
  <c r="GF105" i="12"/>
  <c r="GE105" i="12"/>
  <c r="GD105" i="12"/>
  <c r="GC105" i="12"/>
  <c r="GB105" i="12"/>
  <c r="GA105" i="12"/>
  <c r="FT105" i="12"/>
  <c r="FS105" i="12"/>
  <c r="EX105" i="12"/>
  <c r="EW105" i="12"/>
  <c r="EV105" i="12"/>
  <c r="EU105" i="12"/>
  <c r="ET105" i="12"/>
  <c r="ES105" i="12"/>
  <c r="ER105" i="12"/>
  <c r="EQ105" i="12"/>
  <c r="EP105" i="12"/>
  <c r="EO105" i="12"/>
  <c r="EN105" i="12"/>
  <c r="EM105" i="12"/>
  <c r="EF105" i="12"/>
  <c r="EE105" i="12"/>
  <c r="DI105" i="12"/>
  <c r="DH105" i="12"/>
  <c r="DG105" i="12"/>
  <c r="DF105" i="12"/>
  <c r="DE105" i="12"/>
  <c r="DD105" i="12"/>
  <c r="DC105" i="12"/>
  <c r="DB105" i="12"/>
  <c r="DK105" i="12" s="1"/>
  <c r="DA105" i="12"/>
  <c r="CZ105" i="12"/>
  <c r="CY105" i="12"/>
  <c r="CR105" i="12"/>
  <c r="CQ105" i="12"/>
  <c r="BV105" i="12"/>
  <c r="BU105" i="12"/>
  <c r="BT105" i="12"/>
  <c r="BS105" i="12"/>
  <c r="BR105" i="12"/>
  <c r="BQ105" i="12"/>
  <c r="BP105" i="12"/>
  <c r="BO105" i="12"/>
  <c r="BN105" i="12"/>
  <c r="BM105" i="12"/>
  <c r="BL105" i="12"/>
  <c r="BK105" i="12"/>
  <c r="BD105" i="12"/>
  <c r="BC105" i="12"/>
  <c r="AH105" i="12"/>
  <c r="AG105" i="12"/>
  <c r="AF105" i="12"/>
  <c r="AE105" i="12"/>
  <c r="AD105" i="12"/>
  <c r="AC105" i="12"/>
  <c r="AB105" i="12"/>
  <c r="AA105" i="12"/>
  <c r="Z105" i="12"/>
  <c r="Y105" i="12"/>
  <c r="X105" i="12"/>
  <c r="W105" i="12"/>
  <c r="P105" i="12"/>
  <c r="O105" i="12"/>
  <c r="IB104" i="12"/>
  <c r="HZ104" i="12"/>
  <c r="HY104" i="12"/>
  <c r="HX104" i="12"/>
  <c r="HW104" i="12"/>
  <c r="HV104" i="12"/>
  <c r="HU104" i="12"/>
  <c r="HT104" i="12"/>
  <c r="HS104" i="12"/>
  <c r="HR104" i="12"/>
  <c r="HQ104" i="12"/>
  <c r="HP104" i="12"/>
  <c r="HO104" i="12"/>
  <c r="IA104" i="12" s="1"/>
  <c r="HK104" i="12"/>
  <c r="HL104" i="12" s="1"/>
  <c r="HJ104" i="12"/>
  <c r="HH104" i="12"/>
  <c r="HG104" i="12"/>
  <c r="GL104" i="12"/>
  <c r="GK104" i="12"/>
  <c r="GJ104" i="12"/>
  <c r="GI104" i="12"/>
  <c r="GH104" i="12"/>
  <c r="GG104" i="12"/>
  <c r="GF104" i="12"/>
  <c r="GE104" i="12"/>
  <c r="GD104" i="12"/>
  <c r="GC104" i="12"/>
  <c r="GB104" i="12"/>
  <c r="GA104" i="12"/>
  <c r="FX104" i="12"/>
  <c r="FW104" i="12"/>
  <c r="FV104" i="12"/>
  <c r="FT104" i="12"/>
  <c r="FS104" i="12"/>
  <c r="EX104" i="12"/>
  <c r="EW104" i="12"/>
  <c r="EV104" i="12"/>
  <c r="EU104" i="12"/>
  <c r="ET104" i="12"/>
  <c r="ES104" i="12"/>
  <c r="ER104" i="12"/>
  <c r="EQ104" i="12"/>
  <c r="EP104" i="12"/>
  <c r="EO104" i="12"/>
  <c r="EN104" i="12"/>
  <c r="EM104" i="12"/>
  <c r="EI104" i="12"/>
  <c r="EJ104" i="12" s="1"/>
  <c r="EH104" i="12"/>
  <c r="EF104" i="12"/>
  <c r="EE104" i="12"/>
  <c r="DI104" i="12"/>
  <c r="DH104" i="12"/>
  <c r="DG104" i="12"/>
  <c r="DF104" i="12"/>
  <c r="DE104" i="12"/>
  <c r="DD104" i="12"/>
  <c r="DC104" i="12"/>
  <c r="DB104" i="12"/>
  <c r="DK104" i="12" s="1"/>
  <c r="DA104" i="12"/>
  <c r="CZ104" i="12"/>
  <c r="CY104" i="12"/>
  <c r="DN104" i="12" s="1"/>
  <c r="CV104" i="12"/>
  <c r="CU104" i="12"/>
  <c r="CT104" i="12"/>
  <c r="CR104" i="12"/>
  <c r="CQ104" i="12"/>
  <c r="BV104" i="12"/>
  <c r="BU104" i="12"/>
  <c r="BT104" i="12"/>
  <c r="BS104" i="12"/>
  <c r="BS110" i="12" s="1"/>
  <c r="BR104" i="12"/>
  <c r="BQ104" i="12"/>
  <c r="BP104" i="12"/>
  <c r="BO104" i="12"/>
  <c r="BO111" i="12" s="1"/>
  <c r="BN104" i="12"/>
  <c r="BM104" i="12"/>
  <c r="BL104" i="12"/>
  <c r="BK104" i="12"/>
  <c r="BG104" i="12"/>
  <c r="BH104" i="12" s="1"/>
  <c r="BF104" i="12"/>
  <c r="BD104" i="12"/>
  <c r="BC104" i="12"/>
  <c r="AH104" i="12"/>
  <c r="AG104" i="12"/>
  <c r="AF104" i="12"/>
  <c r="AE104" i="12"/>
  <c r="AD104" i="12"/>
  <c r="AC104" i="12"/>
  <c r="AB104" i="12"/>
  <c r="AA104" i="12"/>
  <c r="Z104" i="12"/>
  <c r="Y104" i="12"/>
  <c r="AM104" i="12" s="1"/>
  <c r="AN104" i="12" s="1"/>
  <c r="X104" i="12"/>
  <c r="W104" i="12"/>
  <c r="S104" i="12"/>
  <c r="T104" i="12" s="1"/>
  <c r="R104" i="12"/>
  <c r="P104" i="12"/>
  <c r="O104" i="12"/>
  <c r="IB103" i="12"/>
  <c r="HZ103" i="12"/>
  <c r="HY103" i="12"/>
  <c r="HX103" i="12"/>
  <c r="HW103" i="12"/>
  <c r="HV103" i="12"/>
  <c r="HU103" i="12"/>
  <c r="HT103" i="12"/>
  <c r="HS103" i="12"/>
  <c r="HR103" i="12"/>
  <c r="HQ103" i="12"/>
  <c r="HP103" i="12"/>
  <c r="HO103" i="12"/>
  <c r="IA103" i="12" s="1"/>
  <c r="HH103" i="12"/>
  <c r="HG103" i="12"/>
  <c r="GL103" i="12"/>
  <c r="GK103" i="12"/>
  <c r="GJ103" i="12"/>
  <c r="GI103" i="12"/>
  <c r="GH103" i="12"/>
  <c r="GG103" i="12"/>
  <c r="GF103" i="12"/>
  <c r="GE103" i="12"/>
  <c r="GD103" i="12"/>
  <c r="GC103" i="12"/>
  <c r="GN103" i="12" s="1"/>
  <c r="GB103" i="12"/>
  <c r="GA103" i="12"/>
  <c r="FT103" i="12"/>
  <c r="FS103" i="12"/>
  <c r="EX103" i="12"/>
  <c r="EW103" i="12"/>
  <c r="EV103" i="12"/>
  <c r="EU103" i="12"/>
  <c r="ET103" i="12"/>
  <c r="ES103" i="12"/>
  <c r="ER103" i="12"/>
  <c r="EQ103" i="12"/>
  <c r="EP103" i="12"/>
  <c r="EO103" i="12"/>
  <c r="EN103" i="12"/>
  <c r="EM103" i="12"/>
  <c r="EF103" i="12"/>
  <c r="EE103" i="12"/>
  <c r="DI103" i="12"/>
  <c r="DH103" i="12"/>
  <c r="DG103" i="12"/>
  <c r="DF103" i="12"/>
  <c r="DE103" i="12"/>
  <c r="DD103" i="12"/>
  <c r="DC103" i="12"/>
  <c r="DB103" i="12"/>
  <c r="DA103" i="12"/>
  <c r="CZ103" i="12"/>
  <c r="CY103" i="12"/>
  <c r="CR103" i="12"/>
  <c r="CQ103" i="12"/>
  <c r="BV103" i="12"/>
  <c r="BU103" i="12"/>
  <c r="BT103" i="12"/>
  <c r="BS103" i="12"/>
  <c r="BR103" i="12"/>
  <c r="BQ103" i="12"/>
  <c r="BP103" i="12"/>
  <c r="BO103" i="12"/>
  <c r="BN103" i="12"/>
  <c r="BM103" i="12"/>
  <c r="BL103" i="12"/>
  <c r="BK103" i="12"/>
  <c r="BX103" i="12" s="1"/>
  <c r="BD103" i="12"/>
  <c r="BC103" i="12"/>
  <c r="AH103" i="12"/>
  <c r="AG103" i="12"/>
  <c r="AF103" i="12"/>
  <c r="AE103" i="12"/>
  <c r="AD103" i="12"/>
  <c r="AC103" i="12"/>
  <c r="AB103" i="12"/>
  <c r="AA103" i="12"/>
  <c r="Z103" i="12"/>
  <c r="Y103" i="12"/>
  <c r="X103" i="12"/>
  <c r="W103" i="12"/>
  <c r="AJ103" i="12" s="1"/>
  <c r="P103" i="12"/>
  <c r="O103" i="12"/>
  <c r="HZ102" i="12"/>
  <c r="HY102" i="12"/>
  <c r="HX102" i="12"/>
  <c r="HW102" i="12"/>
  <c r="HV102" i="12"/>
  <c r="HU102" i="12"/>
  <c r="HT102" i="12"/>
  <c r="HS102" i="12"/>
  <c r="HR102" i="12"/>
  <c r="HQ102" i="12"/>
  <c r="HP102" i="12"/>
  <c r="HO102" i="12"/>
  <c r="IB102" i="12" s="1"/>
  <c r="HH102" i="12"/>
  <c r="HG102" i="12"/>
  <c r="GL102" i="12"/>
  <c r="GK102" i="12"/>
  <c r="GJ102" i="12"/>
  <c r="GI102" i="12"/>
  <c r="GH102" i="12"/>
  <c r="GG102" i="12"/>
  <c r="GF102" i="12"/>
  <c r="GE102" i="12"/>
  <c r="GD102" i="12"/>
  <c r="GC102" i="12"/>
  <c r="GB102" i="12"/>
  <c r="GA102" i="12"/>
  <c r="GN102" i="12" s="1"/>
  <c r="FT102" i="12"/>
  <c r="FS102" i="12"/>
  <c r="EX102" i="12"/>
  <c r="EW102" i="12"/>
  <c r="EV102" i="12"/>
  <c r="EU102" i="12"/>
  <c r="ET102" i="12"/>
  <c r="ES102" i="12"/>
  <c r="ER102" i="12"/>
  <c r="EQ102" i="12"/>
  <c r="EP102" i="12"/>
  <c r="EO102" i="12"/>
  <c r="EN102" i="12"/>
  <c r="EM102" i="12"/>
  <c r="EF102" i="12"/>
  <c r="EE102" i="12"/>
  <c r="DI102" i="12"/>
  <c r="DH102" i="12"/>
  <c r="DG102" i="12"/>
  <c r="DF102" i="12"/>
  <c r="DE102" i="12"/>
  <c r="DD102" i="12"/>
  <c r="DC102" i="12"/>
  <c r="DB102" i="12"/>
  <c r="DK102" i="12" s="1"/>
  <c r="DA102" i="12"/>
  <c r="CZ102" i="12"/>
  <c r="CY102" i="12"/>
  <c r="CR102" i="12"/>
  <c r="CQ102" i="12"/>
  <c r="BV102" i="12"/>
  <c r="BU102" i="12"/>
  <c r="BT102" i="12"/>
  <c r="BS102" i="12"/>
  <c r="BR102" i="12"/>
  <c r="BQ102" i="12"/>
  <c r="BP102" i="12"/>
  <c r="BO102" i="12"/>
  <c r="BN102" i="12"/>
  <c r="BM102" i="12"/>
  <c r="BL102" i="12"/>
  <c r="BK102" i="12"/>
  <c r="BD102" i="12"/>
  <c r="BC102" i="12"/>
  <c r="AH102" i="12"/>
  <c r="AG102" i="12"/>
  <c r="AF102" i="12"/>
  <c r="AE102" i="12"/>
  <c r="AD102" i="12"/>
  <c r="AC102" i="12"/>
  <c r="AB102" i="12"/>
  <c r="AA102" i="12"/>
  <c r="Z102" i="12"/>
  <c r="Y102" i="12"/>
  <c r="X102" i="12"/>
  <c r="W102" i="12"/>
  <c r="AJ102" i="12" s="1"/>
  <c r="P102" i="12"/>
  <c r="O102" i="12"/>
  <c r="IE101" i="12"/>
  <c r="IF101" i="12" s="1"/>
  <c r="ID101" i="12"/>
  <c r="HZ101" i="12"/>
  <c r="HY101" i="12"/>
  <c r="HX101" i="12"/>
  <c r="HW101" i="12"/>
  <c r="HV101" i="12"/>
  <c r="HU101" i="12"/>
  <c r="HT101" i="12"/>
  <c r="HS101" i="12"/>
  <c r="HR101" i="12"/>
  <c r="HQ101" i="12"/>
  <c r="HP101" i="12"/>
  <c r="HO101" i="12"/>
  <c r="IB101" i="12" s="1"/>
  <c r="HK101" i="12"/>
  <c r="HL101" i="12" s="1"/>
  <c r="HJ101" i="12"/>
  <c r="HH101" i="12"/>
  <c r="HG101" i="12"/>
  <c r="GL101" i="12"/>
  <c r="GK101" i="12"/>
  <c r="GJ101" i="12"/>
  <c r="GI101" i="12"/>
  <c r="GH101" i="12"/>
  <c r="GG101" i="12"/>
  <c r="GF101" i="12"/>
  <c r="GE101" i="12"/>
  <c r="GD101" i="12"/>
  <c r="GC101" i="12"/>
  <c r="GB101" i="12"/>
  <c r="GA101" i="12"/>
  <c r="FW101" i="12"/>
  <c r="FX101" i="12" s="1"/>
  <c r="FV101" i="12"/>
  <c r="FT101" i="12"/>
  <c r="FS101" i="12"/>
  <c r="EX101" i="12"/>
  <c r="EW101" i="12"/>
  <c r="EV101" i="12"/>
  <c r="EU101" i="12"/>
  <c r="ET101" i="12"/>
  <c r="ES101" i="12"/>
  <c r="ER101" i="12"/>
  <c r="EQ101" i="12"/>
  <c r="EP101" i="12"/>
  <c r="EO101" i="12"/>
  <c r="FC101" i="12" s="1"/>
  <c r="FD101" i="12" s="1"/>
  <c r="EN101" i="12"/>
  <c r="EM101" i="12"/>
  <c r="EI101" i="12"/>
  <c r="EJ101" i="12" s="1"/>
  <c r="EH101" i="12"/>
  <c r="EF101" i="12"/>
  <c r="EE101" i="12"/>
  <c r="DI101" i="12"/>
  <c r="DH101" i="12"/>
  <c r="DG101" i="12"/>
  <c r="DF101" i="12"/>
  <c r="DE101" i="12"/>
  <c r="DD101" i="12"/>
  <c r="DC101" i="12"/>
  <c r="DB101" i="12"/>
  <c r="DK101" i="12" s="1"/>
  <c r="DA101" i="12"/>
  <c r="CZ101" i="12"/>
  <c r="CY101" i="12"/>
  <c r="CV101" i="12"/>
  <c r="CU101" i="12"/>
  <c r="CT101" i="12"/>
  <c r="CR101" i="12"/>
  <c r="CQ101" i="12"/>
  <c r="BX101" i="12"/>
  <c r="BV101" i="12"/>
  <c r="BU101" i="12"/>
  <c r="BT101" i="12"/>
  <c r="BS101" i="12"/>
  <c r="BR101" i="12"/>
  <c r="BQ101" i="12"/>
  <c r="BP101" i="12"/>
  <c r="BO101" i="12"/>
  <c r="BN101" i="12"/>
  <c r="BM101" i="12"/>
  <c r="BL101" i="12"/>
  <c r="CA101" i="12" s="1"/>
  <c r="CB101" i="12" s="1"/>
  <c r="BK101" i="12"/>
  <c r="BW101" i="12" s="1"/>
  <c r="BG101" i="12"/>
  <c r="BH101" i="12" s="1"/>
  <c r="BF101" i="12"/>
  <c r="BD101" i="12"/>
  <c r="BC101" i="12"/>
  <c r="AH101" i="12"/>
  <c r="AG101" i="12"/>
  <c r="AF101" i="12"/>
  <c r="AE101" i="12"/>
  <c r="AD101" i="12"/>
  <c r="AC101" i="12"/>
  <c r="AB101" i="12"/>
  <c r="AA101" i="12"/>
  <c r="Z101" i="12"/>
  <c r="Y101" i="12"/>
  <c r="X101" i="12"/>
  <c r="W101" i="12"/>
  <c r="T101" i="12"/>
  <c r="S101" i="12"/>
  <c r="R101" i="12"/>
  <c r="P101" i="12"/>
  <c r="O101" i="12"/>
  <c r="HZ100" i="12"/>
  <c r="HY100" i="12"/>
  <c r="HX100" i="12"/>
  <c r="HW100" i="12"/>
  <c r="HV100" i="12"/>
  <c r="HU100" i="12"/>
  <c r="HT100" i="12"/>
  <c r="HS100" i="12"/>
  <c r="HR100" i="12"/>
  <c r="HQ100" i="12"/>
  <c r="HP100" i="12"/>
  <c r="HO100" i="12"/>
  <c r="IB100" i="12" s="1"/>
  <c r="HH100" i="12"/>
  <c r="HG100" i="12"/>
  <c r="GL100" i="12"/>
  <c r="GK100" i="12"/>
  <c r="GJ100" i="12"/>
  <c r="GI100" i="12"/>
  <c r="GH100" i="12"/>
  <c r="GG100" i="12"/>
  <c r="GF100" i="12"/>
  <c r="GE100" i="12"/>
  <c r="GD100" i="12"/>
  <c r="GC100" i="12"/>
  <c r="GB100" i="12"/>
  <c r="GA100" i="12"/>
  <c r="FT100" i="12"/>
  <c r="FS100" i="12"/>
  <c r="EX100" i="12"/>
  <c r="EW100" i="12"/>
  <c r="EV100" i="12"/>
  <c r="EU100" i="12"/>
  <c r="ET100" i="12"/>
  <c r="ES100" i="12"/>
  <c r="ER100" i="12"/>
  <c r="EQ100" i="12"/>
  <c r="EP100" i="12"/>
  <c r="EO100" i="12"/>
  <c r="EN100" i="12"/>
  <c r="EM100" i="12"/>
  <c r="EZ100" i="12" s="1"/>
  <c r="EF100" i="12"/>
  <c r="EE100" i="12"/>
  <c r="DI100" i="12"/>
  <c r="DH100" i="12"/>
  <c r="DG100" i="12"/>
  <c r="DF100" i="12"/>
  <c r="DE100" i="12"/>
  <c r="DD100" i="12"/>
  <c r="DC100" i="12"/>
  <c r="DB100" i="12"/>
  <c r="DA100" i="12"/>
  <c r="CZ100" i="12"/>
  <c r="DK100" i="12" s="1"/>
  <c r="CY100" i="12"/>
  <c r="CR100" i="12"/>
  <c r="CQ100" i="12"/>
  <c r="BX100" i="12"/>
  <c r="BV100" i="12"/>
  <c r="BU100" i="12"/>
  <c r="BT100" i="12"/>
  <c r="BS100" i="12"/>
  <c r="BR100" i="12"/>
  <c r="BQ100" i="12"/>
  <c r="BP100" i="12"/>
  <c r="BO100" i="12"/>
  <c r="BN100" i="12"/>
  <c r="BM100" i="12"/>
  <c r="BL100" i="12"/>
  <c r="BK100" i="12"/>
  <c r="BW100" i="12" s="1"/>
  <c r="BD100" i="12"/>
  <c r="BC100" i="12"/>
  <c r="AJ100" i="12"/>
  <c r="AH100" i="12"/>
  <c r="AG100" i="12"/>
  <c r="AF100" i="12"/>
  <c r="AE100" i="12"/>
  <c r="AD100" i="12"/>
  <c r="AC100" i="12"/>
  <c r="AB100" i="12"/>
  <c r="AA100" i="12"/>
  <c r="Z100" i="12"/>
  <c r="Y100" i="12"/>
  <c r="X100" i="12"/>
  <c r="W100" i="12"/>
  <c r="AI100" i="12" s="1"/>
  <c r="P100" i="12"/>
  <c r="O100" i="12"/>
  <c r="HZ99" i="12"/>
  <c r="HY99" i="12"/>
  <c r="HX99" i="12"/>
  <c r="HW99" i="12"/>
  <c r="HV99" i="12"/>
  <c r="HU99" i="12"/>
  <c r="HT99" i="12"/>
  <c r="HS99" i="12"/>
  <c r="HR99" i="12"/>
  <c r="HQ99" i="12"/>
  <c r="IB99" i="12" s="1"/>
  <c r="HP99" i="12"/>
  <c r="HO99" i="12"/>
  <c r="HH99" i="12"/>
  <c r="HG99" i="12"/>
  <c r="GL99" i="12"/>
  <c r="GK99" i="12"/>
  <c r="GJ99" i="12"/>
  <c r="GI99" i="12"/>
  <c r="GH99" i="12"/>
  <c r="GG99" i="12"/>
  <c r="GF99" i="12"/>
  <c r="GE99" i="12"/>
  <c r="GD99" i="12"/>
  <c r="GC99" i="12"/>
  <c r="GB99" i="12"/>
  <c r="GN99" i="12" s="1"/>
  <c r="GA99" i="12"/>
  <c r="FT99" i="12"/>
  <c r="FS99" i="12"/>
  <c r="EZ99" i="12"/>
  <c r="EX99" i="12"/>
  <c r="EW99" i="12"/>
  <c r="EV99" i="12"/>
  <c r="EU99" i="12"/>
  <c r="ET99" i="12"/>
  <c r="ES99" i="12"/>
  <c r="ER99" i="12"/>
  <c r="EQ99" i="12"/>
  <c r="EP99" i="12"/>
  <c r="EO99" i="12"/>
  <c r="EN99" i="12"/>
  <c r="EM99" i="12"/>
  <c r="EY99" i="12" s="1"/>
  <c r="EF99" i="12"/>
  <c r="EE99" i="12"/>
  <c r="DL99" i="12"/>
  <c r="DI99" i="12"/>
  <c r="DH99" i="12"/>
  <c r="DG99" i="12"/>
  <c r="DF99" i="12"/>
  <c r="DE99" i="12"/>
  <c r="DD99" i="12"/>
  <c r="DC99" i="12"/>
  <c r="DB99" i="12"/>
  <c r="DA99" i="12"/>
  <c r="CZ99" i="12"/>
  <c r="CY99" i="12"/>
  <c r="DK99" i="12" s="1"/>
  <c r="CR99" i="12"/>
  <c r="CQ99" i="12"/>
  <c r="BV99" i="12"/>
  <c r="BU99" i="12"/>
  <c r="BT99" i="12"/>
  <c r="BS99" i="12"/>
  <c r="BR99" i="12"/>
  <c r="BQ99" i="12"/>
  <c r="BP99" i="12"/>
  <c r="BO99" i="12"/>
  <c r="BN99" i="12"/>
  <c r="BM99" i="12"/>
  <c r="BL99" i="12"/>
  <c r="BK99" i="12"/>
  <c r="BX99" i="12" s="1"/>
  <c r="BD99" i="12"/>
  <c r="BC99" i="12"/>
  <c r="AH99" i="12"/>
  <c r="AG99" i="12"/>
  <c r="AF99" i="12"/>
  <c r="AE99" i="12"/>
  <c r="AD99" i="12"/>
  <c r="AC99" i="12"/>
  <c r="AB99" i="12"/>
  <c r="AA99" i="12"/>
  <c r="Z99" i="12"/>
  <c r="Y99" i="12"/>
  <c r="X99" i="12"/>
  <c r="W99" i="12"/>
  <c r="P99" i="12"/>
  <c r="O99" i="12"/>
  <c r="HZ98" i="12"/>
  <c r="HY98" i="12"/>
  <c r="HX98" i="12"/>
  <c r="HW98" i="12"/>
  <c r="HW109" i="12" s="1"/>
  <c r="HV98" i="12"/>
  <c r="HU98" i="12"/>
  <c r="HT98" i="12"/>
  <c r="HS98" i="12"/>
  <c r="HR98" i="12"/>
  <c r="HQ98" i="12"/>
  <c r="HP98" i="12"/>
  <c r="HO98" i="12"/>
  <c r="HL98" i="12"/>
  <c r="HK98" i="12"/>
  <c r="HJ98" i="12"/>
  <c r="HH98" i="12"/>
  <c r="HG98" i="12"/>
  <c r="GP98" i="12"/>
  <c r="GL98" i="12"/>
  <c r="GK98" i="12"/>
  <c r="GJ98" i="12"/>
  <c r="GI98" i="12"/>
  <c r="GH98" i="12"/>
  <c r="GG98" i="12"/>
  <c r="GF98" i="12"/>
  <c r="GE98" i="12"/>
  <c r="GD98" i="12"/>
  <c r="GC98" i="12"/>
  <c r="GB98" i="12"/>
  <c r="GA98" i="12"/>
  <c r="FW98" i="12"/>
  <c r="FX98" i="12" s="1"/>
  <c r="FV98" i="12"/>
  <c r="FT98" i="12"/>
  <c r="FS98" i="12"/>
  <c r="EX98" i="12"/>
  <c r="EW98" i="12"/>
  <c r="EV98" i="12"/>
  <c r="EV110" i="12" s="1"/>
  <c r="EU98" i="12"/>
  <c r="ET98" i="12"/>
  <c r="ES98" i="12"/>
  <c r="ER98" i="12"/>
  <c r="EQ98" i="12"/>
  <c r="EP98" i="12"/>
  <c r="EO98" i="12"/>
  <c r="EN98" i="12"/>
  <c r="EZ98" i="12" s="1"/>
  <c r="EM98" i="12"/>
  <c r="EJ98" i="12"/>
  <c r="EI98" i="12"/>
  <c r="EH98" i="12"/>
  <c r="EF98" i="12"/>
  <c r="EE98" i="12"/>
  <c r="DI98" i="12"/>
  <c r="DH98" i="12"/>
  <c r="DG98" i="12"/>
  <c r="DF98" i="12"/>
  <c r="DE98" i="12"/>
  <c r="DD98" i="12"/>
  <c r="DC98" i="12"/>
  <c r="DB98" i="12"/>
  <c r="DA98" i="12"/>
  <c r="CZ98" i="12"/>
  <c r="DN98" i="12" s="1"/>
  <c r="CY98" i="12"/>
  <c r="CU98" i="12"/>
  <c r="CV98" i="12" s="1"/>
  <c r="CT98" i="12"/>
  <c r="CR98" i="12"/>
  <c r="CQ98" i="12"/>
  <c r="BZ98" i="12"/>
  <c r="BV98" i="12"/>
  <c r="BU98" i="12"/>
  <c r="BT98" i="12"/>
  <c r="BS98" i="12"/>
  <c r="BR98" i="12"/>
  <c r="BQ98" i="12"/>
  <c r="BP98" i="12"/>
  <c r="BO98" i="12"/>
  <c r="BN98" i="12"/>
  <c r="BM98" i="12"/>
  <c r="BL98" i="12"/>
  <c r="BK98" i="12"/>
  <c r="BG98" i="12"/>
  <c r="BH98" i="12" s="1"/>
  <c r="BF98" i="12"/>
  <c r="BD98" i="12"/>
  <c r="BC98" i="12"/>
  <c r="AL98" i="12"/>
  <c r="AH98" i="12"/>
  <c r="AG98" i="12"/>
  <c r="AF98" i="12"/>
  <c r="AE98" i="12"/>
  <c r="AD98" i="12"/>
  <c r="AB98" i="12"/>
  <c r="AA98" i="12"/>
  <c r="Z98" i="12"/>
  <c r="Y98" i="12"/>
  <c r="X98" i="12"/>
  <c r="W98" i="12"/>
  <c r="T98" i="12"/>
  <c r="S98" i="12"/>
  <c r="R98" i="12"/>
  <c r="P98" i="12"/>
  <c r="O98" i="12"/>
  <c r="HZ97" i="12"/>
  <c r="HY97" i="12"/>
  <c r="HX97" i="12"/>
  <c r="HW97" i="12"/>
  <c r="HV97" i="12"/>
  <c r="HU97" i="12"/>
  <c r="HT97" i="12"/>
  <c r="HS97" i="12"/>
  <c r="HR97" i="12"/>
  <c r="HQ97" i="12"/>
  <c r="HP97" i="12"/>
  <c r="HO97" i="12"/>
  <c r="HH97" i="12"/>
  <c r="HG97" i="12"/>
  <c r="GL97" i="12"/>
  <c r="GK97" i="12"/>
  <c r="GJ97" i="12"/>
  <c r="GI97" i="12"/>
  <c r="GH97" i="12"/>
  <c r="GG97" i="12"/>
  <c r="GF97" i="12"/>
  <c r="GE97" i="12"/>
  <c r="GD97" i="12"/>
  <c r="GC97" i="12"/>
  <c r="GB97" i="12"/>
  <c r="GA97" i="12"/>
  <c r="FT97" i="12"/>
  <c r="FS97" i="12"/>
  <c r="EX97" i="12"/>
  <c r="EW97" i="12"/>
  <c r="EV97" i="12"/>
  <c r="EU97" i="12"/>
  <c r="ET97" i="12"/>
  <c r="ES97" i="12"/>
  <c r="ER97" i="12"/>
  <c r="EQ97" i="12"/>
  <c r="EP97" i="12"/>
  <c r="EO97" i="12"/>
  <c r="EN97" i="12"/>
  <c r="EM97" i="12"/>
  <c r="EZ97" i="12" s="1"/>
  <c r="EF97" i="12"/>
  <c r="EE97" i="12"/>
  <c r="DI97" i="12"/>
  <c r="DH97" i="12"/>
  <c r="DG97" i="12"/>
  <c r="DF97" i="12"/>
  <c r="DE97" i="12"/>
  <c r="DD97" i="12"/>
  <c r="DC97" i="12"/>
  <c r="DB97" i="12"/>
  <c r="DA97" i="12"/>
  <c r="DK97" i="12" s="1"/>
  <c r="CZ97" i="12"/>
  <c r="CY97" i="12"/>
  <c r="CR97" i="12"/>
  <c r="CQ97" i="12"/>
  <c r="BV97" i="12"/>
  <c r="BU97" i="12"/>
  <c r="BT97" i="12"/>
  <c r="BS97" i="12"/>
  <c r="BR97" i="12"/>
  <c r="BQ97" i="12"/>
  <c r="BP97" i="12"/>
  <c r="BO97" i="12"/>
  <c r="BN97" i="12"/>
  <c r="BM97" i="12"/>
  <c r="BL97" i="12"/>
  <c r="BK97" i="12"/>
  <c r="BD97" i="12"/>
  <c r="BC97" i="12"/>
  <c r="AH97" i="12"/>
  <c r="AG97" i="12"/>
  <c r="AF97" i="12"/>
  <c r="AE97" i="12"/>
  <c r="AD97" i="12"/>
  <c r="AB97" i="12"/>
  <c r="AA97" i="12"/>
  <c r="AA110" i="12" s="1"/>
  <c r="Z97" i="12"/>
  <c r="Y97" i="12"/>
  <c r="X97" i="12"/>
  <c r="W97" i="12"/>
  <c r="P97" i="12"/>
  <c r="O97" i="12"/>
  <c r="HZ96" i="12"/>
  <c r="HY96" i="12"/>
  <c r="HX96" i="12"/>
  <c r="HW96" i="12"/>
  <c r="HV96" i="12"/>
  <c r="HU96" i="12"/>
  <c r="HT96" i="12"/>
  <c r="HS96" i="12"/>
  <c r="HR96" i="12"/>
  <c r="HQ96" i="12"/>
  <c r="HP96" i="12"/>
  <c r="HO96" i="12"/>
  <c r="HH96" i="12"/>
  <c r="HG96" i="12"/>
  <c r="GL96" i="12"/>
  <c r="GK96" i="12"/>
  <c r="GJ96" i="12"/>
  <c r="GI96" i="12"/>
  <c r="GH96" i="12"/>
  <c r="GG96" i="12"/>
  <c r="GF96" i="12"/>
  <c r="GE96" i="12"/>
  <c r="GE109" i="12" s="1"/>
  <c r="GD96" i="12"/>
  <c r="GC96" i="12"/>
  <c r="GB96" i="12"/>
  <c r="GA96" i="12"/>
  <c r="GN96" i="12" s="1"/>
  <c r="FT96" i="12"/>
  <c r="FS96" i="12"/>
  <c r="EX96" i="12"/>
  <c r="EW96" i="12"/>
  <c r="EV96" i="12"/>
  <c r="EU96" i="12"/>
  <c r="ET96" i="12"/>
  <c r="ES96" i="12"/>
  <c r="ER96" i="12"/>
  <c r="EQ96" i="12"/>
  <c r="EP96" i="12"/>
  <c r="EO96" i="12"/>
  <c r="EN96" i="12"/>
  <c r="EM96" i="12"/>
  <c r="EF96" i="12"/>
  <c r="EE96" i="12"/>
  <c r="DI96" i="12"/>
  <c r="DH96" i="12"/>
  <c r="DG96" i="12"/>
  <c r="DF96" i="12"/>
  <c r="DE96" i="12"/>
  <c r="DD96" i="12"/>
  <c r="DC96" i="12"/>
  <c r="DB96" i="12"/>
  <c r="DK96" i="12" s="1"/>
  <c r="DA96" i="12"/>
  <c r="CZ96" i="12"/>
  <c r="CY96" i="12"/>
  <c r="CR96" i="12"/>
  <c r="CQ96" i="12"/>
  <c r="BV96" i="12"/>
  <c r="BU96" i="12"/>
  <c r="BT96" i="12"/>
  <c r="BS96" i="12"/>
  <c r="BR96" i="12"/>
  <c r="BQ96" i="12"/>
  <c r="BP96" i="12"/>
  <c r="BO96" i="12"/>
  <c r="BN96" i="12"/>
  <c r="BM96" i="12"/>
  <c r="BL96" i="12"/>
  <c r="BK96" i="12"/>
  <c r="BD96" i="12"/>
  <c r="BC96" i="12"/>
  <c r="AH96" i="12"/>
  <c r="AH107" i="12" s="1"/>
  <c r="AG96" i="12"/>
  <c r="AF96" i="12"/>
  <c r="AE96" i="12"/>
  <c r="AD96" i="12"/>
  <c r="AD112" i="12" s="1"/>
  <c r="AB96" i="12"/>
  <c r="AA96" i="12"/>
  <c r="Z96" i="12"/>
  <c r="Y96" i="12"/>
  <c r="AI96" i="12" s="1"/>
  <c r="X96" i="12"/>
  <c r="W96" i="12"/>
  <c r="AJ96" i="12" s="1"/>
  <c r="P96" i="12"/>
  <c r="O96" i="12"/>
  <c r="HZ95" i="12"/>
  <c r="HY95" i="12"/>
  <c r="HX95" i="12"/>
  <c r="HW95" i="12"/>
  <c r="HV95" i="12"/>
  <c r="HU95" i="12"/>
  <c r="HT95" i="12"/>
  <c r="HS95" i="12"/>
  <c r="HR95" i="12"/>
  <c r="IE95" i="12" s="1"/>
  <c r="IF95" i="12" s="1"/>
  <c r="HQ95" i="12"/>
  <c r="HP95" i="12"/>
  <c r="HO95" i="12"/>
  <c r="HL95" i="12"/>
  <c r="HK95" i="12"/>
  <c r="HJ95" i="12"/>
  <c r="HH95" i="12"/>
  <c r="HG95" i="12"/>
  <c r="GL95" i="12"/>
  <c r="GK95" i="12"/>
  <c r="GJ95" i="12"/>
  <c r="GI95" i="12"/>
  <c r="GH95" i="12"/>
  <c r="GG95" i="12"/>
  <c r="GF95" i="12"/>
  <c r="GE95" i="12"/>
  <c r="GD95" i="12"/>
  <c r="GC95" i="12"/>
  <c r="GB95" i="12"/>
  <c r="GA95" i="12"/>
  <c r="FX95" i="12"/>
  <c r="FW95" i="12"/>
  <c r="FV95" i="12"/>
  <c r="FT95" i="12"/>
  <c r="FS95" i="12"/>
  <c r="EZ95" i="12"/>
  <c r="EX95" i="12"/>
  <c r="EW95" i="12"/>
  <c r="EV95" i="12"/>
  <c r="EU95" i="12"/>
  <c r="ET95" i="12"/>
  <c r="ES95" i="12"/>
  <c r="ER95" i="12"/>
  <c r="EQ95" i="12"/>
  <c r="EP95" i="12"/>
  <c r="EO95" i="12"/>
  <c r="EN95" i="12"/>
  <c r="EM95" i="12"/>
  <c r="EY95" i="12" s="1"/>
  <c r="EJ95" i="12"/>
  <c r="EI95" i="12"/>
  <c r="EH95" i="12"/>
  <c r="EF95" i="12"/>
  <c r="EE95" i="12"/>
  <c r="DI95" i="12"/>
  <c r="DH95" i="12"/>
  <c r="DG95" i="12"/>
  <c r="DG111" i="12" s="1"/>
  <c r="DF95" i="12"/>
  <c r="DE95" i="12"/>
  <c r="DD95" i="12"/>
  <c r="DC95" i="12"/>
  <c r="DC109" i="12" s="1"/>
  <c r="DB95" i="12"/>
  <c r="DA95" i="12"/>
  <c r="CZ95" i="12"/>
  <c r="CY95" i="12"/>
  <c r="DL95" i="12" s="1"/>
  <c r="CV95" i="12"/>
  <c r="CU95" i="12"/>
  <c r="CT95" i="12"/>
  <c r="CR95" i="12"/>
  <c r="CQ95" i="12"/>
  <c r="BX95" i="12"/>
  <c r="BV95" i="12"/>
  <c r="BU95" i="12"/>
  <c r="BT95" i="12"/>
  <c r="BS95" i="12"/>
  <c r="BS109" i="12" s="1"/>
  <c r="BR95" i="12"/>
  <c r="BQ95" i="12"/>
  <c r="BP95" i="12"/>
  <c r="BO95" i="12"/>
  <c r="BN95" i="12"/>
  <c r="BM95" i="12"/>
  <c r="BL95" i="12"/>
  <c r="BK95" i="12"/>
  <c r="BK109" i="12" s="1"/>
  <c r="BG95" i="12"/>
  <c r="BH95" i="12" s="1"/>
  <c r="BF95" i="12"/>
  <c r="BD95" i="12"/>
  <c r="BC95" i="12"/>
  <c r="AH95" i="12"/>
  <c r="AG95" i="12"/>
  <c r="AF95" i="12"/>
  <c r="AE95" i="12"/>
  <c r="AD95" i="12"/>
  <c r="AB95" i="12"/>
  <c r="AA95" i="12"/>
  <c r="Z95" i="12"/>
  <c r="AI95" i="12" s="1"/>
  <c r="Y95" i="12"/>
  <c r="X95" i="12"/>
  <c r="W95" i="12"/>
  <c r="AJ95" i="12" s="1"/>
  <c r="T95" i="12"/>
  <c r="S95" i="12"/>
  <c r="R95" i="12"/>
  <c r="P95" i="12"/>
  <c r="O95" i="12"/>
  <c r="HZ94" i="12"/>
  <c r="HY94" i="12"/>
  <c r="HX94" i="12"/>
  <c r="HW94" i="12"/>
  <c r="HV94" i="12"/>
  <c r="HU94" i="12"/>
  <c r="HT94" i="12"/>
  <c r="HS94" i="12"/>
  <c r="HR94" i="12"/>
  <c r="HQ94" i="12"/>
  <c r="HP94" i="12"/>
  <c r="HO94" i="12"/>
  <c r="IB94" i="12" s="1"/>
  <c r="HH94" i="12"/>
  <c r="HG94" i="12"/>
  <c r="GL94" i="12"/>
  <c r="GK94" i="12"/>
  <c r="GJ94" i="12"/>
  <c r="GI94" i="12"/>
  <c r="GH94" i="12"/>
  <c r="GG94" i="12"/>
  <c r="GF94" i="12"/>
  <c r="GE94" i="12"/>
  <c r="GD94" i="12"/>
  <c r="GC94" i="12"/>
  <c r="GB94" i="12"/>
  <c r="GA94" i="12"/>
  <c r="FT94" i="12"/>
  <c r="FS94" i="12"/>
  <c r="EX94" i="12"/>
  <c r="EW94" i="12"/>
  <c r="EV94" i="12"/>
  <c r="EU94" i="12"/>
  <c r="ET94" i="12"/>
  <c r="ES94" i="12"/>
  <c r="ER94" i="12"/>
  <c r="EQ94" i="12"/>
  <c r="EP94" i="12"/>
  <c r="EO94" i="12"/>
  <c r="EN94" i="12"/>
  <c r="EM94" i="12"/>
  <c r="EZ94" i="12" s="1"/>
  <c r="EF94" i="12"/>
  <c r="EE94" i="12"/>
  <c r="DI94" i="12"/>
  <c r="DH94" i="12"/>
  <c r="DG94" i="12"/>
  <c r="DF94" i="12"/>
  <c r="DE94" i="12"/>
  <c r="DD94" i="12"/>
  <c r="DC94" i="12"/>
  <c r="DB94" i="12"/>
  <c r="DA94" i="12"/>
  <c r="CZ94" i="12"/>
  <c r="DK94" i="12" s="1"/>
  <c r="CY94" i="12"/>
  <c r="DL94" i="12" s="1"/>
  <c r="CR94" i="12"/>
  <c r="CQ94" i="12"/>
  <c r="BV94" i="12"/>
  <c r="BU94" i="12"/>
  <c r="BT94" i="12"/>
  <c r="BS94" i="12"/>
  <c r="BR94" i="12"/>
  <c r="BQ94" i="12"/>
  <c r="BP94" i="12"/>
  <c r="BO94" i="12"/>
  <c r="BN94" i="12"/>
  <c r="BM94" i="12"/>
  <c r="BL94" i="12"/>
  <c r="BX94" i="12" s="1"/>
  <c r="BK94" i="12"/>
  <c r="BD94" i="12"/>
  <c r="BC94" i="12"/>
  <c r="AJ94" i="12"/>
  <c r="AH94" i="12"/>
  <c r="AG94" i="12"/>
  <c r="AF94" i="12"/>
  <c r="AE94" i="12"/>
  <c r="AD94" i="12"/>
  <c r="AB94" i="12"/>
  <c r="AA94" i="12"/>
  <c r="Z94" i="12"/>
  <c r="Y94" i="12"/>
  <c r="X94" i="12"/>
  <c r="W94" i="12"/>
  <c r="AI94" i="12" s="1"/>
  <c r="P94" i="12"/>
  <c r="O94" i="12"/>
  <c r="HZ93" i="12"/>
  <c r="HY93" i="12"/>
  <c r="HX93" i="12"/>
  <c r="HW93" i="12"/>
  <c r="HV93" i="12"/>
  <c r="HU93" i="12"/>
  <c r="HT93" i="12"/>
  <c r="HS93" i="12"/>
  <c r="HS112" i="12" s="1"/>
  <c r="HR93" i="12"/>
  <c r="HQ93" i="12"/>
  <c r="HP93" i="12"/>
  <c r="HO93" i="12"/>
  <c r="HO109" i="12" s="1"/>
  <c r="HH93" i="12"/>
  <c r="HG93" i="12"/>
  <c r="GL93" i="12"/>
  <c r="GK93" i="12"/>
  <c r="GJ93" i="12"/>
  <c r="GI93" i="12"/>
  <c r="GH93" i="12"/>
  <c r="GG93" i="12"/>
  <c r="GF93" i="12"/>
  <c r="GE93" i="12"/>
  <c r="GD93" i="12"/>
  <c r="GC93" i="12"/>
  <c r="GB93" i="12"/>
  <c r="GA93" i="12"/>
  <c r="FT93" i="12"/>
  <c r="FS93" i="12"/>
  <c r="EX93" i="12"/>
  <c r="EW93" i="12"/>
  <c r="EV93" i="12"/>
  <c r="EU93" i="12"/>
  <c r="ET93" i="12"/>
  <c r="ES93" i="12"/>
  <c r="ER93" i="12"/>
  <c r="EQ93" i="12"/>
  <c r="EP93" i="12"/>
  <c r="EO93" i="12"/>
  <c r="EN93" i="12"/>
  <c r="EM93" i="12"/>
  <c r="EF93" i="12"/>
  <c r="EE93" i="12"/>
  <c r="DI93" i="12"/>
  <c r="DH93" i="12"/>
  <c r="DG93" i="12"/>
  <c r="DF93" i="12"/>
  <c r="DE93" i="12"/>
  <c r="DD93" i="12"/>
  <c r="DC93" i="12"/>
  <c r="DB93" i="12"/>
  <c r="DA93" i="12"/>
  <c r="CZ93" i="12"/>
  <c r="CY93" i="12"/>
  <c r="DL93" i="12" s="1"/>
  <c r="CR93" i="12"/>
  <c r="CQ93" i="12"/>
  <c r="BV93" i="12"/>
  <c r="BU93" i="12"/>
  <c r="BT93" i="12"/>
  <c r="BS93" i="12"/>
  <c r="BR93" i="12"/>
  <c r="BQ93" i="12"/>
  <c r="BP93" i="12"/>
  <c r="BO93" i="12"/>
  <c r="BN93" i="12"/>
  <c r="BN108" i="12" s="1"/>
  <c r="BM93" i="12"/>
  <c r="BX93" i="12" s="1"/>
  <c r="BL93" i="12"/>
  <c r="BK93" i="12"/>
  <c r="BD93" i="12"/>
  <c r="BC93" i="12"/>
  <c r="AH93" i="12"/>
  <c r="AG93" i="12"/>
  <c r="AF93" i="12"/>
  <c r="AE93" i="12"/>
  <c r="AD93" i="12"/>
  <c r="AB93" i="12"/>
  <c r="AA93" i="12"/>
  <c r="Z93" i="12"/>
  <c r="Y93" i="12"/>
  <c r="X93" i="12"/>
  <c r="X111" i="12" s="1"/>
  <c r="W93" i="12"/>
  <c r="P93" i="12"/>
  <c r="O93" i="12"/>
  <c r="HZ92" i="12"/>
  <c r="HY92" i="12"/>
  <c r="HX92" i="12"/>
  <c r="HW92" i="12"/>
  <c r="HV92" i="12"/>
  <c r="HU92" i="12"/>
  <c r="HT92" i="12"/>
  <c r="HS92" i="12"/>
  <c r="HR92" i="12"/>
  <c r="HQ92" i="12"/>
  <c r="HP92" i="12"/>
  <c r="HO92" i="12"/>
  <c r="HL92" i="12"/>
  <c r="HK92" i="12"/>
  <c r="HJ92" i="12"/>
  <c r="HH92" i="12"/>
  <c r="HG92" i="12"/>
  <c r="GL92" i="12"/>
  <c r="GK92" i="12"/>
  <c r="GJ92" i="12"/>
  <c r="GJ110" i="12" s="1"/>
  <c r="GI92" i="12"/>
  <c r="GH92" i="12"/>
  <c r="GG92" i="12"/>
  <c r="GF92" i="12"/>
  <c r="GE92" i="12"/>
  <c r="GD92" i="12"/>
  <c r="GC92" i="12"/>
  <c r="GB92" i="12"/>
  <c r="GA92" i="12"/>
  <c r="FX92" i="12"/>
  <c r="FW92" i="12"/>
  <c r="FV92" i="12"/>
  <c r="FT92" i="12"/>
  <c r="FS92" i="12"/>
  <c r="EX92" i="12"/>
  <c r="EW92" i="12"/>
  <c r="EV92" i="12"/>
  <c r="EU92" i="12"/>
  <c r="ET92" i="12"/>
  <c r="ES92" i="12"/>
  <c r="ER92" i="12"/>
  <c r="EQ92" i="12"/>
  <c r="EP92" i="12"/>
  <c r="EO92" i="12"/>
  <c r="EN92" i="12"/>
  <c r="EM92" i="12"/>
  <c r="EJ92" i="12"/>
  <c r="EI92" i="12"/>
  <c r="EH92" i="12"/>
  <c r="EF92" i="12"/>
  <c r="EE92" i="12"/>
  <c r="DL92" i="12"/>
  <c r="DI92" i="12"/>
  <c r="DH92" i="12"/>
  <c r="DG92" i="12"/>
  <c r="DF92" i="12"/>
  <c r="DE92" i="12"/>
  <c r="DE107" i="12" s="1"/>
  <c r="DD92" i="12"/>
  <c r="DC92" i="12"/>
  <c r="DB92" i="12"/>
  <c r="DA92" i="12"/>
  <c r="CZ92" i="12"/>
  <c r="CZ110" i="12" s="1"/>
  <c r="CY92" i="12"/>
  <c r="CU92" i="12"/>
  <c r="CV92" i="12" s="1"/>
  <c r="CT92" i="12"/>
  <c r="CR92" i="12"/>
  <c r="CQ92" i="12"/>
  <c r="BV92" i="12"/>
  <c r="BU92" i="12"/>
  <c r="BS92" i="12"/>
  <c r="BR92" i="12"/>
  <c r="BQ92" i="12"/>
  <c r="BP92" i="12"/>
  <c r="BO92" i="12"/>
  <c r="BN92" i="12"/>
  <c r="BM92" i="12"/>
  <c r="BL92" i="12"/>
  <c r="BK92" i="12"/>
  <c r="BG92" i="12"/>
  <c r="BH92" i="12" s="1"/>
  <c r="BF92" i="12"/>
  <c r="BD92" i="12"/>
  <c r="BC92" i="12"/>
  <c r="AG92" i="12"/>
  <c r="AF92" i="12"/>
  <c r="AF110" i="12" s="1"/>
  <c r="AE92" i="12"/>
  <c r="AD92" i="12"/>
  <c r="AD107" i="12" s="1"/>
  <c r="AB92" i="12"/>
  <c r="AA92" i="12"/>
  <c r="Z92" i="12"/>
  <c r="Y92" i="12"/>
  <c r="X92" i="12"/>
  <c r="W92" i="12"/>
  <c r="S92" i="12"/>
  <c r="T92" i="12" s="1"/>
  <c r="R92" i="12"/>
  <c r="P92" i="12"/>
  <c r="O92" i="12"/>
  <c r="DI85" i="12"/>
  <c r="AH85" i="12"/>
  <c r="EQ84" i="12"/>
  <c r="DI84" i="12"/>
  <c r="Z84" i="12"/>
  <c r="GG83" i="12"/>
  <c r="DI83" i="12"/>
  <c r="EU82" i="12"/>
  <c r="DI82" i="12"/>
  <c r="GE81" i="12"/>
  <c r="DI81" i="12"/>
  <c r="HF80" i="12"/>
  <c r="HE80" i="12"/>
  <c r="HD80" i="12"/>
  <c r="HC80" i="12"/>
  <c r="HB80" i="12"/>
  <c r="HA80" i="12"/>
  <c r="GZ80" i="12"/>
  <c r="GY80" i="12"/>
  <c r="GX80" i="12"/>
  <c r="GW80" i="12"/>
  <c r="GV80" i="12"/>
  <c r="GU80" i="12"/>
  <c r="GA80" i="12"/>
  <c r="FR80" i="12"/>
  <c r="FQ80" i="12"/>
  <c r="FP80" i="12"/>
  <c r="FO80" i="12"/>
  <c r="FN80" i="12"/>
  <c r="FM80" i="12"/>
  <c r="FL80" i="12"/>
  <c r="FK80" i="12"/>
  <c r="FJ80" i="12"/>
  <c r="FI80" i="12"/>
  <c r="FH80" i="12"/>
  <c r="FG80" i="12"/>
  <c r="ED80" i="12"/>
  <c r="EC80" i="12"/>
  <c r="EB80" i="12"/>
  <c r="EA80" i="12"/>
  <c r="DZ80" i="12"/>
  <c r="DY80" i="12"/>
  <c r="DX80" i="12"/>
  <c r="DW80" i="12"/>
  <c r="DV80" i="12"/>
  <c r="DU80" i="12"/>
  <c r="DT80" i="12"/>
  <c r="DS80" i="12"/>
  <c r="DI80" i="12"/>
  <c r="CP80" i="12"/>
  <c r="CO80" i="12"/>
  <c r="CN80" i="12"/>
  <c r="CM80" i="12"/>
  <c r="CL80" i="12"/>
  <c r="CK80" i="12"/>
  <c r="CJ80" i="12"/>
  <c r="CI80" i="12"/>
  <c r="CH80" i="12"/>
  <c r="CG80" i="12"/>
  <c r="CF80" i="12"/>
  <c r="CE80" i="12"/>
  <c r="BB80" i="12"/>
  <c r="BA80" i="12"/>
  <c r="AZ80" i="12"/>
  <c r="AY80" i="12"/>
  <c r="AX80" i="12"/>
  <c r="AW80" i="12"/>
  <c r="AV80" i="12"/>
  <c r="AU80" i="12"/>
  <c r="AT80" i="12"/>
  <c r="AS80" i="12"/>
  <c r="AR80" i="12"/>
  <c r="AQ80" i="12"/>
  <c r="Z80" i="12"/>
  <c r="N80" i="12"/>
  <c r="M80" i="12"/>
  <c r="L80" i="12"/>
  <c r="K80" i="12"/>
  <c r="J80" i="12"/>
  <c r="I80" i="12"/>
  <c r="H80" i="12"/>
  <c r="G80" i="12"/>
  <c r="F80" i="12"/>
  <c r="E80" i="12"/>
  <c r="D80" i="12"/>
  <c r="C80" i="12"/>
  <c r="HZ79" i="12"/>
  <c r="HY79" i="12"/>
  <c r="HX79" i="12"/>
  <c r="HW79" i="12"/>
  <c r="HV79" i="12"/>
  <c r="HU79" i="12"/>
  <c r="HT79" i="12"/>
  <c r="HS79" i="12"/>
  <c r="HR79" i="12"/>
  <c r="HQ79" i="12"/>
  <c r="IB79" i="12" s="1"/>
  <c r="HP79" i="12"/>
  <c r="HO79" i="12"/>
  <c r="HH79" i="12"/>
  <c r="HG79" i="12"/>
  <c r="GL79" i="12"/>
  <c r="GK79" i="12"/>
  <c r="GJ79" i="12"/>
  <c r="GI79" i="12"/>
  <c r="GH79" i="12"/>
  <c r="GG79" i="12"/>
  <c r="GF79" i="12"/>
  <c r="GE79" i="12"/>
  <c r="GD79" i="12"/>
  <c r="GC79" i="12"/>
  <c r="GB79" i="12"/>
  <c r="GN79" i="12" s="1"/>
  <c r="GA79" i="12"/>
  <c r="FT79" i="12"/>
  <c r="FS79" i="12"/>
  <c r="EX79" i="12"/>
  <c r="EW79" i="12"/>
  <c r="EV79" i="12"/>
  <c r="EU79" i="12"/>
  <c r="ET79" i="12"/>
  <c r="ES79" i="12"/>
  <c r="ER79" i="12"/>
  <c r="EQ79" i="12"/>
  <c r="EP79" i="12"/>
  <c r="EO79" i="12"/>
  <c r="EZ79" i="12" s="1"/>
  <c r="EN79" i="12"/>
  <c r="EM79" i="12"/>
  <c r="EF79" i="12"/>
  <c r="EE79" i="12"/>
  <c r="DJ79" i="12"/>
  <c r="DH79" i="12"/>
  <c r="DG79" i="12"/>
  <c r="DF79" i="12"/>
  <c r="DE79" i="12"/>
  <c r="DD79" i="12"/>
  <c r="DC79" i="12"/>
  <c r="DB79" i="12"/>
  <c r="DA79" i="12"/>
  <c r="CZ79" i="12"/>
  <c r="CY79" i="12"/>
  <c r="CR79" i="12"/>
  <c r="CQ79" i="12"/>
  <c r="BV79" i="12"/>
  <c r="BU79" i="12"/>
  <c r="BT79" i="12"/>
  <c r="BS79" i="12"/>
  <c r="BR79" i="12"/>
  <c r="BQ79" i="12"/>
  <c r="BP79" i="12"/>
  <c r="BO79" i="12"/>
  <c r="BN79" i="12"/>
  <c r="BM79" i="12"/>
  <c r="BL79" i="12"/>
  <c r="BK79" i="12"/>
  <c r="BX79" i="12" s="1"/>
  <c r="BD79" i="12"/>
  <c r="BC79" i="12"/>
  <c r="AH79" i="12"/>
  <c r="AG79" i="12"/>
  <c r="AF79" i="12"/>
  <c r="AE79" i="12"/>
  <c r="AD79" i="12"/>
  <c r="AC79" i="12"/>
  <c r="AB79" i="12"/>
  <c r="AA79" i="12"/>
  <c r="Z79" i="12"/>
  <c r="Y79" i="12"/>
  <c r="X79" i="12"/>
  <c r="W79" i="12"/>
  <c r="AJ79" i="12" s="1"/>
  <c r="P79" i="12"/>
  <c r="O79" i="12"/>
  <c r="HZ78" i="12"/>
  <c r="HY78" i="12"/>
  <c r="HX78" i="12"/>
  <c r="HW78" i="12"/>
  <c r="HV78" i="12"/>
  <c r="HU78" i="12"/>
  <c r="HT78" i="12"/>
  <c r="HS78" i="12"/>
  <c r="HR78" i="12"/>
  <c r="HQ78" i="12"/>
  <c r="HP78" i="12"/>
  <c r="HO78" i="12"/>
  <c r="HH78" i="12"/>
  <c r="HG78" i="12"/>
  <c r="GL78" i="12"/>
  <c r="GK78" i="12"/>
  <c r="GJ78" i="12"/>
  <c r="GI78" i="12"/>
  <c r="GH78" i="12"/>
  <c r="GG78" i="12"/>
  <c r="GF78" i="12"/>
  <c r="GE78" i="12"/>
  <c r="GD78" i="12"/>
  <c r="GC78" i="12"/>
  <c r="GB78" i="12"/>
  <c r="GA78" i="12"/>
  <c r="GN78" i="12" s="1"/>
  <c r="FT78" i="12"/>
  <c r="FS78" i="12"/>
  <c r="EX78" i="12"/>
  <c r="EW78" i="12"/>
  <c r="EV78" i="12"/>
  <c r="EU78" i="12"/>
  <c r="ET78" i="12"/>
  <c r="ES78" i="12"/>
  <c r="ER78" i="12"/>
  <c r="EQ78" i="12"/>
  <c r="EP78" i="12"/>
  <c r="EO78" i="12"/>
  <c r="EN78" i="12"/>
  <c r="EM78" i="12"/>
  <c r="EF78" i="12"/>
  <c r="EE78" i="12"/>
  <c r="DJ78" i="12"/>
  <c r="DH78" i="12"/>
  <c r="DG78" i="12"/>
  <c r="DF78" i="12"/>
  <c r="DE78" i="12"/>
  <c r="DD78" i="12"/>
  <c r="DC78" i="12"/>
  <c r="DB78" i="12"/>
  <c r="DK78" i="12" s="1"/>
  <c r="DA78" i="12"/>
  <c r="CZ78" i="12"/>
  <c r="CY78" i="12"/>
  <c r="DL78" i="12" s="1"/>
  <c r="CR78" i="12"/>
  <c r="CQ78" i="12"/>
  <c r="BV78" i="12"/>
  <c r="BU78" i="12"/>
  <c r="BT78" i="12"/>
  <c r="BS78" i="12"/>
  <c r="BR78" i="12"/>
  <c r="BQ78" i="12"/>
  <c r="BP78" i="12"/>
  <c r="BO78" i="12"/>
  <c r="BN78" i="12"/>
  <c r="BM78" i="12"/>
  <c r="BL78" i="12"/>
  <c r="BK78" i="12"/>
  <c r="BX78" i="12" s="1"/>
  <c r="BD78" i="12"/>
  <c r="BC78" i="12"/>
  <c r="AH78" i="12"/>
  <c r="AG78" i="12"/>
  <c r="AF78" i="12"/>
  <c r="AE78" i="12"/>
  <c r="AD78" i="12"/>
  <c r="AC78" i="12"/>
  <c r="AB78" i="12"/>
  <c r="AA78" i="12"/>
  <c r="Z78" i="12"/>
  <c r="Y78" i="12"/>
  <c r="X78" i="12"/>
  <c r="W78" i="12"/>
  <c r="P78" i="12"/>
  <c r="O78" i="12"/>
  <c r="IE77" i="12"/>
  <c r="IF77" i="12" s="1"/>
  <c r="HZ77" i="12"/>
  <c r="HY77" i="12"/>
  <c r="HX77" i="12"/>
  <c r="HW77" i="12"/>
  <c r="HV77" i="12"/>
  <c r="HU77" i="12"/>
  <c r="HT77" i="12"/>
  <c r="HS77" i="12"/>
  <c r="HR77" i="12"/>
  <c r="HQ77" i="12"/>
  <c r="HP77" i="12"/>
  <c r="HO77" i="12"/>
  <c r="HL77" i="12"/>
  <c r="HK77" i="12"/>
  <c r="HJ77" i="12"/>
  <c r="HH77" i="12"/>
  <c r="HG77" i="12"/>
  <c r="GN77" i="12"/>
  <c r="GL77" i="12"/>
  <c r="GK77" i="12"/>
  <c r="GJ77" i="12"/>
  <c r="GI77" i="12"/>
  <c r="GH77" i="12"/>
  <c r="GG77" i="12"/>
  <c r="GF77" i="12"/>
  <c r="GE77" i="12"/>
  <c r="GD77" i="12"/>
  <c r="GC77" i="12"/>
  <c r="GB77" i="12"/>
  <c r="GA77" i="12"/>
  <c r="FW77" i="12"/>
  <c r="FX77" i="12" s="1"/>
  <c r="FV77" i="12"/>
  <c r="FT77" i="12"/>
  <c r="FS77" i="12"/>
  <c r="EX77" i="12"/>
  <c r="EX85" i="12" s="1"/>
  <c r="EW77" i="12"/>
  <c r="EV77" i="12"/>
  <c r="EU77" i="12"/>
  <c r="ET77" i="12"/>
  <c r="ES77" i="12"/>
  <c r="ER77" i="12"/>
  <c r="EQ77" i="12"/>
  <c r="EP77" i="12"/>
  <c r="FC77" i="12" s="1"/>
  <c r="FD77" i="12" s="1"/>
  <c r="EO77" i="12"/>
  <c r="EN77" i="12"/>
  <c r="EM77" i="12"/>
  <c r="EJ77" i="12"/>
  <c r="EI77" i="12"/>
  <c r="EH77" i="12"/>
  <c r="EF77" i="12"/>
  <c r="EE77" i="12"/>
  <c r="DJ77" i="12"/>
  <c r="DH77" i="12"/>
  <c r="DG77" i="12"/>
  <c r="DF77" i="12"/>
  <c r="DE77" i="12"/>
  <c r="DD77" i="12"/>
  <c r="DC77" i="12"/>
  <c r="DB77" i="12"/>
  <c r="DA77" i="12"/>
  <c r="CZ77" i="12"/>
  <c r="CY77" i="12"/>
  <c r="CV77" i="12"/>
  <c r="CU77" i="12"/>
  <c r="CT77" i="12"/>
  <c r="CR77" i="12"/>
  <c r="CQ77" i="12"/>
  <c r="BZ77" i="12"/>
  <c r="BV77" i="12"/>
  <c r="BU77" i="12"/>
  <c r="BT77" i="12"/>
  <c r="BS77" i="12"/>
  <c r="BR77" i="12"/>
  <c r="BQ77" i="12"/>
  <c r="BP77" i="12"/>
  <c r="BO77" i="12"/>
  <c r="BN77" i="12"/>
  <c r="BM77" i="12"/>
  <c r="BL77" i="12"/>
  <c r="BK77" i="12"/>
  <c r="BG77" i="12"/>
  <c r="BH77" i="12" s="1"/>
  <c r="BF77" i="12"/>
  <c r="BD77" i="12"/>
  <c r="BC77" i="12"/>
  <c r="AH77" i="12"/>
  <c r="AG77" i="12"/>
  <c r="AF77" i="12"/>
  <c r="AE77" i="12"/>
  <c r="AD77" i="12"/>
  <c r="AC77" i="12"/>
  <c r="AB77" i="12"/>
  <c r="AA77" i="12"/>
  <c r="Z77" i="12"/>
  <c r="Y77" i="12"/>
  <c r="X77" i="12"/>
  <c r="W77" i="12"/>
  <c r="T77" i="12"/>
  <c r="S77" i="12"/>
  <c r="R77" i="12"/>
  <c r="P77" i="12"/>
  <c r="O77" i="12"/>
  <c r="HZ76" i="12"/>
  <c r="HY76" i="12"/>
  <c r="HX76" i="12"/>
  <c r="HW76" i="12"/>
  <c r="HV76" i="12"/>
  <c r="HU76" i="12"/>
  <c r="HT76" i="12"/>
  <c r="HS76" i="12"/>
  <c r="HR76" i="12"/>
  <c r="HQ76" i="12"/>
  <c r="HP76" i="12"/>
  <c r="HO76" i="12"/>
  <c r="HH76" i="12"/>
  <c r="HG76" i="12"/>
  <c r="GL76" i="12"/>
  <c r="GK76" i="12"/>
  <c r="GJ76" i="12"/>
  <c r="GI76" i="12"/>
  <c r="GH76" i="12"/>
  <c r="GG76" i="12"/>
  <c r="GF76" i="12"/>
  <c r="GE76" i="12"/>
  <c r="GD76" i="12"/>
  <c r="GC76" i="12"/>
  <c r="GB76" i="12"/>
  <c r="GA76" i="12"/>
  <c r="FT76" i="12"/>
  <c r="FS76" i="12"/>
  <c r="EX76" i="12"/>
  <c r="EW76" i="12"/>
  <c r="EV76" i="12"/>
  <c r="EU76" i="12"/>
  <c r="ET76" i="12"/>
  <c r="ES76" i="12"/>
  <c r="ER76" i="12"/>
  <c r="EQ76" i="12"/>
  <c r="EP76" i="12"/>
  <c r="EO76" i="12"/>
  <c r="EN76" i="12"/>
  <c r="EM76" i="12"/>
  <c r="EF76" i="12"/>
  <c r="EE76" i="12"/>
  <c r="DJ76" i="12"/>
  <c r="DJ81" i="12" s="1"/>
  <c r="DH76" i="12"/>
  <c r="DG76" i="12"/>
  <c r="DF76" i="12"/>
  <c r="DE76" i="12"/>
  <c r="DD76" i="12"/>
  <c r="DC76" i="12"/>
  <c r="DB76" i="12"/>
  <c r="DA76" i="12"/>
  <c r="CZ76" i="12"/>
  <c r="CY76" i="12"/>
  <c r="CR76" i="12"/>
  <c r="CQ76" i="12"/>
  <c r="BV76" i="12"/>
  <c r="BU76" i="12"/>
  <c r="BT76" i="12"/>
  <c r="BS76" i="12"/>
  <c r="BR76" i="12"/>
  <c r="BQ76" i="12"/>
  <c r="BP76" i="12"/>
  <c r="BO76" i="12"/>
  <c r="BN76" i="12"/>
  <c r="BM76" i="12"/>
  <c r="BL76" i="12"/>
  <c r="BX76" i="12" s="1"/>
  <c r="BK76" i="12"/>
  <c r="BD76" i="12"/>
  <c r="BC76" i="12"/>
  <c r="AJ76" i="12"/>
  <c r="AH76" i="12"/>
  <c r="AG76" i="12"/>
  <c r="AF76" i="12"/>
  <c r="AE76" i="12"/>
  <c r="AD76" i="12"/>
  <c r="AC76" i="12"/>
  <c r="AB76" i="12"/>
  <c r="AA76" i="12"/>
  <c r="Z76" i="12"/>
  <c r="Y76" i="12"/>
  <c r="X76" i="12"/>
  <c r="W76" i="12"/>
  <c r="AI76" i="12" s="1"/>
  <c r="P76" i="12"/>
  <c r="O76" i="12"/>
  <c r="HZ75" i="12"/>
  <c r="HY75" i="12"/>
  <c r="HX75" i="12"/>
  <c r="HW75" i="12"/>
  <c r="HV75" i="12"/>
  <c r="HU75" i="12"/>
  <c r="HT75" i="12"/>
  <c r="HS75" i="12"/>
  <c r="HR75" i="12"/>
  <c r="HQ75" i="12"/>
  <c r="HP75" i="12"/>
  <c r="IB75" i="12" s="1"/>
  <c r="HO75" i="12"/>
  <c r="HH75" i="12"/>
  <c r="HG75" i="12"/>
  <c r="GN75" i="12"/>
  <c r="GL75" i="12"/>
  <c r="GK75" i="12"/>
  <c r="GK85" i="12" s="1"/>
  <c r="GJ75" i="12"/>
  <c r="GI75" i="12"/>
  <c r="GH75" i="12"/>
  <c r="GG75" i="12"/>
  <c r="GF75" i="12"/>
  <c r="GE75" i="12"/>
  <c r="GD75" i="12"/>
  <c r="GC75" i="12"/>
  <c r="GC82" i="12" s="1"/>
  <c r="GB75" i="12"/>
  <c r="GA75" i="12"/>
  <c r="GM75" i="12" s="1"/>
  <c r="FT75" i="12"/>
  <c r="FS75" i="12"/>
  <c r="EX75" i="12"/>
  <c r="EW75" i="12"/>
  <c r="EV75" i="12"/>
  <c r="EU75" i="12"/>
  <c r="ET75" i="12"/>
  <c r="ES75" i="12"/>
  <c r="ER75" i="12"/>
  <c r="EQ75" i="12"/>
  <c r="EP75" i="12"/>
  <c r="EO75" i="12"/>
  <c r="EN75" i="12"/>
  <c r="EZ75" i="12" s="1"/>
  <c r="EM75" i="12"/>
  <c r="EF75" i="12"/>
  <c r="EE75" i="12"/>
  <c r="DJ75" i="12"/>
  <c r="DH75" i="12"/>
  <c r="DG75" i="12"/>
  <c r="DF75" i="12"/>
  <c r="DE75" i="12"/>
  <c r="DD75" i="12"/>
  <c r="DC75" i="12"/>
  <c r="DB75" i="12"/>
  <c r="DA75" i="12"/>
  <c r="CZ75" i="12"/>
  <c r="DL75" i="12" s="1"/>
  <c r="CY75" i="12"/>
  <c r="CR75" i="12"/>
  <c r="CQ75" i="12"/>
  <c r="BV75" i="12"/>
  <c r="BU75" i="12"/>
  <c r="BT75" i="12"/>
  <c r="BS75" i="12"/>
  <c r="BR75" i="12"/>
  <c r="BQ75" i="12"/>
  <c r="BP75" i="12"/>
  <c r="BO75" i="12"/>
  <c r="BN75" i="12"/>
  <c r="BM75" i="12"/>
  <c r="BL75" i="12"/>
  <c r="BX75" i="12" s="1"/>
  <c r="BK75" i="12"/>
  <c r="BD75" i="12"/>
  <c r="BC75" i="12"/>
  <c r="AJ75" i="12"/>
  <c r="AH75" i="12"/>
  <c r="AG75" i="12"/>
  <c r="AF75" i="12"/>
  <c r="AE75" i="12"/>
  <c r="AD75" i="12"/>
  <c r="AC75" i="12"/>
  <c r="AB75" i="12"/>
  <c r="AA75" i="12"/>
  <c r="Z75" i="12"/>
  <c r="Y75" i="12"/>
  <c r="X75" i="12"/>
  <c r="W75" i="12"/>
  <c r="AI75" i="12" s="1"/>
  <c r="P75" i="12"/>
  <c r="O75" i="12"/>
  <c r="HZ74" i="12"/>
  <c r="HY74" i="12"/>
  <c r="HX74" i="12"/>
  <c r="HW74" i="12"/>
  <c r="HV74" i="12"/>
  <c r="HU74" i="12"/>
  <c r="HT74" i="12"/>
  <c r="HS74" i="12"/>
  <c r="HR74" i="12"/>
  <c r="HQ74" i="12"/>
  <c r="HP74" i="12"/>
  <c r="HO74" i="12"/>
  <c r="HL74" i="12"/>
  <c r="HK74" i="12"/>
  <c r="HJ74" i="12"/>
  <c r="HH74" i="12"/>
  <c r="HG74" i="12"/>
  <c r="GP74" i="12"/>
  <c r="GL74" i="12"/>
  <c r="GK74" i="12"/>
  <c r="GJ74" i="12"/>
  <c r="GI74" i="12"/>
  <c r="GH74" i="12"/>
  <c r="GG74" i="12"/>
  <c r="GF74" i="12"/>
  <c r="GE74" i="12"/>
  <c r="GD74" i="12"/>
  <c r="GC74" i="12"/>
  <c r="GB74" i="12"/>
  <c r="GA74" i="12"/>
  <c r="FW74" i="12"/>
  <c r="FX74" i="12" s="1"/>
  <c r="FV74" i="12"/>
  <c r="FT74" i="12"/>
  <c r="FS74" i="12"/>
  <c r="EX74" i="12"/>
  <c r="EW74" i="12"/>
  <c r="EV74" i="12"/>
  <c r="EU74" i="12"/>
  <c r="ET74" i="12"/>
  <c r="ES74" i="12"/>
  <c r="ER74" i="12"/>
  <c r="EQ74" i="12"/>
  <c r="EP74" i="12"/>
  <c r="EO74" i="12"/>
  <c r="EN74" i="12"/>
  <c r="EM74" i="12"/>
  <c r="EJ74" i="12"/>
  <c r="EI74" i="12"/>
  <c r="EH74" i="12"/>
  <c r="EF74" i="12"/>
  <c r="EE74" i="12"/>
  <c r="DN74" i="12"/>
  <c r="DJ74" i="12"/>
  <c r="DH74" i="12"/>
  <c r="DG74" i="12"/>
  <c r="DF74" i="12"/>
  <c r="DE74" i="12"/>
  <c r="DD74" i="12"/>
  <c r="DC74" i="12"/>
  <c r="DB74" i="12"/>
  <c r="DA74" i="12"/>
  <c r="CZ74" i="12"/>
  <c r="CY74" i="12"/>
  <c r="CU74" i="12"/>
  <c r="CV74" i="12" s="1"/>
  <c r="CT74" i="12"/>
  <c r="CR74" i="12"/>
  <c r="CQ74" i="12"/>
  <c r="BZ74" i="12"/>
  <c r="BV74" i="12"/>
  <c r="BU74" i="12"/>
  <c r="BT74" i="12"/>
  <c r="BS74" i="12"/>
  <c r="BR74" i="12"/>
  <c r="BQ74" i="12"/>
  <c r="BP74" i="12"/>
  <c r="BO74" i="12"/>
  <c r="BN74" i="12"/>
  <c r="BM74" i="12"/>
  <c r="CA74" i="12" s="1"/>
  <c r="CB74" i="12" s="1"/>
  <c r="BL74" i="12"/>
  <c r="BK74" i="12"/>
  <c r="BX74" i="12" s="1"/>
  <c r="BG74" i="12"/>
  <c r="BH74" i="12" s="1"/>
  <c r="BF74" i="12"/>
  <c r="BD74" i="12"/>
  <c r="BC74" i="12"/>
  <c r="AH74" i="12"/>
  <c r="AG74" i="12"/>
  <c r="AF74" i="12"/>
  <c r="AE74" i="12"/>
  <c r="AD74" i="12"/>
  <c r="AC74" i="12"/>
  <c r="AB74" i="12"/>
  <c r="AA74" i="12"/>
  <c r="Z74" i="12"/>
  <c r="Y74" i="12"/>
  <c r="X74" i="12"/>
  <c r="W74" i="12"/>
  <c r="S74" i="12"/>
  <c r="T74" i="12" s="1"/>
  <c r="R74" i="12"/>
  <c r="P74" i="12"/>
  <c r="O74" i="12"/>
  <c r="HZ73" i="12"/>
  <c r="HY73" i="12"/>
  <c r="HX73" i="12"/>
  <c r="HW73" i="12"/>
  <c r="HV73" i="12"/>
  <c r="HU73" i="12"/>
  <c r="HT73" i="12"/>
  <c r="HS73" i="12"/>
  <c r="HR73" i="12"/>
  <c r="HR81" i="12" s="1"/>
  <c r="HQ73" i="12"/>
  <c r="HP73" i="12"/>
  <c r="HO73" i="12"/>
  <c r="HH73" i="12"/>
  <c r="HG73" i="12"/>
  <c r="GL73" i="12"/>
  <c r="GK73" i="12"/>
  <c r="GJ73" i="12"/>
  <c r="GI73" i="12"/>
  <c r="GH73" i="12"/>
  <c r="GG73" i="12"/>
  <c r="GF73" i="12"/>
  <c r="GE73" i="12"/>
  <c r="GD73" i="12"/>
  <c r="GC73" i="12"/>
  <c r="GB73" i="12"/>
  <c r="GA73" i="12"/>
  <c r="GN73" i="12" s="1"/>
  <c r="FT73" i="12"/>
  <c r="FS73" i="12"/>
  <c r="EX73" i="12"/>
  <c r="EW73" i="12"/>
  <c r="EV73" i="12"/>
  <c r="EU73" i="12"/>
  <c r="ET73" i="12"/>
  <c r="ES73" i="12"/>
  <c r="ER73" i="12"/>
  <c r="EQ73" i="12"/>
  <c r="EP73" i="12"/>
  <c r="EO73" i="12"/>
  <c r="EN73" i="12"/>
  <c r="EM73" i="12"/>
  <c r="EF73" i="12"/>
  <c r="EE73" i="12"/>
  <c r="DJ73" i="12"/>
  <c r="DH73" i="12"/>
  <c r="DG73" i="12"/>
  <c r="DF73" i="12"/>
  <c r="DE73" i="12"/>
  <c r="DD73" i="12"/>
  <c r="DC73" i="12"/>
  <c r="DB73" i="12"/>
  <c r="DK73" i="12" s="1"/>
  <c r="DA73" i="12"/>
  <c r="CZ73" i="12"/>
  <c r="CY73" i="12"/>
  <c r="DL73" i="12" s="1"/>
  <c r="CR73" i="12"/>
  <c r="CQ73" i="12"/>
  <c r="BV73" i="12"/>
  <c r="BU73" i="12"/>
  <c r="BT73" i="12"/>
  <c r="BS73" i="12"/>
  <c r="BR73" i="12"/>
  <c r="BQ73" i="12"/>
  <c r="BP73" i="12"/>
  <c r="BO73" i="12"/>
  <c r="BN73" i="12"/>
  <c r="BM73" i="12"/>
  <c r="BL73" i="12"/>
  <c r="BK73" i="12"/>
  <c r="BD73" i="12"/>
  <c r="BC73" i="12"/>
  <c r="AH73" i="12"/>
  <c r="AG73" i="12"/>
  <c r="AF73" i="12"/>
  <c r="AE73" i="12"/>
  <c r="AD73" i="12"/>
  <c r="AC73" i="12"/>
  <c r="AB73" i="12"/>
  <c r="AA73" i="12"/>
  <c r="Z73" i="12"/>
  <c r="Y73" i="12"/>
  <c r="X73" i="12"/>
  <c r="W73" i="12"/>
  <c r="AJ73" i="12" s="1"/>
  <c r="P73" i="12"/>
  <c r="O73" i="12"/>
  <c r="HZ72" i="12"/>
  <c r="HY72" i="12"/>
  <c r="HX72" i="12"/>
  <c r="HW72" i="12"/>
  <c r="HV72" i="12"/>
  <c r="HU72" i="12"/>
  <c r="HT72" i="12"/>
  <c r="HS72" i="12"/>
  <c r="HR72" i="12"/>
  <c r="HQ72" i="12"/>
  <c r="HP72" i="12"/>
  <c r="HO72" i="12"/>
  <c r="HH72" i="12"/>
  <c r="HG72" i="12"/>
  <c r="GL72" i="12"/>
  <c r="GK72" i="12"/>
  <c r="GJ72" i="12"/>
  <c r="GI72" i="12"/>
  <c r="GH72" i="12"/>
  <c r="GG72" i="12"/>
  <c r="GF72" i="12"/>
  <c r="GE72" i="12"/>
  <c r="GD72" i="12"/>
  <c r="GC72" i="12"/>
  <c r="GB72" i="12"/>
  <c r="GA72" i="12"/>
  <c r="GN72" i="12" s="1"/>
  <c r="FT72" i="12"/>
  <c r="FS72" i="12"/>
  <c r="EX72" i="12"/>
  <c r="EW72" i="12"/>
  <c r="EV72" i="12"/>
  <c r="EU72" i="12"/>
  <c r="ET72" i="12"/>
  <c r="ES72" i="12"/>
  <c r="ER72" i="12"/>
  <c r="EQ72" i="12"/>
  <c r="EP72" i="12"/>
  <c r="EO72" i="12"/>
  <c r="EN72" i="12"/>
  <c r="EM72" i="12"/>
  <c r="EF72" i="12"/>
  <c r="EE72" i="12"/>
  <c r="DJ72" i="12"/>
  <c r="DH72" i="12"/>
  <c r="DG72" i="12"/>
  <c r="DF72" i="12"/>
  <c r="DE72" i="12"/>
  <c r="DD72" i="12"/>
  <c r="DC72" i="12"/>
  <c r="DB72" i="12"/>
  <c r="DA72" i="12"/>
  <c r="CZ72" i="12"/>
  <c r="CY72" i="12"/>
  <c r="CR72" i="12"/>
  <c r="CQ72" i="12"/>
  <c r="BV72" i="12"/>
  <c r="BU72" i="12"/>
  <c r="BT72" i="12"/>
  <c r="BS72" i="12"/>
  <c r="BR72" i="12"/>
  <c r="BQ72" i="12"/>
  <c r="BP72" i="12"/>
  <c r="BO72" i="12"/>
  <c r="BN72" i="12"/>
  <c r="BM72" i="12"/>
  <c r="BL72" i="12"/>
  <c r="BX72" i="12" s="1"/>
  <c r="BK72" i="12"/>
  <c r="BD72" i="12"/>
  <c r="BC72" i="12"/>
  <c r="AH72" i="12"/>
  <c r="AG72" i="12"/>
  <c r="AF72" i="12"/>
  <c r="AE72" i="12"/>
  <c r="AD72" i="12"/>
  <c r="AC72" i="12"/>
  <c r="AB72" i="12"/>
  <c r="AA72" i="12"/>
  <c r="Z72" i="12"/>
  <c r="Y72" i="12"/>
  <c r="AJ72" i="12" s="1"/>
  <c r="X72" i="12"/>
  <c r="W72" i="12"/>
  <c r="P72" i="12"/>
  <c r="O72" i="12"/>
  <c r="IB71" i="12"/>
  <c r="HZ71" i="12"/>
  <c r="HY71" i="12"/>
  <c r="HX71" i="12"/>
  <c r="HW71" i="12"/>
  <c r="HV71" i="12"/>
  <c r="HU71" i="12"/>
  <c r="HT71" i="12"/>
  <c r="HS71" i="12"/>
  <c r="HR71" i="12"/>
  <c r="HQ71" i="12"/>
  <c r="HP71" i="12"/>
  <c r="HO71" i="12"/>
  <c r="HK71" i="12"/>
  <c r="HL71" i="12" s="1"/>
  <c r="HJ71" i="12"/>
  <c r="HH71" i="12"/>
  <c r="HG71" i="12"/>
  <c r="GP71" i="12"/>
  <c r="GL71" i="12"/>
  <c r="GK71" i="12"/>
  <c r="GJ71" i="12"/>
  <c r="GI71" i="12"/>
  <c r="GH71" i="12"/>
  <c r="GG71" i="12"/>
  <c r="GF71" i="12"/>
  <c r="GE71" i="12"/>
  <c r="GD71" i="12"/>
  <c r="GC71" i="12"/>
  <c r="GB71" i="12"/>
  <c r="GA71" i="12"/>
  <c r="GN71" i="12" s="1"/>
  <c r="FX71" i="12"/>
  <c r="FW71" i="12"/>
  <c r="FV71" i="12"/>
  <c r="FT71" i="12"/>
  <c r="FS71" i="12"/>
  <c r="EX71" i="12"/>
  <c r="EW71" i="12"/>
  <c r="EV71" i="12"/>
  <c r="EU71" i="12"/>
  <c r="ET71" i="12"/>
  <c r="ES71" i="12"/>
  <c r="ER71" i="12"/>
  <c r="EQ71" i="12"/>
  <c r="EP71" i="12"/>
  <c r="EO71" i="12"/>
  <c r="EN71" i="12"/>
  <c r="EZ71" i="12" s="1"/>
  <c r="EM71" i="12"/>
  <c r="EI71" i="12"/>
  <c r="EJ71" i="12" s="1"/>
  <c r="EH71" i="12"/>
  <c r="EF71" i="12"/>
  <c r="EE71" i="12"/>
  <c r="DO71" i="12"/>
  <c r="DP71" i="12" s="1"/>
  <c r="DJ71" i="12"/>
  <c r="DH71" i="12"/>
  <c r="DG71" i="12"/>
  <c r="DF71" i="12"/>
  <c r="DE71" i="12"/>
  <c r="DD71" i="12"/>
  <c r="DC71" i="12"/>
  <c r="DB71" i="12"/>
  <c r="DA71" i="12"/>
  <c r="CZ71" i="12"/>
  <c r="CY71" i="12"/>
  <c r="CU71" i="12"/>
  <c r="CV71" i="12" s="1"/>
  <c r="CT71" i="12"/>
  <c r="CR71" i="12"/>
  <c r="CQ71" i="12"/>
  <c r="CA71" i="12"/>
  <c r="CB71" i="12" s="1"/>
  <c r="BV71" i="12"/>
  <c r="BU71" i="12"/>
  <c r="BT71" i="12"/>
  <c r="BS71" i="12"/>
  <c r="BR71" i="12"/>
  <c r="BQ71" i="12"/>
  <c r="BP71" i="12"/>
  <c r="BO71" i="12"/>
  <c r="BN71" i="12"/>
  <c r="BM71" i="12"/>
  <c r="BL71" i="12"/>
  <c r="BK71" i="12"/>
  <c r="BH71" i="12"/>
  <c r="BG71" i="12"/>
  <c r="BF71" i="12"/>
  <c r="BD71" i="12"/>
  <c r="BC71" i="12"/>
  <c r="AJ71" i="12"/>
  <c r="AH71" i="12"/>
  <c r="AG71" i="12"/>
  <c r="AF71" i="12"/>
  <c r="AE71" i="12"/>
  <c r="AD71" i="12"/>
  <c r="AC71" i="12"/>
  <c r="AB71" i="12"/>
  <c r="AA71" i="12"/>
  <c r="Z71" i="12"/>
  <c r="Y71" i="12"/>
  <c r="X71" i="12"/>
  <c r="W71" i="12"/>
  <c r="AI71" i="12" s="1"/>
  <c r="S71" i="12"/>
  <c r="T71" i="12" s="1"/>
  <c r="R71" i="12"/>
  <c r="P71" i="12"/>
  <c r="O71" i="12"/>
  <c r="HZ70" i="12"/>
  <c r="HY70" i="12"/>
  <c r="HX70" i="12"/>
  <c r="HW70" i="12"/>
  <c r="HV70" i="12"/>
  <c r="HU70" i="12"/>
  <c r="HT70" i="12"/>
  <c r="HS70" i="12"/>
  <c r="HR70" i="12"/>
  <c r="HQ70" i="12"/>
  <c r="HP70" i="12"/>
  <c r="IB70" i="12" s="1"/>
  <c r="HO70" i="12"/>
  <c r="IA70" i="12" s="1"/>
  <c r="HH70" i="12"/>
  <c r="HG70" i="12"/>
  <c r="GL70" i="12"/>
  <c r="GK70" i="12"/>
  <c r="GJ70" i="12"/>
  <c r="GI70" i="12"/>
  <c r="GH70" i="12"/>
  <c r="GG70" i="12"/>
  <c r="GF70" i="12"/>
  <c r="GE70" i="12"/>
  <c r="GD70" i="12"/>
  <c r="GC70" i="12"/>
  <c r="GB70" i="12"/>
  <c r="GN70" i="12" s="1"/>
  <c r="GA70" i="12"/>
  <c r="GM70" i="12" s="1"/>
  <c r="FT70" i="12"/>
  <c r="FS70" i="12"/>
  <c r="EX70" i="12"/>
  <c r="EW70" i="12"/>
  <c r="EV70" i="12"/>
  <c r="EU70" i="12"/>
  <c r="ET70" i="12"/>
  <c r="ES70" i="12"/>
  <c r="ER70" i="12"/>
  <c r="EQ70" i="12"/>
  <c r="EP70" i="12"/>
  <c r="EO70" i="12"/>
  <c r="EN70" i="12"/>
  <c r="EZ70" i="12" s="1"/>
  <c r="EM70" i="12"/>
  <c r="EY70" i="12" s="1"/>
  <c r="EF70" i="12"/>
  <c r="EE70" i="12"/>
  <c r="DJ70" i="12"/>
  <c r="DH70" i="12"/>
  <c r="DG70" i="12"/>
  <c r="DF70" i="12"/>
  <c r="DE70" i="12"/>
  <c r="DD70" i="12"/>
  <c r="DC70" i="12"/>
  <c r="DB70" i="12"/>
  <c r="DA70" i="12"/>
  <c r="CZ70" i="12"/>
  <c r="CY70" i="12"/>
  <c r="DK70" i="12" s="1"/>
  <c r="CR70" i="12"/>
  <c r="CQ70" i="12"/>
  <c r="BV70" i="12"/>
  <c r="BU70" i="12"/>
  <c r="BT70" i="12"/>
  <c r="BS70" i="12"/>
  <c r="BR70" i="12"/>
  <c r="BQ70" i="12"/>
  <c r="BP70" i="12"/>
  <c r="BO70" i="12"/>
  <c r="BN70" i="12"/>
  <c r="BM70" i="12"/>
  <c r="BL70" i="12"/>
  <c r="BK70" i="12"/>
  <c r="BD70" i="12"/>
  <c r="BC70" i="12"/>
  <c r="AH70" i="12"/>
  <c r="AG70" i="12"/>
  <c r="AF70" i="12"/>
  <c r="AE70" i="12"/>
  <c r="AD70" i="12"/>
  <c r="AC70" i="12"/>
  <c r="AB70" i="12"/>
  <c r="AA70" i="12"/>
  <c r="Z70" i="12"/>
  <c r="Y70" i="12"/>
  <c r="X70" i="12"/>
  <c r="W70" i="12"/>
  <c r="P70" i="12"/>
  <c r="O70" i="12"/>
  <c r="HZ69" i="12"/>
  <c r="HY69" i="12"/>
  <c r="HX69" i="12"/>
  <c r="HW69" i="12"/>
  <c r="HW85" i="12" s="1"/>
  <c r="HV69" i="12"/>
  <c r="HU69" i="12"/>
  <c r="HT69" i="12"/>
  <c r="HS69" i="12"/>
  <c r="HS83" i="12" s="1"/>
  <c r="HR69" i="12"/>
  <c r="HQ69" i="12"/>
  <c r="HP69" i="12"/>
  <c r="HO69" i="12"/>
  <c r="IB69" i="12" s="1"/>
  <c r="HH69" i="12"/>
  <c r="HG69" i="12"/>
  <c r="GL69" i="12"/>
  <c r="GK69" i="12"/>
  <c r="GJ69" i="12"/>
  <c r="GI69" i="12"/>
  <c r="GI80" i="12" s="1"/>
  <c r="GH69" i="12"/>
  <c r="GG69" i="12"/>
  <c r="GF69" i="12"/>
  <c r="GE69" i="12"/>
  <c r="GD69" i="12"/>
  <c r="GC69" i="12"/>
  <c r="GB69" i="12"/>
  <c r="GA69" i="12"/>
  <c r="FT69" i="12"/>
  <c r="FS69" i="12"/>
  <c r="EX69" i="12"/>
  <c r="EW69" i="12"/>
  <c r="EV69" i="12"/>
  <c r="EU69" i="12"/>
  <c r="ET69" i="12"/>
  <c r="ES69" i="12"/>
  <c r="ER69" i="12"/>
  <c r="EQ69" i="12"/>
  <c r="EQ80" i="12" s="1"/>
  <c r="EP69" i="12"/>
  <c r="EO69" i="12"/>
  <c r="EN69" i="12"/>
  <c r="EM69" i="12"/>
  <c r="EF69" i="12"/>
  <c r="EE69" i="12"/>
  <c r="DJ69" i="12"/>
  <c r="DH69" i="12"/>
  <c r="DG69" i="12"/>
  <c r="DF69" i="12"/>
  <c r="DE69" i="12"/>
  <c r="DD69" i="12"/>
  <c r="DC69" i="12"/>
  <c r="DB69" i="12"/>
  <c r="DA69" i="12"/>
  <c r="DK69" i="12" s="1"/>
  <c r="CZ69" i="12"/>
  <c r="CY69" i="12"/>
  <c r="DL69" i="12" s="1"/>
  <c r="CR69" i="12"/>
  <c r="CQ69" i="12"/>
  <c r="BV69" i="12"/>
  <c r="BU69" i="12"/>
  <c r="BT69" i="12"/>
  <c r="BS69" i="12"/>
  <c r="BR69" i="12"/>
  <c r="BQ69" i="12"/>
  <c r="BP69" i="12"/>
  <c r="BO69" i="12"/>
  <c r="BN69" i="12"/>
  <c r="BM69" i="12"/>
  <c r="BL69" i="12"/>
  <c r="BK69" i="12"/>
  <c r="BD69" i="12"/>
  <c r="BC69" i="12"/>
  <c r="AH69" i="12"/>
  <c r="AG69" i="12"/>
  <c r="AF69" i="12"/>
  <c r="AE69" i="12"/>
  <c r="AD69" i="12"/>
  <c r="AC69" i="12"/>
  <c r="AB69" i="12"/>
  <c r="AA69" i="12"/>
  <c r="Z69" i="12"/>
  <c r="Y69" i="12"/>
  <c r="X69" i="12"/>
  <c r="W69" i="12"/>
  <c r="AJ69" i="12" s="1"/>
  <c r="P69" i="12"/>
  <c r="O69" i="12"/>
  <c r="HZ68" i="12"/>
  <c r="HY68" i="12"/>
  <c r="HX68" i="12"/>
  <c r="HW68" i="12"/>
  <c r="HV68" i="12"/>
  <c r="HU68" i="12"/>
  <c r="HT68" i="12"/>
  <c r="HS68" i="12"/>
  <c r="HR68" i="12"/>
  <c r="HQ68" i="12"/>
  <c r="HP68" i="12"/>
  <c r="IB68" i="12" s="1"/>
  <c r="HO68" i="12"/>
  <c r="HK68" i="12"/>
  <c r="HL68" i="12" s="1"/>
  <c r="HJ68" i="12"/>
  <c r="HH68" i="12"/>
  <c r="HG68" i="12"/>
  <c r="GQ68" i="12"/>
  <c r="GR68" i="12" s="1"/>
  <c r="GL68" i="12"/>
  <c r="GL83" i="12" s="1"/>
  <c r="GK68" i="12"/>
  <c r="GJ68" i="12"/>
  <c r="GI68" i="12"/>
  <c r="GH68" i="12"/>
  <c r="GG68" i="12"/>
  <c r="GF68" i="12"/>
  <c r="GE68" i="12"/>
  <c r="GD68" i="12"/>
  <c r="GC68" i="12"/>
  <c r="GB68" i="12"/>
  <c r="GA68" i="12"/>
  <c r="FX68" i="12"/>
  <c r="FW68" i="12"/>
  <c r="FV68" i="12"/>
  <c r="FT68" i="12"/>
  <c r="FS68" i="12"/>
  <c r="EZ68" i="12"/>
  <c r="EX68" i="12"/>
  <c r="EW68" i="12"/>
  <c r="EV68" i="12"/>
  <c r="EU68" i="12"/>
  <c r="ET68" i="12"/>
  <c r="ES68" i="12"/>
  <c r="ER68" i="12"/>
  <c r="EQ68" i="12"/>
  <c r="EP68" i="12"/>
  <c r="EO68" i="12"/>
  <c r="EN68" i="12"/>
  <c r="EM68" i="12"/>
  <c r="EY68" i="12" s="1"/>
  <c r="EI68" i="12"/>
  <c r="EJ68" i="12" s="1"/>
  <c r="EH68" i="12"/>
  <c r="EF68" i="12"/>
  <c r="EE68" i="12"/>
  <c r="DJ68" i="12"/>
  <c r="DH68" i="12"/>
  <c r="DG68" i="12"/>
  <c r="DF68" i="12"/>
  <c r="DE68" i="12"/>
  <c r="DE84" i="12" s="1"/>
  <c r="DD68" i="12"/>
  <c r="DC68" i="12"/>
  <c r="DB68" i="12"/>
  <c r="DA68" i="12"/>
  <c r="CZ68" i="12"/>
  <c r="CY68" i="12"/>
  <c r="DN68" i="12" s="1"/>
  <c r="CU68" i="12"/>
  <c r="CV68" i="12" s="1"/>
  <c r="CT68" i="12"/>
  <c r="CR68" i="12"/>
  <c r="CQ68" i="12"/>
  <c r="BV68" i="12"/>
  <c r="BU68" i="12"/>
  <c r="BT68" i="12"/>
  <c r="BS68" i="12"/>
  <c r="BR68" i="12"/>
  <c r="BQ68" i="12"/>
  <c r="BP68" i="12"/>
  <c r="BO68" i="12"/>
  <c r="BN68" i="12"/>
  <c r="BM68" i="12"/>
  <c r="BL68" i="12"/>
  <c r="BX68" i="12" s="1"/>
  <c r="BK68" i="12"/>
  <c r="BG68" i="12"/>
  <c r="BH68" i="12" s="1"/>
  <c r="BF68" i="12"/>
  <c r="BD68" i="12"/>
  <c r="BC68" i="12"/>
  <c r="AL68" i="12"/>
  <c r="AH68" i="12"/>
  <c r="AG68" i="12"/>
  <c r="AF68" i="12"/>
  <c r="AE68" i="12"/>
  <c r="AD68" i="12"/>
  <c r="AC68" i="12"/>
  <c r="AB68" i="12"/>
  <c r="AA68" i="12"/>
  <c r="Z68" i="12"/>
  <c r="Y68" i="12"/>
  <c r="X68" i="12"/>
  <c r="W68" i="12"/>
  <c r="AJ68" i="12" s="1"/>
  <c r="S68" i="12"/>
  <c r="T68" i="12" s="1"/>
  <c r="R68" i="12"/>
  <c r="P68" i="12"/>
  <c r="O68" i="12"/>
  <c r="HZ67" i="12"/>
  <c r="HY67" i="12"/>
  <c r="HX67" i="12"/>
  <c r="HW67" i="12"/>
  <c r="HV67" i="12"/>
  <c r="HU67" i="12"/>
  <c r="HU82" i="12" s="1"/>
  <c r="HT67" i="12"/>
  <c r="HS67" i="12"/>
  <c r="HR67" i="12"/>
  <c r="HQ67" i="12"/>
  <c r="IB67" i="12" s="1"/>
  <c r="HP67" i="12"/>
  <c r="HO67" i="12"/>
  <c r="HH67" i="12"/>
  <c r="HG67" i="12"/>
  <c r="GL67" i="12"/>
  <c r="GK67" i="12"/>
  <c r="GK83" i="12" s="1"/>
  <c r="GJ67" i="12"/>
  <c r="GI67" i="12"/>
  <c r="GH67" i="12"/>
  <c r="GG67" i="12"/>
  <c r="GG81" i="12" s="1"/>
  <c r="GF67" i="12"/>
  <c r="GE67" i="12"/>
  <c r="GD67" i="12"/>
  <c r="GC67" i="12"/>
  <c r="GC84" i="12" s="1"/>
  <c r="GB67" i="12"/>
  <c r="GN67" i="12" s="1"/>
  <c r="GA67" i="12"/>
  <c r="FT67" i="12"/>
  <c r="FS67" i="12"/>
  <c r="EZ67" i="12"/>
  <c r="EX67" i="12"/>
  <c r="EW67" i="12"/>
  <c r="EW84" i="12" s="1"/>
  <c r="EV67" i="12"/>
  <c r="EU67" i="12"/>
  <c r="ET67" i="12"/>
  <c r="ES67" i="12"/>
  <c r="ES85" i="12" s="1"/>
  <c r="ER67" i="12"/>
  <c r="EQ67" i="12"/>
  <c r="EP67" i="12"/>
  <c r="EO67" i="12"/>
  <c r="EO83" i="12" s="1"/>
  <c r="EN67" i="12"/>
  <c r="EM67" i="12"/>
  <c r="EY67" i="12" s="1"/>
  <c r="EF67" i="12"/>
  <c r="EE67" i="12"/>
  <c r="DJ67" i="12"/>
  <c r="DH67" i="12"/>
  <c r="DG67" i="12"/>
  <c r="DF67" i="12"/>
  <c r="DE67" i="12"/>
  <c r="DD67" i="12"/>
  <c r="DC67" i="12"/>
  <c r="DB67" i="12"/>
  <c r="DA67" i="12"/>
  <c r="CZ67" i="12"/>
  <c r="CY67" i="12"/>
  <c r="CR67" i="12"/>
  <c r="CQ67" i="12"/>
  <c r="BV67" i="12"/>
  <c r="BU67" i="12"/>
  <c r="BT67" i="12"/>
  <c r="BS67" i="12"/>
  <c r="BR67" i="12"/>
  <c r="BQ67" i="12"/>
  <c r="BP67" i="12"/>
  <c r="BO67" i="12"/>
  <c r="BN67" i="12"/>
  <c r="BM67" i="12"/>
  <c r="BL67" i="12"/>
  <c r="BX67" i="12" s="1"/>
  <c r="BK67" i="12"/>
  <c r="BW67" i="12" s="1"/>
  <c r="BD67" i="12"/>
  <c r="BC67" i="12"/>
  <c r="AH67" i="12"/>
  <c r="AG67" i="12"/>
  <c r="AF67" i="12"/>
  <c r="AE67" i="12"/>
  <c r="AD67" i="12"/>
  <c r="AC67" i="12"/>
  <c r="AB67" i="12"/>
  <c r="AA67" i="12"/>
  <c r="Z67" i="12"/>
  <c r="Y67" i="12"/>
  <c r="X67" i="12"/>
  <c r="AJ67" i="12" s="1"/>
  <c r="W67" i="12"/>
  <c r="AI67" i="12" s="1"/>
  <c r="P67" i="12"/>
  <c r="O67" i="12"/>
  <c r="HZ66" i="12"/>
  <c r="HY66" i="12"/>
  <c r="HX66" i="12"/>
  <c r="HW66" i="12"/>
  <c r="HW80" i="12" s="1"/>
  <c r="HV66" i="12"/>
  <c r="HU66" i="12"/>
  <c r="HT66" i="12"/>
  <c r="HS66" i="12"/>
  <c r="HR66" i="12"/>
  <c r="HQ66" i="12"/>
  <c r="HP66" i="12"/>
  <c r="IB66" i="12" s="1"/>
  <c r="HO66" i="12"/>
  <c r="HH66" i="12"/>
  <c r="HG66" i="12"/>
  <c r="GL66" i="12"/>
  <c r="GK66" i="12"/>
  <c r="GJ66" i="12"/>
  <c r="GI66" i="12"/>
  <c r="GI84" i="12" s="1"/>
  <c r="GH66" i="12"/>
  <c r="GG66" i="12"/>
  <c r="GF66" i="12"/>
  <c r="GE66" i="12"/>
  <c r="GE85" i="12" s="1"/>
  <c r="GD66" i="12"/>
  <c r="GC66" i="12"/>
  <c r="GB66" i="12"/>
  <c r="GN66" i="12" s="1"/>
  <c r="GA66" i="12"/>
  <c r="GA83" i="12" s="1"/>
  <c r="FT66" i="12"/>
  <c r="FS66" i="12"/>
  <c r="EX66" i="12"/>
  <c r="EW66" i="12"/>
  <c r="EV66" i="12"/>
  <c r="EU66" i="12"/>
  <c r="ET66" i="12"/>
  <c r="ES66" i="12"/>
  <c r="ER66" i="12"/>
  <c r="EQ66" i="12"/>
  <c r="EP66" i="12"/>
  <c r="EO66" i="12"/>
  <c r="EN66" i="12"/>
  <c r="FB65" i="12" s="1"/>
  <c r="EM66" i="12"/>
  <c r="EM80" i="12" s="1"/>
  <c r="EF66" i="12"/>
  <c r="EE66" i="12"/>
  <c r="DJ66" i="12"/>
  <c r="DH66" i="12"/>
  <c r="DG66" i="12"/>
  <c r="DG85" i="12" s="1"/>
  <c r="DF66" i="12"/>
  <c r="DE66" i="12"/>
  <c r="DD66" i="12"/>
  <c r="DC66" i="12"/>
  <c r="DB66" i="12"/>
  <c r="DA66" i="12"/>
  <c r="CZ66" i="12"/>
  <c r="CY66" i="12"/>
  <c r="DK66" i="12" s="1"/>
  <c r="CR66" i="12"/>
  <c r="CQ66" i="12"/>
  <c r="BV66" i="12"/>
  <c r="BU66" i="12"/>
  <c r="BT66" i="12"/>
  <c r="BS66" i="12"/>
  <c r="BR66" i="12"/>
  <c r="BQ66" i="12"/>
  <c r="BP66" i="12"/>
  <c r="BO66" i="12"/>
  <c r="BN66" i="12"/>
  <c r="BM66" i="12"/>
  <c r="BL66" i="12"/>
  <c r="BK66" i="12"/>
  <c r="BD66" i="12"/>
  <c r="BC66" i="12"/>
  <c r="AH66" i="12"/>
  <c r="AH80" i="12" s="1"/>
  <c r="AG66" i="12"/>
  <c r="AF66" i="12"/>
  <c r="AE66" i="12"/>
  <c r="AD66" i="12"/>
  <c r="AD82" i="12" s="1"/>
  <c r="AC66" i="12"/>
  <c r="AB66" i="12"/>
  <c r="AA66" i="12"/>
  <c r="Z66" i="12"/>
  <c r="Y66" i="12"/>
  <c r="X66" i="12"/>
  <c r="W66" i="12"/>
  <c r="P66" i="12"/>
  <c r="O66" i="12"/>
  <c r="IE65" i="12"/>
  <c r="IF65" i="12" s="1"/>
  <c r="HZ65" i="12"/>
  <c r="HZ82" i="12" s="1"/>
  <c r="HY65" i="12"/>
  <c r="HX65" i="12"/>
  <c r="HW65" i="12"/>
  <c r="HV65" i="12"/>
  <c r="HV84" i="12" s="1"/>
  <c r="HU65" i="12"/>
  <c r="HT65" i="12"/>
  <c r="HS65" i="12"/>
  <c r="HR65" i="12"/>
  <c r="HQ65" i="12"/>
  <c r="HP65" i="12"/>
  <c r="HO65" i="12"/>
  <c r="HK65" i="12"/>
  <c r="HL65" i="12" s="1"/>
  <c r="HJ65" i="12"/>
  <c r="HH65" i="12"/>
  <c r="HG65" i="12"/>
  <c r="GL65" i="12"/>
  <c r="GL84" i="12" s="1"/>
  <c r="GK65" i="12"/>
  <c r="GJ65" i="12"/>
  <c r="GI65" i="12"/>
  <c r="GH65" i="12"/>
  <c r="GH85" i="12" s="1"/>
  <c r="GG65" i="12"/>
  <c r="GF65" i="12"/>
  <c r="GE65" i="12"/>
  <c r="GD65" i="12"/>
  <c r="GD85" i="12" s="1"/>
  <c r="GC65" i="12"/>
  <c r="GB65" i="12"/>
  <c r="GN65" i="12" s="1"/>
  <c r="GA65" i="12"/>
  <c r="FW65" i="12"/>
  <c r="FX65" i="12" s="1"/>
  <c r="FV65" i="12"/>
  <c r="FT65" i="12"/>
  <c r="FS65" i="12"/>
  <c r="FC65" i="12"/>
  <c r="FD65" i="12" s="1"/>
  <c r="EX65" i="12"/>
  <c r="EW65" i="12"/>
  <c r="EV65" i="12"/>
  <c r="EV81" i="12" s="1"/>
  <c r="EU65" i="12"/>
  <c r="ET65" i="12"/>
  <c r="ES65" i="12"/>
  <c r="ER65" i="12"/>
  <c r="ER81" i="12" s="1"/>
  <c r="EQ65" i="12"/>
  <c r="EP65" i="12"/>
  <c r="EP81" i="12" s="1"/>
  <c r="EO65" i="12"/>
  <c r="EN65" i="12"/>
  <c r="EN81" i="12" s="1"/>
  <c r="EM65" i="12"/>
  <c r="EJ65" i="12"/>
  <c r="EI65" i="12"/>
  <c r="EH65" i="12"/>
  <c r="EF65" i="12"/>
  <c r="EE65" i="12"/>
  <c r="DJ65" i="12"/>
  <c r="DH65" i="12"/>
  <c r="DG65" i="12"/>
  <c r="DF65" i="12"/>
  <c r="DE65" i="12"/>
  <c r="DD65" i="12"/>
  <c r="DC65" i="12"/>
  <c r="DB65" i="12"/>
  <c r="DA65" i="12"/>
  <c r="CZ65" i="12"/>
  <c r="CY65" i="12"/>
  <c r="CV65" i="12"/>
  <c r="CU65" i="12"/>
  <c r="CT65" i="12"/>
  <c r="CR65" i="12"/>
  <c r="CQ65" i="12"/>
  <c r="BV65" i="12"/>
  <c r="BU65" i="12"/>
  <c r="BT65" i="12"/>
  <c r="BS65" i="12"/>
  <c r="BR65" i="12"/>
  <c r="BQ65" i="12"/>
  <c r="BP65" i="12"/>
  <c r="BO65" i="12"/>
  <c r="BN65" i="12"/>
  <c r="BM65" i="12"/>
  <c r="BL65" i="12"/>
  <c r="BK65" i="12"/>
  <c r="BG65" i="12"/>
  <c r="BH65" i="12" s="1"/>
  <c r="BF65" i="12"/>
  <c r="BD65" i="12"/>
  <c r="BC65" i="12"/>
  <c r="AH65" i="12"/>
  <c r="AG65" i="12"/>
  <c r="AF65" i="12"/>
  <c r="AE65" i="12"/>
  <c r="AD65" i="12"/>
  <c r="AC65" i="12"/>
  <c r="AB65" i="12"/>
  <c r="AA65" i="12"/>
  <c r="Z65" i="12"/>
  <c r="Y65" i="12"/>
  <c r="X65" i="12"/>
  <c r="W65" i="12"/>
  <c r="T65" i="12"/>
  <c r="S65" i="12"/>
  <c r="R65" i="12"/>
  <c r="P65" i="12"/>
  <c r="O65" i="12"/>
  <c r="HR56" i="12"/>
  <c r="HZ55" i="12"/>
  <c r="HY55" i="12"/>
  <c r="HX55" i="12"/>
  <c r="HW55" i="12"/>
  <c r="HV55" i="12"/>
  <c r="HU55" i="12"/>
  <c r="HT55" i="12"/>
  <c r="HS55" i="12"/>
  <c r="HR55" i="12"/>
  <c r="HQ55" i="12"/>
  <c r="HP55" i="12"/>
  <c r="HO55" i="12"/>
  <c r="HR54" i="12"/>
  <c r="HS53" i="12"/>
  <c r="HR53" i="12"/>
  <c r="GB53" i="12"/>
  <c r="HR52" i="12"/>
  <c r="HV51" i="12"/>
  <c r="HR51" i="12"/>
  <c r="HF51" i="12"/>
  <c r="HE51" i="12"/>
  <c r="HD51" i="12"/>
  <c r="HC51" i="12"/>
  <c r="HB51" i="12"/>
  <c r="HA51" i="12"/>
  <c r="GZ51" i="12"/>
  <c r="GY51" i="12"/>
  <c r="GX51" i="12"/>
  <c r="GW51" i="12"/>
  <c r="GV51" i="12"/>
  <c r="GU51" i="12"/>
  <c r="GE51" i="12"/>
  <c r="FR51" i="12"/>
  <c r="FQ51" i="12"/>
  <c r="FP51" i="12"/>
  <c r="FO51" i="12"/>
  <c r="FN51" i="12"/>
  <c r="FM51" i="12"/>
  <c r="FL51" i="12"/>
  <c r="FK51" i="12"/>
  <c r="FJ51" i="12"/>
  <c r="FI51" i="12"/>
  <c r="FH51" i="12"/>
  <c r="FG51" i="12"/>
  <c r="ED51" i="12"/>
  <c r="EC51" i="12"/>
  <c r="EB51" i="12"/>
  <c r="EA51" i="12"/>
  <c r="DZ51" i="12"/>
  <c r="DY51" i="12"/>
  <c r="DX51" i="12"/>
  <c r="DW51" i="12"/>
  <c r="DV51" i="12"/>
  <c r="DU51" i="12"/>
  <c r="DT51" i="12"/>
  <c r="DS51" i="12"/>
  <c r="DH51" i="12"/>
  <c r="CP51" i="12"/>
  <c r="CO51" i="12"/>
  <c r="CN51" i="12"/>
  <c r="CM51" i="12"/>
  <c r="CL51" i="12"/>
  <c r="CK51" i="12"/>
  <c r="CJ51" i="12"/>
  <c r="CI51" i="12"/>
  <c r="CH51" i="12"/>
  <c r="CG51" i="12"/>
  <c r="CF51" i="12"/>
  <c r="CE51" i="12"/>
  <c r="BL51" i="12"/>
  <c r="BB51" i="12"/>
  <c r="BA51" i="12"/>
  <c r="AZ51" i="12"/>
  <c r="AY51" i="12"/>
  <c r="AX51" i="12"/>
  <c r="AW51" i="12"/>
  <c r="AV51" i="12"/>
  <c r="AU51" i="12"/>
  <c r="AT51" i="12"/>
  <c r="AS51" i="12"/>
  <c r="AR51" i="12"/>
  <c r="AQ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HZ50" i="12"/>
  <c r="HY50" i="12"/>
  <c r="HX50" i="12"/>
  <c r="HW50" i="12"/>
  <c r="HV50" i="12"/>
  <c r="HU50" i="12"/>
  <c r="HT50" i="12"/>
  <c r="HS50" i="12"/>
  <c r="IA50" i="12" s="1"/>
  <c r="HQ50" i="12"/>
  <c r="HP50" i="12"/>
  <c r="HO50" i="12"/>
  <c r="IB50" i="12" s="1"/>
  <c r="HH50" i="12"/>
  <c r="HG50" i="12"/>
  <c r="GL50" i="12"/>
  <c r="GK50" i="12"/>
  <c r="GJ50" i="12"/>
  <c r="GI50" i="12"/>
  <c r="GH50" i="12"/>
  <c r="GG50" i="12"/>
  <c r="GF50" i="12"/>
  <c r="GE50" i="12"/>
  <c r="GD50" i="12"/>
  <c r="GC50" i="12"/>
  <c r="GB50" i="12"/>
  <c r="GN50" i="12" s="1"/>
  <c r="GA50" i="12"/>
  <c r="GM50" i="12" s="1"/>
  <c r="FT50" i="12"/>
  <c r="FS50" i="12"/>
  <c r="EX50" i="12"/>
  <c r="EW50" i="12"/>
  <c r="EV50" i="12"/>
  <c r="EU50" i="12"/>
  <c r="ET50" i="12"/>
  <c r="ES50" i="12"/>
  <c r="ER50" i="12"/>
  <c r="EQ50" i="12"/>
  <c r="EP50" i="12"/>
  <c r="EO50" i="12"/>
  <c r="EN50" i="12"/>
  <c r="EM50" i="12"/>
  <c r="EY50" i="12" s="1"/>
  <c r="EF50" i="12"/>
  <c r="EE50" i="12"/>
  <c r="DJ50" i="12"/>
  <c r="DI50" i="12"/>
  <c r="DH50" i="12"/>
  <c r="DG50" i="12"/>
  <c r="DF50" i="12"/>
  <c r="DE50" i="12"/>
  <c r="DD50" i="12"/>
  <c r="DC50" i="12"/>
  <c r="DB50" i="12"/>
  <c r="DA50" i="12"/>
  <c r="CZ50" i="12"/>
  <c r="DL50" i="12" s="1"/>
  <c r="CY50" i="12"/>
  <c r="DK50" i="12" s="1"/>
  <c r="CR50" i="12"/>
  <c r="CQ50" i="12"/>
  <c r="BV50" i="12"/>
  <c r="BU50" i="12"/>
  <c r="BT50" i="12"/>
  <c r="BS50" i="12"/>
  <c r="BR50" i="12"/>
  <c r="BQ50" i="12"/>
  <c r="BP50" i="12"/>
  <c r="BO50" i="12"/>
  <c r="BN50" i="12"/>
  <c r="BM50" i="12"/>
  <c r="BL50" i="12"/>
  <c r="BK50" i="12"/>
  <c r="BW50" i="12" s="1"/>
  <c r="BD50" i="12"/>
  <c r="BC50" i="12"/>
  <c r="AH50" i="12"/>
  <c r="AG50" i="12"/>
  <c r="AF50" i="12"/>
  <c r="AE50" i="12"/>
  <c r="AD50" i="12"/>
  <c r="AC50" i="12"/>
  <c r="AB50" i="12"/>
  <c r="AA50" i="12"/>
  <c r="Z50" i="12"/>
  <c r="Y50" i="12"/>
  <c r="X50" i="12"/>
  <c r="AJ50" i="12" s="1"/>
  <c r="W50" i="12"/>
  <c r="AI50" i="12" s="1"/>
  <c r="P50" i="12"/>
  <c r="O50" i="12"/>
  <c r="HZ49" i="12"/>
  <c r="HY49" i="12"/>
  <c r="HX49" i="12"/>
  <c r="HW49" i="12"/>
  <c r="HV49" i="12"/>
  <c r="HU49" i="12"/>
  <c r="HT49" i="12"/>
  <c r="HS49" i="12"/>
  <c r="HQ49" i="12"/>
  <c r="HP49" i="12"/>
  <c r="HO49" i="12"/>
  <c r="HH49" i="12"/>
  <c r="HG49" i="12"/>
  <c r="GL49" i="12"/>
  <c r="GK49" i="12"/>
  <c r="GJ49" i="12"/>
  <c r="GI49" i="12"/>
  <c r="GH49" i="12"/>
  <c r="GG49" i="12"/>
  <c r="GF49" i="12"/>
  <c r="GE49" i="12"/>
  <c r="GD49" i="12"/>
  <c r="GC49" i="12"/>
  <c r="GB49" i="12"/>
  <c r="GA49" i="12"/>
  <c r="FT49" i="12"/>
  <c r="FS49" i="12"/>
  <c r="EX49" i="12"/>
  <c r="EW49" i="12"/>
  <c r="EV49" i="12"/>
  <c r="EU49" i="12"/>
  <c r="ET49" i="12"/>
  <c r="ES49" i="12"/>
  <c r="ER49" i="12"/>
  <c r="EQ49" i="12"/>
  <c r="EP49" i="12"/>
  <c r="EO49" i="12"/>
  <c r="EN49" i="12"/>
  <c r="EM49" i="12"/>
  <c r="EZ49" i="12" s="1"/>
  <c r="EF49" i="12"/>
  <c r="EE49" i="12"/>
  <c r="DJ49" i="12"/>
  <c r="DI49" i="12"/>
  <c r="DH49" i="12"/>
  <c r="DG49" i="12"/>
  <c r="DF49" i="12"/>
  <c r="DE49" i="12"/>
  <c r="DD49" i="12"/>
  <c r="DC49" i="12"/>
  <c r="DB49" i="12"/>
  <c r="DA49" i="12"/>
  <c r="CZ49" i="12"/>
  <c r="CY49" i="12"/>
  <c r="CR49" i="12"/>
  <c r="CQ49" i="12"/>
  <c r="BV49" i="12"/>
  <c r="BU49" i="12"/>
  <c r="BT49" i="12"/>
  <c r="BS49" i="12"/>
  <c r="BR49" i="12"/>
  <c r="BQ49" i="12"/>
  <c r="BP49" i="12"/>
  <c r="BO49" i="12"/>
  <c r="BN49" i="12"/>
  <c r="BM49" i="12"/>
  <c r="BL49" i="12"/>
  <c r="BK49" i="12"/>
  <c r="BD49" i="12"/>
  <c r="BC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P49" i="12"/>
  <c r="O49" i="12"/>
  <c r="IE48" i="12"/>
  <c r="IF48" i="12" s="1"/>
  <c r="HZ48" i="12"/>
  <c r="HY48" i="12"/>
  <c r="HX48" i="12"/>
  <c r="HW48" i="12"/>
  <c r="HV48" i="12"/>
  <c r="HU48" i="12"/>
  <c r="HT48" i="12"/>
  <c r="HS48" i="12"/>
  <c r="HQ48" i="12"/>
  <c r="HP48" i="12"/>
  <c r="IB48" i="12" s="1"/>
  <c r="HO48" i="12"/>
  <c r="HK48" i="12"/>
  <c r="HL48" i="12" s="1"/>
  <c r="HJ48" i="12"/>
  <c r="HH48" i="12"/>
  <c r="HG48" i="12"/>
  <c r="GP48" i="12"/>
  <c r="GL48" i="12"/>
  <c r="GK48" i="12"/>
  <c r="GJ48" i="12"/>
  <c r="GI48" i="12"/>
  <c r="GH48" i="12"/>
  <c r="GG48" i="12"/>
  <c r="GF48" i="12"/>
  <c r="GE48" i="12"/>
  <c r="GD48" i="12"/>
  <c r="GC48" i="12"/>
  <c r="GQ48" i="12" s="1"/>
  <c r="GR48" i="12" s="1"/>
  <c r="GB48" i="12"/>
  <c r="GA48" i="12"/>
  <c r="FW48" i="12"/>
  <c r="FX48" i="12" s="1"/>
  <c r="FV48" i="12"/>
  <c r="FT48" i="12"/>
  <c r="FS48" i="12"/>
  <c r="FB48" i="12"/>
  <c r="EX48" i="12"/>
  <c r="EW48" i="12"/>
  <c r="EV48" i="12"/>
  <c r="EU48" i="12"/>
  <c r="ET48" i="12"/>
  <c r="ES48" i="12"/>
  <c r="ER48" i="12"/>
  <c r="EQ48" i="12"/>
  <c r="EP48" i="12"/>
  <c r="EO48" i="12"/>
  <c r="EN48" i="12"/>
  <c r="EM48" i="12"/>
  <c r="EI48" i="12"/>
  <c r="EJ48" i="12" s="1"/>
  <c r="EH48" i="12"/>
  <c r="EF48" i="12"/>
  <c r="EE48" i="12"/>
  <c r="DJ48" i="12"/>
  <c r="DI48" i="12"/>
  <c r="DH48" i="12"/>
  <c r="DG48" i="12"/>
  <c r="DF48" i="12"/>
  <c r="DE48" i="12"/>
  <c r="DD48" i="12"/>
  <c r="DC48" i="12"/>
  <c r="DB48" i="12"/>
  <c r="DA48" i="12"/>
  <c r="DO48" i="12" s="1"/>
  <c r="DP48" i="12" s="1"/>
  <c r="CZ48" i="12"/>
  <c r="CY48" i="12"/>
  <c r="CU48" i="12"/>
  <c r="CV48" i="12" s="1"/>
  <c r="CT48" i="12"/>
  <c r="CR48" i="12"/>
  <c r="CQ48" i="12"/>
  <c r="BV48" i="12"/>
  <c r="BU48" i="12"/>
  <c r="BT48" i="12"/>
  <c r="BS48" i="12"/>
  <c r="BR48" i="12"/>
  <c r="BQ48" i="12"/>
  <c r="BP48" i="12"/>
  <c r="BO48" i="12"/>
  <c r="BN48" i="12"/>
  <c r="BM48" i="12"/>
  <c r="BL48" i="12"/>
  <c r="BK48" i="12"/>
  <c r="BG48" i="12"/>
  <c r="BH48" i="12" s="1"/>
  <c r="BF48" i="12"/>
  <c r="BD48" i="12"/>
  <c r="BC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T48" i="12"/>
  <c r="S48" i="12"/>
  <c r="R48" i="12"/>
  <c r="P48" i="12"/>
  <c r="O48" i="12"/>
  <c r="HZ47" i="12"/>
  <c r="HY47" i="12"/>
  <c r="HX47" i="12"/>
  <c r="HW47" i="12"/>
  <c r="HV47" i="12"/>
  <c r="HU47" i="12"/>
  <c r="HT47" i="12"/>
  <c r="HS47" i="12"/>
  <c r="HQ47" i="12"/>
  <c r="HP47" i="12"/>
  <c r="HO47" i="12"/>
  <c r="HH47" i="12"/>
  <c r="HG47" i="12"/>
  <c r="GL47" i="12"/>
  <c r="GK47" i="12"/>
  <c r="GJ47" i="12"/>
  <c r="GI47" i="12"/>
  <c r="GH47" i="12"/>
  <c r="GG47" i="12"/>
  <c r="GF47" i="12"/>
  <c r="GE47" i="12"/>
  <c r="GD47" i="12"/>
  <c r="GC47" i="12"/>
  <c r="GB47" i="12"/>
  <c r="GA47" i="12"/>
  <c r="GN47" i="12" s="1"/>
  <c r="FT47" i="12"/>
  <c r="FS47" i="12"/>
  <c r="EX47" i="12"/>
  <c r="EW47" i="12"/>
  <c r="EV47" i="12"/>
  <c r="EU47" i="12"/>
  <c r="ET47" i="12"/>
  <c r="ES47" i="12"/>
  <c r="ER47" i="12"/>
  <c r="EQ47" i="12"/>
  <c r="EP47" i="12"/>
  <c r="EO47" i="12"/>
  <c r="EN47" i="12"/>
  <c r="EM47" i="12"/>
  <c r="EF47" i="12"/>
  <c r="EE47" i="12"/>
  <c r="DJ47" i="12"/>
  <c r="DI47" i="12"/>
  <c r="DH47" i="12"/>
  <c r="DG47" i="12"/>
  <c r="DF47" i="12"/>
  <c r="DE47" i="12"/>
  <c r="DD47" i="12"/>
  <c r="DC47" i="12"/>
  <c r="DC53" i="12" s="1"/>
  <c r="DB47" i="12"/>
  <c r="DA47" i="12"/>
  <c r="CZ47" i="12"/>
  <c r="CY47" i="12"/>
  <c r="DL47" i="12" s="1"/>
  <c r="CR47" i="12"/>
  <c r="CQ47" i="12"/>
  <c r="BV47" i="12"/>
  <c r="BU47" i="12"/>
  <c r="BT47" i="12"/>
  <c r="BS47" i="12"/>
  <c r="BR47" i="12"/>
  <c r="BQ47" i="12"/>
  <c r="BP47" i="12"/>
  <c r="BO47" i="12"/>
  <c r="BN47" i="12"/>
  <c r="BM47" i="12"/>
  <c r="BL47" i="12"/>
  <c r="BK47" i="12"/>
  <c r="BD47" i="12"/>
  <c r="BC47" i="12"/>
  <c r="AH47" i="12"/>
  <c r="AG47" i="12"/>
  <c r="AF47" i="12"/>
  <c r="AE47" i="12"/>
  <c r="AD47" i="12"/>
  <c r="AC47" i="12"/>
  <c r="AB47" i="12"/>
  <c r="AA47" i="12"/>
  <c r="Z47" i="12"/>
  <c r="Y47" i="12"/>
  <c r="X47" i="12"/>
  <c r="W47" i="12"/>
  <c r="AJ47" i="12" s="1"/>
  <c r="P47" i="12"/>
  <c r="O47" i="12"/>
  <c r="HZ46" i="12"/>
  <c r="HY46" i="12"/>
  <c r="HX46" i="12"/>
  <c r="HW46" i="12"/>
  <c r="HV46" i="12"/>
  <c r="HU46" i="12"/>
  <c r="HT46" i="12"/>
  <c r="HS46" i="12"/>
  <c r="IA46" i="12" s="1"/>
  <c r="HQ46" i="12"/>
  <c r="HP46" i="12"/>
  <c r="HO46" i="12"/>
  <c r="IB46" i="12" s="1"/>
  <c r="HH46" i="12"/>
  <c r="HG46" i="12"/>
  <c r="GL46" i="12"/>
  <c r="GK46" i="12"/>
  <c r="GJ46" i="12"/>
  <c r="GI46" i="12"/>
  <c r="GH46" i="12"/>
  <c r="GG46" i="12"/>
  <c r="GF46" i="12"/>
  <c r="GE46" i="12"/>
  <c r="GD46" i="12"/>
  <c r="GC46" i="12"/>
  <c r="GB46" i="12"/>
  <c r="GA46" i="12"/>
  <c r="GN46" i="12" s="1"/>
  <c r="FT46" i="12"/>
  <c r="FS46" i="12"/>
  <c r="EX46" i="12"/>
  <c r="EW46" i="12"/>
  <c r="EV46" i="12"/>
  <c r="EU46" i="12"/>
  <c r="ET46" i="12"/>
  <c r="ES46" i="12"/>
  <c r="ER46" i="12"/>
  <c r="EQ46" i="12"/>
  <c r="EP46" i="12"/>
  <c r="EO46" i="12"/>
  <c r="EN46" i="12"/>
  <c r="EM46" i="12"/>
  <c r="EZ46" i="12" s="1"/>
  <c r="EF46" i="12"/>
  <c r="EE46" i="12"/>
  <c r="DJ46" i="12"/>
  <c r="DI46" i="12"/>
  <c r="DH46" i="12"/>
  <c r="DG46" i="12"/>
  <c r="DF46" i="12"/>
  <c r="DE46" i="12"/>
  <c r="DD46" i="12"/>
  <c r="DC46" i="12"/>
  <c r="DB46" i="12"/>
  <c r="DA46" i="12"/>
  <c r="CZ46" i="12"/>
  <c r="CY46" i="12"/>
  <c r="DL46" i="12" s="1"/>
  <c r="CR46" i="12"/>
  <c r="CQ46" i="12"/>
  <c r="BV46" i="12"/>
  <c r="BU46" i="12"/>
  <c r="BT46" i="12"/>
  <c r="BS46" i="12"/>
  <c r="BR46" i="12"/>
  <c r="BQ46" i="12"/>
  <c r="BP46" i="12"/>
  <c r="BO46" i="12"/>
  <c r="BN46" i="12"/>
  <c r="BM46" i="12"/>
  <c r="BL46" i="12"/>
  <c r="BK46" i="12"/>
  <c r="BX46" i="12" s="1"/>
  <c r="BD46" i="12"/>
  <c r="BC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AJ46" i="12" s="1"/>
  <c r="P46" i="12"/>
  <c r="O46" i="12"/>
  <c r="HZ45" i="12"/>
  <c r="HY45" i="12"/>
  <c r="HX45" i="12"/>
  <c r="HW45" i="12"/>
  <c r="HV45" i="12"/>
  <c r="HU45" i="12"/>
  <c r="HT45" i="12"/>
  <c r="HS45" i="12"/>
  <c r="HQ45" i="12"/>
  <c r="HP45" i="12"/>
  <c r="ID45" i="12" s="1"/>
  <c r="HO45" i="12"/>
  <c r="IB45" i="12" s="1"/>
  <c r="HK45" i="12"/>
  <c r="HL45" i="12" s="1"/>
  <c r="HJ45" i="12"/>
  <c r="HH45" i="12"/>
  <c r="HG45" i="12"/>
  <c r="GL45" i="12"/>
  <c r="GK45" i="12"/>
  <c r="GJ45" i="12"/>
  <c r="GI45" i="12"/>
  <c r="GH45" i="12"/>
  <c r="GG45" i="12"/>
  <c r="GF45" i="12"/>
  <c r="GE45" i="12"/>
  <c r="GD45" i="12"/>
  <c r="GQ45" i="12" s="1"/>
  <c r="GR45" i="12" s="1"/>
  <c r="GC45" i="12"/>
  <c r="GB45" i="12"/>
  <c r="GA45" i="12"/>
  <c r="FX45" i="12"/>
  <c r="FW45" i="12"/>
  <c r="FV45" i="12"/>
  <c r="FT45" i="12"/>
  <c r="FS45" i="12"/>
  <c r="EX45" i="12"/>
  <c r="EW45" i="12"/>
  <c r="EV45" i="12"/>
  <c r="EU45" i="12"/>
  <c r="ET45" i="12"/>
  <c r="ES45" i="12"/>
  <c r="ER45" i="12"/>
  <c r="EQ45" i="12"/>
  <c r="EP45" i="12"/>
  <c r="EO45" i="12"/>
  <c r="EN45" i="12"/>
  <c r="FC45" i="12" s="1"/>
  <c r="FD45" i="12" s="1"/>
  <c r="EM45" i="12"/>
  <c r="EI45" i="12"/>
  <c r="EJ45" i="12" s="1"/>
  <c r="EH45" i="12"/>
  <c r="EF45" i="12"/>
  <c r="EE45" i="12"/>
  <c r="DO45" i="12"/>
  <c r="DP45" i="12" s="1"/>
  <c r="DJ45" i="12"/>
  <c r="DI45" i="12"/>
  <c r="DH45" i="12"/>
  <c r="DG45" i="12"/>
  <c r="DF45" i="12"/>
  <c r="DE45" i="12"/>
  <c r="DD45" i="12"/>
  <c r="DC45" i="12"/>
  <c r="DB45" i="12"/>
  <c r="DA45" i="12"/>
  <c r="CZ45" i="12"/>
  <c r="CY45" i="12"/>
  <c r="DN45" i="12" s="1"/>
  <c r="CV45" i="12"/>
  <c r="CU45" i="12"/>
  <c r="CT45" i="12"/>
  <c r="CR45" i="12"/>
  <c r="CQ45" i="12"/>
  <c r="BX45" i="12"/>
  <c r="BV45" i="12"/>
  <c r="BU45" i="12"/>
  <c r="BT45" i="12"/>
  <c r="BS45" i="12"/>
  <c r="BR45" i="12"/>
  <c r="BQ45" i="12"/>
  <c r="BP45" i="12"/>
  <c r="BO45" i="12"/>
  <c r="BN45" i="12"/>
  <c r="BM45" i="12"/>
  <c r="BL45" i="12"/>
  <c r="CA45" i="12" s="1"/>
  <c r="CB45" i="12" s="1"/>
  <c r="BK45" i="12"/>
  <c r="BW45" i="12" s="1"/>
  <c r="BG45" i="12"/>
  <c r="BH45" i="12" s="1"/>
  <c r="BF45" i="12"/>
  <c r="BD45" i="12"/>
  <c r="BC45" i="12"/>
  <c r="AH45" i="12"/>
  <c r="AG45" i="12"/>
  <c r="AF45" i="12"/>
  <c r="AE45" i="12"/>
  <c r="AD45" i="12"/>
  <c r="AC45" i="12"/>
  <c r="AB45" i="12"/>
  <c r="AA45" i="12"/>
  <c r="Z45" i="12"/>
  <c r="AM45" i="12" s="1"/>
  <c r="AN45" i="12" s="1"/>
  <c r="Y45" i="12"/>
  <c r="X45" i="12"/>
  <c r="W45" i="12"/>
  <c r="T45" i="12"/>
  <c r="S45" i="12"/>
  <c r="R45" i="12"/>
  <c r="P45" i="12"/>
  <c r="O45" i="12"/>
  <c r="HZ44" i="12"/>
  <c r="HY44" i="12"/>
  <c r="HX44" i="12"/>
  <c r="HW44" i="12"/>
  <c r="HV44" i="12"/>
  <c r="HU44" i="12"/>
  <c r="HT44" i="12"/>
  <c r="HS44" i="12"/>
  <c r="HQ44" i="12"/>
  <c r="HP44" i="12"/>
  <c r="IA44" i="12" s="1"/>
  <c r="HO44" i="12"/>
  <c r="HH44" i="12"/>
  <c r="HG44" i="12"/>
  <c r="GN44" i="12"/>
  <c r="GL44" i="12"/>
  <c r="GK44" i="12"/>
  <c r="GJ44" i="12"/>
  <c r="GI44" i="12"/>
  <c r="GH44" i="12"/>
  <c r="GG44" i="12"/>
  <c r="GF44" i="12"/>
  <c r="GE44" i="12"/>
  <c r="GD44" i="12"/>
  <c r="GC44" i="12"/>
  <c r="GB44" i="12"/>
  <c r="GA44" i="12"/>
  <c r="GM44" i="12" s="1"/>
  <c r="FT44" i="12"/>
  <c r="FS44" i="12"/>
  <c r="EX44" i="12"/>
  <c r="EW44" i="12"/>
  <c r="EV44" i="12"/>
  <c r="EU44" i="12"/>
  <c r="ET44" i="12"/>
  <c r="ES44" i="12"/>
  <c r="ER44" i="12"/>
  <c r="EQ44" i="12"/>
  <c r="EP44" i="12"/>
  <c r="EO44" i="12"/>
  <c r="EN44" i="12"/>
  <c r="FB42" i="12" s="1"/>
  <c r="EM44" i="12"/>
  <c r="EF44" i="12"/>
  <c r="EE44" i="12"/>
  <c r="DL44" i="12"/>
  <c r="DJ44" i="12"/>
  <c r="DI44" i="12"/>
  <c r="DH44" i="12"/>
  <c r="DG44" i="12"/>
  <c r="DF44" i="12"/>
  <c r="DE44" i="12"/>
  <c r="DD44" i="12"/>
  <c r="DC44" i="12"/>
  <c r="DB44" i="12"/>
  <c r="DA44" i="12"/>
  <c r="CZ44" i="12"/>
  <c r="CY44" i="12"/>
  <c r="DK44" i="12" s="1"/>
  <c r="CR44" i="12"/>
  <c r="CQ44" i="12"/>
  <c r="BV44" i="12"/>
  <c r="BU44" i="12"/>
  <c r="BT44" i="12"/>
  <c r="BS44" i="12"/>
  <c r="BR44" i="12"/>
  <c r="BQ44" i="12"/>
  <c r="BP44" i="12"/>
  <c r="BO44" i="12"/>
  <c r="BN44" i="12"/>
  <c r="BM44" i="12"/>
  <c r="BL44" i="12"/>
  <c r="BX44" i="12" s="1"/>
  <c r="BK44" i="12"/>
  <c r="BD44" i="12"/>
  <c r="BC44" i="12"/>
  <c r="AJ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AI44" i="12" s="1"/>
  <c r="P44" i="12"/>
  <c r="O44" i="12"/>
  <c r="HZ43" i="12"/>
  <c r="HY43" i="12"/>
  <c r="HX43" i="12"/>
  <c r="HW43" i="12"/>
  <c r="HV43" i="12"/>
  <c r="HU43" i="12"/>
  <c r="HT43" i="12"/>
  <c r="HS43" i="12"/>
  <c r="HQ43" i="12"/>
  <c r="HP43" i="12"/>
  <c r="HO43" i="12"/>
  <c r="IA43" i="12" s="1"/>
  <c r="HH43" i="12"/>
  <c r="HG43" i="12"/>
  <c r="GL43" i="12"/>
  <c r="GK43" i="12"/>
  <c r="GJ43" i="12"/>
  <c r="GI43" i="12"/>
  <c r="GH43" i="12"/>
  <c r="GG43" i="12"/>
  <c r="GF43" i="12"/>
  <c r="GE43" i="12"/>
  <c r="GD43" i="12"/>
  <c r="GC43" i="12"/>
  <c r="GB43" i="12"/>
  <c r="GA43" i="12"/>
  <c r="GN43" i="12" s="1"/>
  <c r="FT43" i="12"/>
  <c r="FS43" i="12"/>
  <c r="EX43" i="12"/>
  <c r="EW43" i="12"/>
  <c r="EV43" i="12"/>
  <c r="EU43" i="12"/>
  <c r="ET43" i="12"/>
  <c r="ES43" i="12"/>
  <c r="ER43" i="12"/>
  <c r="EQ43" i="12"/>
  <c r="EP43" i="12"/>
  <c r="EO43" i="12"/>
  <c r="EN43" i="12"/>
  <c r="EM43" i="12"/>
  <c r="EZ43" i="12" s="1"/>
  <c r="EF43" i="12"/>
  <c r="EE43" i="12"/>
  <c r="DJ43" i="12"/>
  <c r="DI43" i="12"/>
  <c r="DH43" i="12"/>
  <c r="DG43" i="12"/>
  <c r="DF43" i="12"/>
  <c r="DE43" i="12"/>
  <c r="DD43" i="12"/>
  <c r="DC43" i="12"/>
  <c r="DB43" i="12"/>
  <c r="DA43" i="12"/>
  <c r="CZ43" i="12"/>
  <c r="CY43" i="12"/>
  <c r="DL43" i="12" s="1"/>
  <c r="CR43" i="12"/>
  <c r="CQ43" i="12"/>
  <c r="BV43" i="12"/>
  <c r="BU43" i="12"/>
  <c r="BT43" i="12"/>
  <c r="BS43" i="12"/>
  <c r="BR43" i="12"/>
  <c r="BQ43" i="12"/>
  <c r="BP43" i="12"/>
  <c r="BO43" i="12"/>
  <c r="BO52" i="12" s="1"/>
  <c r="BN43" i="12"/>
  <c r="BM43" i="12"/>
  <c r="BL43" i="12"/>
  <c r="BK43" i="12"/>
  <c r="BX43" i="12" s="1"/>
  <c r="BD43" i="12"/>
  <c r="BC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AJ43" i="12" s="1"/>
  <c r="P43" i="12"/>
  <c r="O43" i="12"/>
  <c r="HZ42" i="12"/>
  <c r="HY42" i="12"/>
  <c r="HX42" i="12"/>
  <c r="HW42" i="12"/>
  <c r="HV42" i="12"/>
  <c r="HU42" i="12"/>
  <c r="HT42" i="12"/>
  <c r="HS42" i="12"/>
  <c r="HQ42" i="12"/>
  <c r="IA42" i="12" s="1"/>
  <c r="HP42" i="12"/>
  <c r="HO42" i="12"/>
  <c r="HK42" i="12"/>
  <c r="HL42" i="12" s="1"/>
  <c r="HJ42" i="12"/>
  <c r="HH42" i="12"/>
  <c r="HG42" i="12"/>
  <c r="GL42" i="12"/>
  <c r="GK42" i="12"/>
  <c r="GJ42" i="12"/>
  <c r="GI42" i="12"/>
  <c r="GH42" i="12"/>
  <c r="GG42" i="12"/>
  <c r="GF42" i="12"/>
  <c r="GE42" i="12"/>
  <c r="GD42" i="12"/>
  <c r="GC42" i="12"/>
  <c r="GB42" i="12"/>
  <c r="GA42" i="12"/>
  <c r="FW42" i="12"/>
  <c r="FX42" i="12" s="1"/>
  <c r="FV42" i="12"/>
  <c r="FT42" i="12"/>
  <c r="FS42" i="12"/>
  <c r="EX42" i="12"/>
  <c r="EW42" i="12"/>
  <c r="EV42" i="12"/>
  <c r="EU42" i="12"/>
  <c r="ET42" i="12"/>
  <c r="ES42" i="12"/>
  <c r="ER42" i="12"/>
  <c r="EQ42" i="12"/>
  <c r="EP42" i="12"/>
  <c r="EO42" i="12"/>
  <c r="EN42" i="12"/>
  <c r="EM42" i="12"/>
  <c r="EZ42" i="12" s="1"/>
  <c r="EI42" i="12"/>
  <c r="EJ42" i="12" s="1"/>
  <c r="EH42" i="12"/>
  <c r="EF42" i="12"/>
  <c r="EE42" i="12"/>
  <c r="DJ42" i="12"/>
  <c r="DI42" i="12"/>
  <c r="DH42" i="12"/>
  <c r="DG42" i="12"/>
  <c r="DG52" i="12" s="1"/>
  <c r="DF42" i="12"/>
  <c r="DE42" i="12"/>
  <c r="DD42" i="12"/>
  <c r="DC42" i="12"/>
  <c r="DC51" i="12" s="1"/>
  <c r="DB42" i="12"/>
  <c r="DA42" i="12"/>
  <c r="CZ42" i="12"/>
  <c r="CY42" i="12"/>
  <c r="CU42" i="12"/>
  <c r="CV42" i="12" s="1"/>
  <c r="CT42" i="12"/>
  <c r="CR42" i="12"/>
  <c r="CQ42" i="12"/>
  <c r="BV42" i="12"/>
  <c r="BU42" i="12"/>
  <c r="BT42" i="12"/>
  <c r="BS42" i="12"/>
  <c r="BR42" i="12"/>
  <c r="BQ42" i="12"/>
  <c r="BP42" i="12"/>
  <c r="BO42" i="12"/>
  <c r="BN42" i="12"/>
  <c r="BM42" i="12"/>
  <c r="BL42" i="12"/>
  <c r="BK42" i="12"/>
  <c r="BX42" i="12" s="1"/>
  <c r="BG42" i="12"/>
  <c r="BH42" i="12" s="1"/>
  <c r="BF42" i="12"/>
  <c r="BD42" i="12"/>
  <c r="BC42" i="12"/>
  <c r="AH42" i="12"/>
  <c r="AG42" i="12"/>
  <c r="AF42" i="12"/>
  <c r="AE42" i="12"/>
  <c r="AD42" i="12"/>
  <c r="AC42" i="12"/>
  <c r="AB42" i="12"/>
  <c r="AA42" i="12"/>
  <c r="AA55" i="12" s="1"/>
  <c r="Z42" i="12"/>
  <c r="Y42" i="12"/>
  <c r="X42" i="12"/>
  <c r="W42" i="12"/>
  <c r="S42" i="12"/>
  <c r="T42" i="12" s="1"/>
  <c r="R42" i="12"/>
  <c r="P42" i="12"/>
  <c r="O42" i="12"/>
  <c r="HZ41" i="12"/>
  <c r="HY41" i="12"/>
  <c r="HX41" i="12"/>
  <c r="HW41" i="12"/>
  <c r="HV41" i="12"/>
  <c r="HU41" i="12"/>
  <c r="HT41" i="12"/>
  <c r="HS41" i="12"/>
  <c r="HQ41" i="12"/>
  <c r="IA41" i="12" s="1"/>
  <c r="HP41" i="12"/>
  <c r="HO41" i="12"/>
  <c r="IB41" i="12" s="1"/>
  <c r="HH41" i="12"/>
  <c r="HG41" i="12"/>
  <c r="GL41" i="12"/>
  <c r="GK41" i="12"/>
  <c r="GJ41" i="12"/>
  <c r="GI41" i="12"/>
  <c r="GH41" i="12"/>
  <c r="GG41" i="12"/>
  <c r="GF41" i="12"/>
  <c r="GE41" i="12"/>
  <c r="GD41" i="12"/>
  <c r="GC41" i="12"/>
  <c r="GB41" i="12"/>
  <c r="GA41" i="12"/>
  <c r="FT41" i="12"/>
  <c r="FS41" i="12"/>
  <c r="EX41" i="12"/>
  <c r="EW41" i="12"/>
  <c r="EV41" i="12"/>
  <c r="EU41" i="12"/>
  <c r="ET41" i="12"/>
  <c r="ES41" i="12"/>
  <c r="ER41" i="12"/>
  <c r="EQ41" i="12"/>
  <c r="EP41" i="12"/>
  <c r="EO41" i="12"/>
  <c r="EN41" i="12"/>
  <c r="EM41" i="12"/>
  <c r="EZ41" i="12" s="1"/>
  <c r="EF41" i="12"/>
  <c r="EE41" i="12"/>
  <c r="DJ41" i="12"/>
  <c r="DI41" i="12"/>
  <c r="DH41" i="12"/>
  <c r="DG41" i="12"/>
  <c r="DF41" i="12"/>
  <c r="DE41" i="12"/>
  <c r="DD41" i="12"/>
  <c r="DC41" i="12"/>
  <c r="DB41" i="12"/>
  <c r="DA41" i="12"/>
  <c r="CZ41" i="12"/>
  <c r="CY41" i="12"/>
  <c r="CR41" i="12"/>
  <c r="CQ41" i="12"/>
  <c r="BV41" i="12"/>
  <c r="BU41" i="12"/>
  <c r="BT41" i="12"/>
  <c r="BS41" i="12"/>
  <c r="BR41" i="12"/>
  <c r="BQ41" i="12"/>
  <c r="BP41" i="12"/>
  <c r="BO41" i="12"/>
  <c r="BN41" i="12"/>
  <c r="BM41" i="12"/>
  <c r="BL41" i="12"/>
  <c r="BK41" i="12"/>
  <c r="BX41" i="12" s="1"/>
  <c r="BD41" i="12"/>
  <c r="BC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P41" i="12"/>
  <c r="O41" i="12"/>
  <c r="HZ40" i="12"/>
  <c r="HY40" i="12"/>
  <c r="HY54" i="12" s="1"/>
  <c r="HX40" i="12"/>
  <c r="HW40" i="12"/>
  <c r="HV40" i="12"/>
  <c r="HU40" i="12"/>
  <c r="HT40" i="12"/>
  <c r="HS40" i="12"/>
  <c r="HQ40" i="12"/>
  <c r="HP40" i="12"/>
  <c r="HO40" i="12"/>
  <c r="HH40" i="12"/>
  <c r="HG40" i="12"/>
  <c r="GN40" i="12"/>
  <c r="GL40" i="12"/>
  <c r="GK40" i="12"/>
  <c r="GJ40" i="12"/>
  <c r="GI40" i="12"/>
  <c r="GH40" i="12"/>
  <c r="GG40" i="12"/>
  <c r="GF40" i="12"/>
  <c r="GE40" i="12"/>
  <c r="GD40" i="12"/>
  <c r="GC40" i="12"/>
  <c r="GB40" i="12"/>
  <c r="GA40" i="12"/>
  <c r="GM40" i="12" s="1"/>
  <c r="FT40" i="12"/>
  <c r="FS40" i="12"/>
  <c r="EX40" i="12"/>
  <c r="EW40" i="12"/>
  <c r="EV40" i="12"/>
  <c r="EV54" i="12" s="1"/>
  <c r="EU40" i="12"/>
  <c r="ET40" i="12"/>
  <c r="ES40" i="12"/>
  <c r="ER40" i="12"/>
  <c r="EQ40" i="12"/>
  <c r="EP40" i="12"/>
  <c r="EO40" i="12"/>
  <c r="EN40" i="12"/>
  <c r="EN51" i="12" s="1"/>
  <c r="EM40" i="12"/>
  <c r="EF40" i="12"/>
  <c r="EE40" i="12"/>
  <c r="DL40" i="12"/>
  <c r="DJ40" i="12"/>
  <c r="DI40" i="12"/>
  <c r="DH40" i="12"/>
  <c r="DG40" i="12"/>
  <c r="DF40" i="12"/>
  <c r="DE40" i="12"/>
  <c r="DD40" i="12"/>
  <c r="DC40" i="12"/>
  <c r="DB40" i="12"/>
  <c r="DA40" i="12"/>
  <c r="CZ40" i="12"/>
  <c r="CY40" i="12"/>
  <c r="DK40" i="12" s="1"/>
  <c r="CR40" i="12"/>
  <c r="CQ40" i="12"/>
  <c r="BV40" i="12"/>
  <c r="BU40" i="12"/>
  <c r="BT40" i="12"/>
  <c r="BT52" i="12" s="1"/>
  <c r="BS40" i="12"/>
  <c r="BR40" i="12"/>
  <c r="BQ40" i="12"/>
  <c r="BP40" i="12"/>
  <c r="BP53" i="12" s="1"/>
  <c r="BO40" i="12"/>
  <c r="BN40" i="12"/>
  <c r="BM40" i="12"/>
  <c r="BL40" i="12"/>
  <c r="BL54" i="12" s="1"/>
  <c r="BK40" i="12"/>
  <c r="BD40" i="12"/>
  <c r="BC40" i="12"/>
  <c r="AJ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AI40" i="12" s="1"/>
  <c r="P40" i="12"/>
  <c r="O40" i="12"/>
  <c r="HZ39" i="12"/>
  <c r="HY39" i="12"/>
  <c r="HX39" i="12"/>
  <c r="HW39" i="12"/>
  <c r="HV39" i="12"/>
  <c r="HU39" i="12"/>
  <c r="HT39" i="12"/>
  <c r="HS39" i="12"/>
  <c r="IA39" i="12" s="1"/>
  <c r="HQ39" i="12"/>
  <c r="HP39" i="12"/>
  <c r="HO39" i="12"/>
  <c r="HL39" i="12"/>
  <c r="HK39" i="12"/>
  <c r="HJ39" i="12"/>
  <c r="HH39" i="12"/>
  <c r="HG39" i="12"/>
  <c r="GL39" i="12"/>
  <c r="GK39" i="12"/>
  <c r="GJ39" i="12"/>
  <c r="GI39" i="12"/>
  <c r="GH39" i="12"/>
  <c r="GG39" i="12"/>
  <c r="GF39" i="12"/>
  <c r="GF52" i="12" s="1"/>
  <c r="GE39" i="12"/>
  <c r="GD39" i="12"/>
  <c r="GC39" i="12"/>
  <c r="GB39" i="12"/>
  <c r="GN39" i="12" s="1"/>
  <c r="GA39" i="12"/>
  <c r="FW39" i="12"/>
  <c r="FX39" i="12" s="1"/>
  <c r="FV39" i="12"/>
  <c r="FT39" i="12"/>
  <c r="FS39" i="12"/>
  <c r="FC39" i="12"/>
  <c r="FD39" i="12" s="1"/>
  <c r="EX39" i="12"/>
  <c r="EW39" i="12"/>
  <c r="EV39" i="12"/>
  <c r="EU39" i="12"/>
  <c r="ET39" i="12"/>
  <c r="ES39" i="12"/>
  <c r="ER39" i="12"/>
  <c r="EQ39" i="12"/>
  <c r="EP39" i="12"/>
  <c r="EO39" i="12"/>
  <c r="EN39" i="12"/>
  <c r="EM39" i="12"/>
  <c r="FB39" i="12" s="1"/>
  <c r="EJ39" i="12"/>
  <c r="EI39" i="12"/>
  <c r="EH39" i="12"/>
  <c r="EF39" i="12"/>
  <c r="EE39" i="12"/>
  <c r="DL39" i="12"/>
  <c r="DJ39" i="12"/>
  <c r="DI39" i="12"/>
  <c r="DH39" i="12"/>
  <c r="DH53" i="12" s="1"/>
  <c r="DG39" i="12"/>
  <c r="DF39" i="12"/>
  <c r="DE39" i="12"/>
  <c r="DD39" i="12"/>
  <c r="DD54" i="12" s="1"/>
  <c r="DC39" i="12"/>
  <c r="DB39" i="12"/>
  <c r="DA39" i="12"/>
  <c r="CZ39" i="12"/>
  <c r="CY39" i="12"/>
  <c r="DK39" i="12" s="1"/>
  <c r="CU39" i="12"/>
  <c r="CV39" i="12" s="1"/>
  <c r="CT39" i="12"/>
  <c r="CR39" i="12"/>
  <c r="CQ39" i="12"/>
  <c r="BV39" i="12"/>
  <c r="BU39" i="12"/>
  <c r="BT39" i="12"/>
  <c r="BS39" i="12"/>
  <c r="BR39" i="12"/>
  <c r="BQ39" i="12"/>
  <c r="BP39" i="12"/>
  <c r="BO39" i="12"/>
  <c r="BN39" i="12"/>
  <c r="CA39" i="12" s="1"/>
  <c r="CB39" i="12" s="1"/>
  <c r="BM39" i="12"/>
  <c r="BL39" i="12"/>
  <c r="BK39" i="12"/>
  <c r="BH39" i="12"/>
  <c r="BG39" i="12"/>
  <c r="BF39" i="12"/>
  <c r="BD39" i="12"/>
  <c r="BC39" i="12"/>
  <c r="AH39" i="12"/>
  <c r="AG39" i="12"/>
  <c r="AF39" i="12"/>
  <c r="AF55" i="12" s="1"/>
  <c r="AE39" i="12"/>
  <c r="AD39" i="12"/>
  <c r="AC39" i="12"/>
  <c r="AB39" i="12"/>
  <c r="AB52" i="12" s="1"/>
  <c r="AA39" i="12"/>
  <c r="Z39" i="12"/>
  <c r="Y39" i="12"/>
  <c r="X39" i="12"/>
  <c r="X53" i="12" s="1"/>
  <c r="W39" i="12"/>
  <c r="S39" i="12"/>
  <c r="T39" i="12" s="1"/>
  <c r="R39" i="12"/>
  <c r="P39" i="12"/>
  <c r="O39" i="12"/>
  <c r="HZ38" i="12"/>
  <c r="HY38" i="12"/>
  <c r="HX38" i="12"/>
  <c r="HW38" i="12"/>
  <c r="HW52" i="12" s="1"/>
  <c r="HV38" i="12"/>
  <c r="HU38" i="12"/>
  <c r="HT38" i="12"/>
  <c r="HS38" i="12"/>
  <c r="IA38" i="12" s="1"/>
  <c r="HQ38" i="12"/>
  <c r="HP38" i="12"/>
  <c r="HO38" i="12"/>
  <c r="HH38" i="12"/>
  <c r="HG38" i="12"/>
  <c r="GL38" i="12"/>
  <c r="GK38" i="12"/>
  <c r="GJ38" i="12"/>
  <c r="GI38" i="12"/>
  <c r="GH38" i="12"/>
  <c r="GG38" i="12"/>
  <c r="GF38" i="12"/>
  <c r="GE38" i="12"/>
  <c r="GD38" i="12"/>
  <c r="GC38" i="12"/>
  <c r="GB38" i="12"/>
  <c r="GA38" i="12"/>
  <c r="FT38" i="12"/>
  <c r="FS38" i="12"/>
  <c r="EX38" i="12"/>
  <c r="EW38" i="12"/>
  <c r="EV38" i="12"/>
  <c r="EU38" i="12"/>
  <c r="ET38" i="12"/>
  <c r="ET51" i="12" s="1"/>
  <c r="ES38" i="12"/>
  <c r="ER38" i="12"/>
  <c r="EQ38" i="12"/>
  <c r="EP38" i="12"/>
  <c r="EO38" i="12"/>
  <c r="EN38" i="12"/>
  <c r="EM38" i="12"/>
  <c r="EF38" i="12"/>
  <c r="EE38" i="12"/>
  <c r="DJ38" i="12"/>
  <c r="DI38" i="12"/>
  <c r="DH38" i="12"/>
  <c r="DG38" i="12"/>
  <c r="DF38" i="12"/>
  <c r="DE38" i="12"/>
  <c r="DD38" i="12"/>
  <c r="DC38" i="12"/>
  <c r="DB38" i="12"/>
  <c r="DA38" i="12"/>
  <c r="CZ38" i="12"/>
  <c r="CY38" i="12"/>
  <c r="CR38" i="12"/>
  <c r="CQ38" i="12"/>
  <c r="BV38" i="12"/>
  <c r="BV51" i="12" s="1"/>
  <c r="BU38" i="12"/>
  <c r="BT38" i="12"/>
  <c r="BS38" i="12"/>
  <c r="BR38" i="12"/>
  <c r="BQ38" i="12"/>
  <c r="BP38" i="12"/>
  <c r="BO38" i="12"/>
  <c r="BN38" i="12"/>
  <c r="BM38" i="12"/>
  <c r="BL38" i="12"/>
  <c r="BK38" i="12"/>
  <c r="BD38" i="12"/>
  <c r="BC38" i="12"/>
  <c r="AH38" i="12"/>
  <c r="AG38" i="12"/>
  <c r="AF38" i="12"/>
  <c r="AE38" i="12"/>
  <c r="AD38" i="12"/>
  <c r="AC38" i="12"/>
  <c r="AB38" i="12"/>
  <c r="AA38" i="12"/>
  <c r="Z38" i="12"/>
  <c r="Z51" i="12" s="1"/>
  <c r="Y38" i="12"/>
  <c r="X38" i="12"/>
  <c r="W38" i="12"/>
  <c r="P38" i="12"/>
  <c r="O38" i="12"/>
  <c r="HZ37" i="12"/>
  <c r="HY37" i="12"/>
  <c r="HX37" i="12"/>
  <c r="HW37" i="12"/>
  <c r="HV37" i="12"/>
  <c r="HU37" i="12"/>
  <c r="HT37" i="12"/>
  <c r="HS37" i="12"/>
  <c r="HQ37" i="12"/>
  <c r="IA37" i="12" s="1"/>
  <c r="HP37" i="12"/>
  <c r="HO37" i="12"/>
  <c r="IB37" i="12" s="1"/>
  <c r="HH37" i="12"/>
  <c r="HG37" i="12"/>
  <c r="GL37" i="12"/>
  <c r="GK37" i="12"/>
  <c r="GK52" i="12" s="1"/>
  <c r="GJ37" i="12"/>
  <c r="GI37" i="12"/>
  <c r="GH37" i="12"/>
  <c r="GG37" i="12"/>
  <c r="GF37" i="12"/>
  <c r="GE37" i="12"/>
  <c r="GD37" i="12"/>
  <c r="GC37" i="12"/>
  <c r="GP36" i="12" s="1"/>
  <c r="GB37" i="12"/>
  <c r="GA37" i="12"/>
  <c r="FT37" i="12"/>
  <c r="FS37" i="12"/>
  <c r="EX37" i="12"/>
  <c r="EW37" i="12"/>
  <c r="EV37" i="12"/>
  <c r="EU37" i="12"/>
  <c r="ET37" i="12"/>
  <c r="ES37" i="12"/>
  <c r="ES52" i="12" s="1"/>
  <c r="ER37" i="12"/>
  <c r="EQ37" i="12"/>
  <c r="EP37" i="12"/>
  <c r="EO37" i="12"/>
  <c r="EO53" i="12" s="1"/>
  <c r="EN37" i="12"/>
  <c r="EM37" i="12"/>
  <c r="EZ37" i="12" s="1"/>
  <c r="EF37" i="12"/>
  <c r="EE37" i="12"/>
  <c r="DJ37" i="12"/>
  <c r="DI37" i="12"/>
  <c r="DH37" i="12"/>
  <c r="DG37" i="12"/>
  <c r="DF37" i="12"/>
  <c r="DE37" i="12"/>
  <c r="DD37" i="12"/>
  <c r="DC37" i="12"/>
  <c r="DB37" i="12"/>
  <c r="DA37" i="12"/>
  <c r="CZ37" i="12"/>
  <c r="CY37" i="12"/>
  <c r="CR37" i="12"/>
  <c r="CQ37" i="12"/>
  <c r="BV37" i="12"/>
  <c r="BU37" i="12"/>
  <c r="BU53" i="12" s="1"/>
  <c r="BT37" i="12"/>
  <c r="BS37" i="12"/>
  <c r="BR37" i="12"/>
  <c r="BQ37" i="12"/>
  <c r="BQ51" i="12" s="1"/>
  <c r="BP37" i="12"/>
  <c r="BO37" i="12"/>
  <c r="BN37" i="12"/>
  <c r="BM37" i="12"/>
  <c r="BL37" i="12"/>
  <c r="BK37" i="12"/>
  <c r="BX37" i="12" s="1"/>
  <c r="BD37" i="12"/>
  <c r="BC37" i="12"/>
  <c r="AH37" i="12"/>
  <c r="AG37" i="12"/>
  <c r="AF37" i="12"/>
  <c r="AE37" i="12"/>
  <c r="AD37" i="12"/>
  <c r="AC37" i="12"/>
  <c r="AC53" i="12" s="1"/>
  <c r="AB37" i="12"/>
  <c r="AA37" i="12"/>
  <c r="Z37" i="12"/>
  <c r="Y37" i="12"/>
  <c r="X37" i="12"/>
  <c r="W37" i="12"/>
  <c r="P37" i="12"/>
  <c r="O37" i="12"/>
  <c r="HZ36" i="12"/>
  <c r="HY36" i="12"/>
  <c r="HX36" i="12"/>
  <c r="HW36" i="12"/>
  <c r="HV36" i="12"/>
  <c r="HU36" i="12"/>
  <c r="HT36" i="12"/>
  <c r="HS36" i="12"/>
  <c r="HQ36" i="12"/>
  <c r="HQ54" i="12" s="1"/>
  <c r="HP36" i="12"/>
  <c r="HO36" i="12"/>
  <c r="IB36" i="12" s="1"/>
  <c r="HK36" i="12"/>
  <c r="HL36" i="12" s="1"/>
  <c r="HJ36" i="12"/>
  <c r="HH36" i="12"/>
  <c r="HG36" i="12"/>
  <c r="GL36" i="12"/>
  <c r="GK36" i="12"/>
  <c r="GJ36" i="12"/>
  <c r="GJ53" i="12" s="1"/>
  <c r="GI36" i="12"/>
  <c r="GI51" i="12" s="1"/>
  <c r="GH36" i="12"/>
  <c r="GG36" i="12"/>
  <c r="GF36" i="12"/>
  <c r="GF54" i="12" s="1"/>
  <c r="GE36" i="12"/>
  <c r="GE52" i="12" s="1"/>
  <c r="GD36" i="12"/>
  <c r="GC36" i="12"/>
  <c r="GB36" i="12"/>
  <c r="GB56" i="12" s="1"/>
  <c r="GA36" i="12"/>
  <c r="GA53" i="12" s="1"/>
  <c r="FW36" i="12"/>
  <c r="FX36" i="12" s="1"/>
  <c r="FV36" i="12"/>
  <c r="FT36" i="12"/>
  <c r="FS36" i="12"/>
  <c r="EX36" i="12"/>
  <c r="EW36" i="12"/>
  <c r="EV36" i="12"/>
  <c r="EU36" i="12"/>
  <c r="EU53" i="12" s="1"/>
  <c r="ET36" i="12"/>
  <c r="ES36" i="12"/>
  <c r="ER36" i="12"/>
  <c r="EQ36" i="12"/>
  <c r="EP36" i="12"/>
  <c r="EP51" i="12" s="1"/>
  <c r="EO36" i="12"/>
  <c r="EN36" i="12"/>
  <c r="EM36" i="12"/>
  <c r="EI36" i="12"/>
  <c r="EJ36" i="12" s="1"/>
  <c r="EH36" i="12"/>
  <c r="EF36" i="12"/>
  <c r="EE36" i="12"/>
  <c r="DN36" i="12"/>
  <c r="DJ36" i="12"/>
  <c r="DI36" i="12"/>
  <c r="DH36" i="12"/>
  <c r="DH55" i="12" s="1"/>
  <c r="DG36" i="12"/>
  <c r="DG53" i="12" s="1"/>
  <c r="DF36" i="12"/>
  <c r="DE36" i="12"/>
  <c r="DD36" i="12"/>
  <c r="DD56" i="12" s="1"/>
  <c r="DC36" i="12"/>
  <c r="DC54" i="12" s="1"/>
  <c r="DB36" i="12"/>
  <c r="DA36" i="12"/>
  <c r="CZ36" i="12"/>
  <c r="CZ55" i="12" s="1"/>
  <c r="CY36" i="12"/>
  <c r="DL36" i="12" s="1"/>
  <c r="CU36" i="12"/>
  <c r="CV36" i="12" s="1"/>
  <c r="CT36" i="12"/>
  <c r="CR36" i="12"/>
  <c r="CQ36" i="12"/>
  <c r="BV36" i="12"/>
  <c r="BU36" i="12"/>
  <c r="BU52" i="12" s="1"/>
  <c r="BT36" i="12"/>
  <c r="BS36" i="12"/>
  <c r="BR36" i="12"/>
  <c r="BQ36" i="12"/>
  <c r="BQ53" i="12" s="1"/>
  <c r="BP36" i="12"/>
  <c r="BO36" i="12"/>
  <c r="BN36" i="12"/>
  <c r="BM36" i="12"/>
  <c r="BM54" i="12" s="1"/>
  <c r="BL36" i="12"/>
  <c r="BK36" i="12"/>
  <c r="BK53" i="12" s="1"/>
  <c r="BG36" i="12"/>
  <c r="BH36" i="12" s="1"/>
  <c r="BF36" i="12"/>
  <c r="BD36" i="12"/>
  <c r="BC36" i="12"/>
  <c r="AH36" i="12"/>
  <c r="AG36" i="12"/>
  <c r="AF36" i="12"/>
  <c r="AE36" i="12"/>
  <c r="AE55" i="12" s="1"/>
  <c r="AD36" i="12"/>
  <c r="AC36" i="12"/>
  <c r="AB36" i="12"/>
  <c r="AA36" i="12"/>
  <c r="AA52" i="12" s="1"/>
  <c r="Z36" i="12"/>
  <c r="Y36" i="12"/>
  <c r="X36" i="12"/>
  <c r="W36" i="12"/>
  <c r="W53" i="12" s="1"/>
  <c r="S36" i="12"/>
  <c r="T36" i="12" s="1"/>
  <c r="R36" i="12"/>
  <c r="P36" i="12"/>
  <c r="O36" i="12"/>
  <c r="HZ28" i="12"/>
  <c r="HO28" i="12"/>
  <c r="ET28" i="12"/>
  <c r="HV27" i="12"/>
  <c r="HO27" i="12"/>
  <c r="EP27" i="12"/>
  <c r="HR26" i="12"/>
  <c r="HO26" i="12"/>
  <c r="HO25" i="12"/>
  <c r="EX25" i="12"/>
  <c r="HZ24" i="12"/>
  <c r="HO24" i="12"/>
  <c r="ET24" i="12"/>
  <c r="HW23" i="12"/>
  <c r="HF23" i="12"/>
  <c r="HE23" i="12"/>
  <c r="HD23" i="12"/>
  <c r="HC23" i="12"/>
  <c r="HB23" i="12"/>
  <c r="HA23" i="12"/>
  <c r="GZ23" i="12"/>
  <c r="GY23" i="12"/>
  <c r="GX23" i="12"/>
  <c r="GW23" i="12"/>
  <c r="GV23" i="12"/>
  <c r="GU23" i="12"/>
  <c r="GE23" i="12"/>
  <c r="FR23" i="12"/>
  <c r="FQ23" i="12"/>
  <c r="FP23" i="12"/>
  <c r="FO23" i="12"/>
  <c r="FN23" i="12"/>
  <c r="FM23" i="12"/>
  <c r="FL23" i="12"/>
  <c r="FK23" i="12"/>
  <c r="FJ23" i="12"/>
  <c r="FI23" i="12"/>
  <c r="FH23" i="12"/>
  <c r="FG23" i="12"/>
  <c r="ED23" i="12"/>
  <c r="EC23" i="12"/>
  <c r="EB23" i="12"/>
  <c r="EA23" i="12"/>
  <c r="DZ23" i="12"/>
  <c r="DY23" i="12"/>
  <c r="DX23" i="12"/>
  <c r="DW23" i="12"/>
  <c r="DV23" i="12"/>
  <c r="DU23" i="12"/>
  <c r="DT23" i="12"/>
  <c r="DS23" i="12"/>
  <c r="CP23" i="12"/>
  <c r="CO23" i="12"/>
  <c r="CN23" i="12"/>
  <c r="CM23" i="12"/>
  <c r="CL23" i="12"/>
  <c r="CK23" i="12"/>
  <c r="CJ23" i="12"/>
  <c r="CI23" i="12"/>
  <c r="CH23" i="12"/>
  <c r="CG23" i="12"/>
  <c r="CF23" i="12"/>
  <c r="CE23" i="12"/>
  <c r="BB23" i="12"/>
  <c r="BA23" i="12"/>
  <c r="AZ23" i="12"/>
  <c r="AY23" i="12"/>
  <c r="AX23" i="12"/>
  <c r="AW23" i="12"/>
  <c r="AV23" i="12"/>
  <c r="AU23" i="12"/>
  <c r="AT23" i="12"/>
  <c r="AS23" i="12"/>
  <c r="AR23" i="12"/>
  <c r="AQ23" i="12"/>
  <c r="G23" i="12"/>
  <c r="F23" i="12"/>
  <c r="E23" i="12"/>
  <c r="D23" i="12"/>
  <c r="C23" i="12"/>
  <c r="HZ22" i="12"/>
  <c r="HY22" i="12"/>
  <c r="HX22" i="12"/>
  <c r="HW22" i="12"/>
  <c r="HV22" i="12"/>
  <c r="HU22" i="12"/>
  <c r="HT22" i="12"/>
  <c r="HS22" i="12"/>
  <c r="HR22" i="12"/>
  <c r="HQ22" i="12"/>
  <c r="IA22" i="12" s="1"/>
  <c r="HP22" i="12"/>
  <c r="HH22" i="12"/>
  <c r="HG22" i="12"/>
  <c r="GN22" i="12"/>
  <c r="GL22" i="12"/>
  <c r="GK22" i="12"/>
  <c r="GJ22" i="12"/>
  <c r="GI22" i="12"/>
  <c r="GH22" i="12"/>
  <c r="GG22" i="12"/>
  <c r="GF22" i="12"/>
  <c r="GE22" i="12"/>
  <c r="GD22" i="12"/>
  <c r="GC22" i="12"/>
  <c r="GB22" i="12"/>
  <c r="GA22" i="12"/>
  <c r="GM22" i="12" s="1"/>
  <c r="FT22" i="12"/>
  <c r="FS22" i="12"/>
  <c r="EX22" i="12"/>
  <c r="EW22" i="12"/>
  <c r="EV22" i="12"/>
  <c r="EU22" i="12"/>
  <c r="ET22" i="12"/>
  <c r="ES22" i="12"/>
  <c r="ER22" i="12"/>
  <c r="EQ22" i="12"/>
  <c r="EP22" i="12"/>
  <c r="EO22" i="12"/>
  <c r="EN22" i="12"/>
  <c r="EZ22" i="12" s="1"/>
  <c r="EM22" i="12"/>
  <c r="EF22" i="12"/>
  <c r="EE22" i="12"/>
  <c r="DL22" i="12"/>
  <c r="DJ22" i="12"/>
  <c r="DI22" i="12"/>
  <c r="DH22" i="12"/>
  <c r="DG22" i="12"/>
  <c r="DF22" i="12"/>
  <c r="DE22" i="12"/>
  <c r="DD22" i="12"/>
  <c r="DC22" i="12"/>
  <c r="DB22" i="12"/>
  <c r="DA22" i="12"/>
  <c r="CZ22" i="12"/>
  <c r="CY22" i="12"/>
  <c r="DK22" i="12" s="1"/>
  <c r="CR22" i="12"/>
  <c r="CQ22" i="12"/>
  <c r="BV22" i="12"/>
  <c r="BU22" i="12"/>
  <c r="BT22" i="12"/>
  <c r="BS22" i="12"/>
  <c r="BR22" i="12"/>
  <c r="BQ22" i="12"/>
  <c r="BP22" i="12"/>
  <c r="BO22" i="12"/>
  <c r="BN22" i="12"/>
  <c r="BM22" i="12"/>
  <c r="BL22" i="12"/>
  <c r="BX22" i="12" s="1"/>
  <c r="BK22" i="12"/>
  <c r="BD22" i="12"/>
  <c r="BC22" i="12"/>
  <c r="AJ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AI22" i="12" s="1"/>
  <c r="P22" i="12"/>
  <c r="O22" i="12"/>
  <c r="HZ21" i="12"/>
  <c r="HY21" i="12"/>
  <c r="HX21" i="12"/>
  <c r="HW21" i="12"/>
  <c r="HV21" i="12"/>
  <c r="HU21" i="12"/>
  <c r="HT21" i="12"/>
  <c r="HS21" i="12"/>
  <c r="HR21" i="12"/>
  <c r="HQ21" i="12"/>
  <c r="HP21" i="12"/>
  <c r="IA21" i="12" s="1"/>
  <c r="HH21" i="12"/>
  <c r="HG21" i="12"/>
  <c r="GL21" i="12"/>
  <c r="GK21" i="12"/>
  <c r="GJ21" i="12"/>
  <c r="GI21" i="12"/>
  <c r="GH21" i="12"/>
  <c r="GG21" i="12"/>
  <c r="GF21" i="12"/>
  <c r="GE21" i="12"/>
  <c r="GD21" i="12"/>
  <c r="GC21" i="12"/>
  <c r="GB21" i="12"/>
  <c r="GA21" i="12"/>
  <c r="GN21" i="12" s="1"/>
  <c r="FT21" i="12"/>
  <c r="FS21" i="12"/>
  <c r="EX21" i="12"/>
  <c r="EW21" i="12"/>
  <c r="EV21" i="12"/>
  <c r="EU21" i="12"/>
  <c r="ET21" i="12"/>
  <c r="ES21" i="12"/>
  <c r="ER21" i="12"/>
  <c r="EQ21" i="12"/>
  <c r="EP21" i="12"/>
  <c r="EO21" i="12"/>
  <c r="EN21" i="12"/>
  <c r="EM21" i="12"/>
  <c r="EZ21" i="12" s="1"/>
  <c r="EF21" i="12"/>
  <c r="EE21" i="12"/>
  <c r="DJ21" i="12"/>
  <c r="DI21" i="12"/>
  <c r="DH21" i="12"/>
  <c r="DG21" i="12"/>
  <c r="DF21" i="12"/>
  <c r="DE21" i="12"/>
  <c r="DD21" i="12"/>
  <c r="DC21" i="12"/>
  <c r="DB21" i="12"/>
  <c r="DA21" i="12"/>
  <c r="CZ21" i="12"/>
  <c r="CY21" i="12"/>
  <c r="DL21" i="12" s="1"/>
  <c r="CR21" i="12"/>
  <c r="CQ21" i="12"/>
  <c r="BV21" i="12"/>
  <c r="BU21" i="12"/>
  <c r="BT21" i="12"/>
  <c r="BS21" i="12"/>
  <c r="BR21" i="12"/>
  <c r="BQ21" i="12"/>
  <c r="BP21" i="12"/>
  <c r="BO21" i="12"/>
  <c r="BN21" i="12"/>
  <c r="BM21" i="12"/>
  <c r="BL21" i="12"/>
  <c r="BK21" i="12"/>
  <c r="BX21" i="12" s="1"/>
  <c r="BD21" i="12"/>
  <c r="BC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AJ21" i="12" s="1"/>
  <c r="P21" i="12"/>
  <c r="O21" i="12"/>
  <c r="HZ20" i="12"/>
  <c r="HY20" i="12"/>
  <c r="HX20" i="12"/>
  <c r="HW20" i="12"/>
  <c r="HV20" i="12"/>
  <c r="HU20" i="12"/>
  <c r="HT20" i="12"/>
  <c r="HS20" i="12"/>
  <c r="HR20" i="12"/>
  <c r="IA20" i="12" s="1"/>
  <c r="HQ20" i="12"/>
  <c r="HP20" i="12"/>
  <c r="HK20" i="12"/>
  <c r="HL20" i="12" s="1"/>
  <c r="HJ20" i="12"/>
  <c r="HH20" i="12"/>
  <c r="HG20" i="12"/>
  <c r="GL20" i="12"/>
  <c r="GK20" i="12"/>
  <c r="GJ20" i="12"/>
  <c r="GI20" i="12"/>
  <c r="GH20" i="12"/>
  <c r="GG20" i="12"/>
  <c r="GF20" i="12"/>
  <c r="GE20" i="12"/>
  <c r="GD20" i="12"/>
  <c r="GC20" i="12"/>
  <c r="GB20" i="12"/>
  <c r="GA20" i="12"/>
  <c r="FW20" i="12"/>
  <c r="FX20" i="12" s="1"/>
  <c r="FV20" i="12"/>
  <c r="FT20" i="12"/>
  <c r="FS20" i="12"/>
  <c r="FB20" i="12"/>
  <c r="EX20" i="12"/>
  <c r="EW20" i="12"/>
  <c r="EV20" i="12"/>
  <c r="EU20" i="12"/>
  <c r="ET20" i="12"/>
  <c r="ES20" i="12"/>
  <c r="ER20" i="12"/>
  <c r="EQ20" i="12"/>
  <c r="EP20" i="12"/>
  <c r="EO20" i="12"/>
  <c r="EN20" i="12"/>
  <c r="EM20" i="12"/>
  <c r="EZ20" i="12" s="1"/>
  <c r="EI20" i="12"/>
  <c r="EJ20" i="12" s="1"/>
  <c r="EH20" i="12"/>
  <c r="EF20" i="12"/>
  <c r="EE20" i="12"/>
  <c r="DJ20" i="12"/>
  <c r="DI20" i="12"/>
  <c r="DH20" i="12"/>
  <c r="DG20" i="12"/>
  <c r="DF20" i="12"/>
  <c r="DE20" i="12"/>
  <c r="DD20" i="12"/>
  <c r="DC20" i="12"/>
  <c r="DB20" i="12"/>
  <c r="DA20" i="12"/>
  <c r="CZ20" i="12"/>
  <c r="CY20" i="12"/>
  <c r="CU20" i="12"/>
  <c r="CV20" i="12" s="1"/>
  <c r="CT20" i="12"/>
  <c r="CR20" i="12"/>
  <c r="CQ20" i="12"/>
  <c r="BV20" i="12"/>
  <c r="BU20" i="12"/>
  <c r="BT20" i="12"/>
  <c r="BS20" i="12"/>
  <c r="BR20" i="12"/>
  <c r="BQ20" i="12"/>
  <c r="BP20" i="12"/>
  <c r="BO20" i="12"/>
  <c r="BN20" i="12"/>
  <c r="BM20" i="12"/>
  <c r="BL20" i="12"/>
  <c r="BK20" i="12"/>
  <c r="BG20" i="12"/>
  <c r="BH20" i="12" s="1"/>
  <c r="BF20" i="12"/>
  <c r="BD20" i="12"/>
  <c r="BC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S20" i="12"/>
  <c r="T20" i="12" s="1"/>
  <c r="R20" i="12"/>
  <c r="P20" i="12"/>
  <c r="O20" i="12"/>
  <c r="HZ19" i="12"/>
  <c r="HY19" i="12"/>
  <c r="HX19" i="12"/>
  <c r="HW19" i="12"/>
  <c r="HV19" i="12"/>
  <c r="HU19" i="12"/>
  <c r="HT19" i="12"/>
  <c r="HS19" i="12"/>
  <c r="HR19" i="12"/>
  <c r="IA19" i="12" s="1"/>
  <c r="HQ19" i="12"/>
  <c r="HP19" i="12"/>
  <c r="IB19" i="12" s="1"/>
  <c r="HH19" i="12"/>
  <c r="HG19" i="12"/>
  <c r="GL19" i="12"/>
  <c r="GK19" i="12"/>
  <c r="GJ19" i="12"/>
  <c r="GI19" i="12"/>
  <c r="GH19" i="12"/>
  <c r="GG19" i="12"/>
  <c r="GF19" i="12"/>
  <c r="GE19" i="12"/>
  <c r="GD19" i="12"/>
  <c r="GC19" i="12"/>
  <c r="GB19" i="12"/>
  <c r="GA19" i="12"/>
  <c r="FT19" i="12"/>
  <c r="FS19" i="12"/>
  <c r="EX19" i="12"/>
  <c r="EW19" i="12"/>
  <c r="EV19" i="12"/>
  <c r="EU19" i="12"/>
  <c r="ET19" i="12"/>
  <c r="ES19" i="12"/>
  <c r="ER19" i="12"/>
  <c r="EQ19" i="12"/>
  <c r="EP19" i="12"/>
  <c r="EO19" i="12"/>
  <c r="EN19" i="12"/>
  <c r="EM19" i="12"/>
  <c r="EZ19" i="12" s="1"/>
  <c r="EF19" i="12"/>
  <c r="EE19" i="12"/>
  <c r="DJ19" i="12"/>
  <c r="DI19" i="12"/>
  <c r="DH19" i="12"/>
  <c r="DG19" i="12"/>
  <c r="DF19" i="12"/>
  <c r="DE19" i="12"/>
  <c r="DD19" i="12"/>
  <c r="DC19" i="12"/>
  <c r="DB19" i="12"/>
  <c r="DA19" i="12"/>
  <c r="CZ19" i="12"/>
  <c r="CY19" i="12"/>
  <c r="CR19" i="12"/>
  <c r="CQ19" i="12"/>
  <c r="BV19" i="12"/>
  <c r="BU19" i="12"/>
  <c r="BT19" i="12"/>
  <c r="BS19" i="12"/>
  <c r="BR19" i="12"/>
  <c r="BQ19" i="12"/>
  <c r="BP19" i="12"/>
  <c r="BO19" i="12"/>
  <c r="BN19" i="12"/>
  <c r="BM19" i="12"/>
  <c r="BL19" i="12"/>
  <c r="BK19" i="12"/>
  <c r="BX19" i="12" s="1"/>
  <c r="BD19" i="12"/>
  <c r="BC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P19" i="12"/>
  <c r="O19" i="12"/>
  <c r="HZ18" i="12"/>
  <c r="HY18" i="12"/>
  <c r="HX18" i="12"/>
  <c r="HW18" i="12"/>
  <c r="HV18" i="12"/>
  <c r="HU18" i="12"/>
  <c r="HT18" i="12"/>
  <c r="HS18" i="12"/>
  <c r="HR18" i="12"/>
  <c r="HQ18" i="12"/>
  <c r="IA18" i="12" s="1"/>
  <c r="HP18" i="12"/>
  <c r="HH18" i="12"/>
  <c r="HG18" i="12"/>
  <c r="GN18" i="12"/>
  <c r="GL18" i="12"/>
  <c r="GK18" i="12"/>
  <c r="GJ18" i="12"/>
  <c r="GI18" i="12"/>
  <c r="GH18" i="12"/>
  <c r="GG18" i="12"/>
  <c r="GF18" i="12"/>
  <c r="GE18" i="12"/>
  <c r="GD18" i="12"/>
  <c r="GC18" i="12"/>
  <c r="GB18" i="12"/>
  <c r="GA18" i="12"/>
  <c r="GM18" i="12" s="1"/>
  <c r="FT18" i="12"/>
  <c r="FS18" i="12"/>
  <c r="EX18" i="12"/>
  <c r="EW18" i="12"/>
  <c r="EV18" i="12"/>
  <c r="EU18" i="12"/>
  <c r="ET18" i="12"/>
  <c r="ES18" i="12"/>
  <c r="ER18" i="12"/>
  <c r="EQ18" i="12"/>
  <c r="EP18" i="12"/>
  <c r="EO18" i="12"/>
  <c r="EN18" i="12"/>
  <c r="EZ18" i="12" s="1"/>
  <c r="EM18" i="12"/>
  <c r="EF18" i="12"/>
  <c r="EE18" i="12"/>
  <c r="DL18" i="12"/>
  <c r="DJ18" i="12"/>
  <c r="DI18" i="12"/>
  <c r="DH18" i="12"/>
  <c r="DG18" i="12"/>
  <c r="DF18" i="12"/>
  <c r="DE18" i="12"/>
  <c r="DD18" i="12"/>
  <c r="DC18" i="12"/>
  <c r="DB18" i="12"/>
  <c r="DA18" i="12"/>
  <c r="CZ18" i="12"/>
  <c r="CY18" i="12"/>
  <c r="DK18" i="12" s="1"/>
  <c r="CR18" i="12"/>
  <c r="CQ18" i="12"/>
  <c r="BV18" i="12"/>
  <c r="BU18" i="12"/>
  <c r="BT18" i="12"/>
  <c r="BS18" i="12"/>
  <c r="BR18" i="12"/>
  <c r="BQ18" i="12"/>
  <c r="BP18" i="12"/>
  <c r="BO18" i="12"/>
  <c r="BN18" i="12"/>
  <c r="BM18" i="12"/>
  <c r="BL18" i="12"/>
  <c r="BX18" i="12" s="1"/>
  <c r="BK18" i="12"/>
  <c r="BD18" i="12"/>
  <c r="BC18" i="12"/>
  <c r="AJ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AI18" i="12" s="1"/>
  <c r="P18" i="12"/>
  <c r="O18" i="12"/>
  <c r="HZ17" i="12"/>
  <c r="HY17" i="12"/>
  <c r="HX17" i="12"/>
  <c r="HW17" i="12"/>
  <c r="HV17" i="12"/>
  <c r="HU17" i="12"/>
  <c r="HT17" i="12"/>
  <c r="HS17" i="12"/>
  <c r="IA17" i="12" s="1"/>
  <c r="HR17" i="12"/>
  <c r="HQ17" i="12"/>
  <c r="HP17" i="12"/>
  <c r="HL17" i="12"/>
  <c r="HK17" i="12"/>
  <c r="HJ17" i="12"/>
  <c r="HH17" i="12"/>
  <c r="HG17" i="12"/>
  <c r="GL17" i="12"/>
  <c r="GK17" i="12"/>
  <c r="GJ17" i="12"/>
  <c r="GI17" i="12"/>
  <c r="GH17" i="12"/>
  <c r="GG17" i="12"/>
  <c r="GF17" i="12"/>
  <c r="GE17" i="12"/>
  <c r="GD17" i="12"/>
  <c r="GC17" i="12"/>
  <c r="GB17" i="12"/>
  <c r="GN17" i="12" s="1"/>
  <c r="GA17" i="12"/>
  <c r="FW17" i="12"/>
  <c r="FX17" i="12" s="1"/>
  <c r="FV17" i="12"/>
  <c r="FT17" i="12"/>
  <c r="FS17" i="12"/>
  <c r="FC17" i="12"/>
  <c r="FD17" i="12" s="1"/>
  <c r="EX17" i="12"/>
  <c r="EW17" i="12"/>
  <c r="EV17" i="12"/>
  <c r="EU17" i="12"/>
  <c r="ET17" i="12"/>
  <c r="ES17" i="12"/>
  <c r="ER17" i="12"/>
  <c r="EQ17" i="12"/>
  <c r="EP17" i="12"/>
  <c r="EO17" i="12"/>
  <c r="EN17" i="12"/>
  <c r="EM17" i="12"/>
  <c r="FB17" i="12" s="1"/>
  <c r="EJ17" i="12"/>
  <c r="EI17" i="12"/>
  <c r="EH17" i="12"/>
  <c r="EF17" i="12"/>
  <c r="EE17" i="12"/>
  <c r="DL17" i="12"/>
  <c r="DJ17" i="12"/>
  <c r="DI17" i="12"/>
  <c r="DH17" i="12"/>
  <c r="DG17" i="12"/>
  <c r="DF17" i="12"/>
  <c r="DE17" i="12"/>
  <c r="DD17" i="12"/>
  <c r="DC17" i="12"/>
  <c r="DB17" i="12"/>
  <c r="DA17" i="12"/>
  <c r="CZ17" i="12"/>
  <c r="CY17" i="12"/>
  <c r="DK17" i="12" s="1"/>
  <c r="CU17" i="12"/>
  <c r="CV17" i="12" s="1"/>
  <c r="CT17" i="12"/>
  <c r="CR17" i="12"/>
  <c r="CQ17" i="12"/>
  <c r="BV17" i="12"/>
  <c r="BV27" i="12" s="1"/>
  <c r="BU17" i="12"/>
  <c r="BT17" i="12"/>
  <c r="BS17" i="12"/>
  <c r="BR17" i="12"/>
  <c r="BR26" i="12" s="1"/>
  <c r="BQ17" i="12"/>
  <c r="BP17" i="12"/>
  <c r="BO17" i="12"/>
  <c r="BN17" i="12"/>
  <c r="CA17" i="12" s="1"/>
  <c r="CB17" i="12" s="1"/>
  <c r="BM17" i="12"/>
  <c r="BL17" i="12"/>
  <c r="BK17" i="12"/>
  <c r="BH17" i="12"/>
  <c r="BG17" i="12"/>
  <c r="BF17" i="12"/>
  <c r="BD17" i="12"/>
  <c r="BC17" i="12"/>
  <c r="AH17" i="12"/>
  <c r="AG17" i="12"/>
  <c r="AF17" i="12"/>
  <c r="AE23" i="12" s="1"/>
  <c r="AE17" i="12"/>
  <c r="AD17" i="12"/>
  <c r="AC17" i="12"/>
  <c r="AB17" i="12"/>
  <c r="AA17" i="12"/>
  <c r="Z17" i="12"/>
  <c r="Y17" i="12"/>
  <c r="X17" i="12"/>
  <c r="W17" i="12"/>
  <c r="S17" i="12"/>
  <c r="T17" i="12" s="1"/>
  <c r="R17" i="12"/>
  <c r="P17" i="12"/>
  <c r="O17" i="12"/>
  <c r="HZ16" i="12"/>
  <c r="HY16" i="12"/>
  <c r="HX16" i="12"/>
  <c r="HW16" i="12"/>
  <c r="HV16" i="12"/>
  <c r="HU16" i="12"/>
  <c r="HT16" i="12"/>
  <c r="HS16" i="12"/>
  <c r="IA16" i="12" s="1"/>
  <c r="HR16" i="12"/>
  <c r="HQ16" i="12"/>
  <c r="HP16" i="12"/>
  <c r="HH16" i="12"/>
  <c r="HG16" i="12"/>
  <c r="GL16" i="12"/>
  <c r="GL28" i="12" s="1"/>
  <c r="GK16" i="12"/>
  <c r="GJ16" i="12"/>
  <c r="GI16" i="12"/>
  <c r="GH16" i="12"/>
  <c r="GH27" i="12" s="1"/>
  <c r="GG16" i="12"/>
  <c r="GF16" i="12"/>
  <c r="GE16" i="12"/>
  <c r="GD16" i="12"/>
  <c r="GD26" i="12" s="1"/>
  <c r="GC16" i="12"/>
  <c r="GB16" i="12"/>
  <c r="GA16" i="12"/>
  <c r="FT16" i="12"/>
  <c r="FS16" i="12"/>
  <c r="EX16" i="12"/>
  <c r="EX27" i="12" s="1"/>
  <c r="EW16" i="12"/>
  <c r="EV16" i="12"/>
  <c r="EU16" i="12"/>
  <c r="ET16" i="12"/>
  <c r="ET26" i="12" s="1"/>
  <c r="ES16" i="12"/>
  <c r="ER16" i="12"/>
  <c r="EQ16" i="12"/>
  <c r="EP16" i="12"/>
  <c r="EP25" i="12" s="1"/>
  <c r="EO16" i="12"/>
  <c r="EN16" i="12"/>
  <c r="EM16" i="12"/>
  <c r="EF16" i="12"/>
  <c r="EE16" i="12"/>
  <c r="DJ16" i="12"/>
  <c r="DJ28" i="12" s="1"/>
  <c r="DI16" i="12"/>
  <c r="DH16" i="12"/>
  <c r="DG16" i="12"/>
  <c r="DF16" i="12"/>
  <c r="DF27" i="12" s="1"/>
  <c r="DE16" i="12"/>
  <c r="DD16" i="12"/>
  <c r="DC16" i="12"/>
  <c r="DB16" i="12"/>
  <c r="DK16" i="12" s="1"/>
  <c r="DA16" i="12"/>
  <c r="CZ16" i="12"/>
  <c r="CY16" i="12"/>
  <c r="CR16" i="12"/>
  <c r="CQ16" i="12"/>
  <c r="BV16" i="12"/>
  <c r="BV25" i="12" s="1"/>
  <c r="BU16" i="12"/>
  <c r="BT16" i="12"/>
  <c r="BS16" i="12"/>
  <c r="BR16" i="12"/>
  <c r="BR28" i="12" s="1"/>
  <c r="BQ16" i="12"/>
  <c r="BP16" i="12"/>
  <c r="BO16" i="12"/>
  <c r="BN16" i="12"/>
  <c r="BN27" i="12" s="1"/>
  <c r="BM16" i="12"/>
  <c r="BL16" i="12"/>
  <c r="BK16" i="12"/>
  <c r="BD16" i="12"/>
  <c r="BC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P16" i="12"/>
  <c r="O16" i="12"/>
  <c r="HZ15" i="12"/>
  <c r="HZ26" i="12" s="1"/>
  <c r="HY15" i="12"/>
  <c r="HX15" i="12"/>
  <c r="HW15" i="12"/>
  <c r="HV15" i="12"/>
  <c r="HV25" i="12" s="1"/>
  <c r="HU15" i="12"/>
  <c r="HT15" i="12"/>
  <c r="HS15" i="12"/>
  <c r="HR15" i="12"/>
  <c r="IA15" i="12" s="1"/>
  <c r="HQ15" i="12"/>
  <c r="HP15" i="12"/>
  <c r="IB15" i="12" s="1"/>
  <c r="HH15" i="12"/>
  <c r="HG15" i="12"/>
  <c r="GL15" i="12"/>
  <c r="GK15" i="12"/>
  <c r="GJ15" i="12"/>
  <c r="GI15" i="12"/>
  <c r="GH15" i="12"/>
  <c r="GG15" i="12"/>
  <c r="GF15" i="12"/>
  <c r="GE15" i="12"/>
  <c r="GD15" i="12"/>
  <c r="GC15" i="12"/>
  <c r="GP14" i="12" s="1"/>
  <c r="GB15" i="12"/>
  <c r="GA15" i="12"/>
  <c r="FT15" i="12"/>
  <c r="FS15" i="12"/>
  <c r="EX15" i="12"/>
  <c r="EW15" i="12"/>
  <c r="EV15" i="12"/>
  <c r="EU15" i="12"/>
  <c r="ET15" i="12"/>
  <c r="ES15" i="12"/>
  <c r="ER15" i="12"/>
  <c r="EQ15" i="12"/>
  <c r="EP15" i="12"/>
  <c r="EO15" i="12"/>
  <c r="EN15" i="12"/>
  <c r="EM15" i="12"/>
  <c r="EZ15" i="12" s="1"/>
  <c r="EF15" i="12"/>
  <c r="EE15" i="12"/>
  <c r="DJ15" i="12"/>
  <c r="DI15" i="12"/>
  <c r="DH15" i="12"/>
  <c r="DG15" i="12"/>
  <c r="DF15" i="12"/>
  <c r="DE15" i="12"/>
  <c r="DD15" i="12"/>
  <c r="DC15" i="12"/>
  <c r="DB15" i="12"/>
  <c r="DA15" i="12"/>
  <c r="CZ15" i="12"/>
  <c r="CY15" i="12"/>
  <c r="CR15" i="12"/>
  <c r="CQ15" i="12"/>
  <c r="BV15" i="12"/>
  <c r="BU15" i="12"/>
  <c r="BT15" i="12"/>
  <c r="BS15" i="12"/>
  <c r="BR15" i="12"/>
  <c r="BQ15" i="12"/>
  <c r="BP15" i="12"/>
  <c r="BO15" i="12"/>
  <c r="BN15" i="12"/>
  <c r="BM15" i="12"/>
  <c r="BL15" i="12"/>
  <c r="BK15" i="12"/>
  <c r="BX15" i="12" s="1"/>
  <c r="BD15" i="12"/>
  <c r="BC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P15" i="12"/>
  <c r="O15" i="12"/>
  <c r="HZ14" i="12"/>
  <c r="HY14" i="12"/>
  <c r="HX14" i="12"/>
  <c r="HW14" i="12"/>
  <c r="HV14" i="12"/>
  <c r="HU14" i="12"/>
  <c r="HT14" i="12"/>
  <c r="HS14" i="12"/>
  <c r="HR14" i="12"/>
  <c r="HQ14" i="12"/>
  <c r="HP14" i="12"/>
  <c r="IB14" i="12" s="1"/>
  <c r="HK14" i="12"/>
  <c r="HL14" i="12" s="1"/>
  <c r="HJ14" i="12"/>
  <c r="HH14" i="12"/>
  <c r="HG14" i="12"/>
  <c r="GL14" i="12"/>
  <c r="GK14" i="12"/>
  <c r="GJ14" i="12"/>
  <c r="GI14" i="12"/>
  <c r="GH14" i="12"/>
  <c r="GG14" i="12"/>
  <c r="GF14" i="12"/>
  <c r="GE14" i="12"/>
  <c r="GD14" i="12"/>
  <c r="GC14" i="12"/>
  <c r="GB14" i="12"/>
  <c r="GA14" i="12"/>
  <c r="GN14" i="12" s="1"/>
  <c r="FW14" i="12"/>
  <c r="FX14" i="12" s="1"/>
  <c r="FV14" i="12"/>
  <c r="FT14" i="12"/>
  <c r="FS14" i="12"/>
  <c r="EX14" i="12"/>
  <c r="EW14" i="12"/>
  <c r="EV14" i="12"/>
  <c r="EU14" i="12"/>
  <c r="ET14" i="12"/>
  <c r="ES14" i="12"/>
  <c r="ER14" i="12"/>
  <c r="EQ14" i="12"/>
  <c r="EP14" i="12"/>
  <c r="EO14" i="12"/>
  <c r="EN14" i="12"/>
  <c r="EM14" i="12"/>
  <c r="EI14" i="12"/>
  <c r="EJ14" i="12" s="1"/>
  <c r="EH14" i="12"/>
  <c r="EF14" i="12"/>
  <c r="EE14" i="12"/>
  <c r="DN14" i="12"/>
  <c r="DJ14" i="12"/>
  <c r="DI14" i="12"/>
  <c r="DI23" i="12" s="1"/>
  <c r="DH14" i="12"/>
  <c r="DG14" i="12"/>
  <c r="DF14" i="12"/>
  <c r="DE14" i="12"/>
  <c r="DE23" i="12" s="1"/>
  <c r="DD14" i="12"/>
  <c r="DC14" i="12"/>
  <c r="DB14" i="12"/>
  <c r="DA14" i="12"/>
  <c r="DA23" i="12" s="1"/>
  <c r="CZ14" i="12"/>
  <c r="CY14" i="12"/>
  <c r="DL14" i="12" s="1"/>
  <c r="CU14" i="12"/>
  <c r="CV14" i="12" s="1"/>
  <c r="CT14" i="12"/>
  <c r="CR14" i="12"/>
  <c r="CQ14" i="12"/>
  <c r="BV14" i="12"/>
  <c r="BU14" i="12"/>
  <c r="BT14" i="12"/>
  <c r="BS14" i="12"/>
  <c r="BR14" i="12"/>
  <c r="BQ14" i="12"/>
  <c r="BP14" i="12"/>
  <c r="BO14" i="12"/>
  <c r="BN14" i="12"/>
  <c r="BM14" i="12"/>
  <c r="BL14" i="12"/>
  <c r="BK14" i="12"/>
  <c r="BG14" i="12"/>
  <c r="BH14" i="12" s="1"/>
  <c r="BF14" i="12"/>
  <c r="BD14" i="12"/>
  <c r="BC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S14" i="12"/>
  <c r="T14" i="12" s="1"/>
  <c r="R14" i="12"/>
  <c r="P14" i="12"/>
  <c r="O14" i="12"/>
  <c r="IB13" i="12"/>
  <c r="HZ13" i="12"/>
  <c r="HY13" i="12"/>
  <c r="HX13" i="12"/>
  <c r="HW13" i="12"/>
  <c r="HV13" i="12"/>
  <c r="HU13" i="12"/>
  <c r="HT13" i="12"/>
  <c r="HS13" i="12"/>
  <c r="HR13" i="12"/>
  <c r="HQ13" i="12"/>
  <c r="HP13" i="12"/>
  <c r="IA13" i="12" s="1"/>
  <c r="HH13" i="12"/>
  <c r="HG13" i="12"/>
  <c r="GL13" i="12"/>
  <c r="GK13" i="12"/>
  <c r="GJ13" i="12"/>
  <c r="GI13" i="12"/>
  <c r="GH13" i="12"/>
  <c r="GG13" i="12"/>
  <c r="GF13" i="12"/>
  <c r="GE13" i="12"/>
  <c r="GD13" i="12"/>
  <c r="GC13" i="12"/>
  <c r="GB13" i="12"/>
  <c r="GA13" i="12"/>
  <c r="GN13" i="12" s="1"/>
  <c r="FT13" i="12"/>
  <c r="FS13" i="12"/>
  <c r="EX13" i="12"/>
  <c r="EW13" i="12"/>
  <c r="EV13" i="12"/>
  <c r="EU13" i="12"/>
  <c r="ET13" i="12"/>
  <c r="ES13" i="12"/>
  <c r="ER13" i="12"/>
  <c r="EQ13" i="12"/>
  <c r="EP13" i="12"/>
  <c r="EO13" i="12"/>
  <c r="EN13" i="12"/>
  <c r="EM13" i="12"/>
  <c r="EF13" i="12"/>
  <c r="EE13" i="12"/>
  <c r="DJ13" i="12"/>
  <c r="DI13" i="12"/>
  <c r="DH13" i="12"/>
  <c r="DG13" i="12"/>
  <c r="DF13" i="12"/>
  <c r="DE13" i="12"/>
  <c r="DD13" i="12"/>
  <c r="DC13" i="12"/>
  <c r="DB13" i="12"/>
  <c r="DA13" i="12"/>
  <c r="CZ13" i="12"/>
  <c r="CY13" i="12"/>
  <c r="DL13" i="12" s="1"/>
  <c r="CR13" i="12"/>
  <c r="CQ13" i="12"/>
  <c r="BV13" i="12"/>
  <c r="BU13" i="12"/>
  <c r="BT13" i="12"/>
  <c r="BS13" i="12"/>
  <c r="BR13" i="12"/>
  <c r="BQ13" i="12"/>
  <c r="BP13" i="12"/>
  <c r="BO13" i="12"/>
  <c r="BN13" i="12"/>
  <c r="BM13" i="12"/>
  <c r="BL13" i="12"/>
  <c r="BK13" i="12"/>
  <c r="BD13" i="12"/>
  <c r="BC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AJ13" i="12" s="1"/>
  <c r="P13" i="12"/>
  <c r="O13" i="12"/>
  <c r="HZ12" i="12"/>
  <c r="HY12" i="12"/>
  <c r="HX12" i="12"/>
  <c r="HW12" i="12"/>
  <c r="HV12" i="12"/>
  <c r="HU12" i="12"/>
  <c r="HT12" i="12"/>
  <c r="HS12" i="12"/>
  <c r="HS23" i="12" s="1"/>
  <c r="HR12" i="12"/>
  <c r="HQ12" i="12"/>
  <c r="HP12" i="12"/>
  <c r="IB12" i="12" s="1"/>
  <c r="HH12" i="12"/>
  <c r="HG12" i="12"/>
  <c r="GL12" i="12"/>
  <c r="GK12" i="12"/>
  <c r="GJ12" i="12"/>
  <c r="GI12" i="12"/>
  <c r="GH12" i="12"/>
  <c r="GG12" i="12"/>
  <c r="GF12" i="12"/>
  <c r="GE12" i="12"/>
  <c r="GD12" i="12"/>
  <c r="GC12" i="12"/>
  <c r="GB12" i="12"/>
  <c r="GA12" i="12"/>
  <c r="GM12" i="12" s="1"/>
  <c r="FT12" i="12"/>
  <c r="FS12" i="12"/>
  <c r="EX12" i="12"/>
  <c r="EX28" i="12" s="1"/>
  <c r="EW12" i="12"/>
  <c r="EV12" i="12"/>
  <c r="EU12" i="12"/>
  <c r="ET12" i="12"/>
  <c r="ET27" i="12" s="1"/>
  <c r="ES12" i="12"/>
  <c r="ER12" i="12"/>
  <c r="EQ12" i="12"/>
  <c r="EP12" i="12"/>
  <c r="EP26" i="12" s="1"/>
  <c r="EO12" i="12"/>
  <c r="EN12" i="12"/>
  <c r="EM12" i="12"/>
  <c r="EZ12" i="12" s="1"/>
  <c r="EF12" i="12"/>
  <c r="EE12" i="12"/>
  <c r="DJ12" i="12"/>
  <c r="DI12" i="12"/>
  <c r="DH12" i="12"/>
  <c r="DG12" i="12"/>
  <c r="DF12" i="12"/>
  <c r="DE12" i="12"/>
  <c r="DD12" i="12"/>
  <c r="DC12" i="12"/>
  <c r="DB12" i="12"/>
  <c r="DA12" i="12"/>
  <c r="CZ12" i="12"/>
  <c r="CY12" i="12"/>
  <c r="DL12" i="12" s="1"/>
  <c r="CR12" i="12"/>
  <c r="CQ12" i="12"/>
  <c r="BV12" i="12"/>
  <c r="BV26" i="12" s="1"/>
  <c r="BU12" i="12"/>
  <c r="BT12" i="12"/>
  <c r="BS12" i="12"/>
  <c r="BR12" i="12"/>
  <c r="BR25" i="12" s="1"/>
  <c r="BQ12" i="12"/>
  <c r="BP12" i="12"/>
  <c r="BO12" i="12"/>
  <c r="BN12" i="12"/>
  <c r="BN28" i="12" s="1"/>
  <c r="BM12" i="12"/>
  <c r="BL12" i="12"/>
  <c r="BK12" i="12"/>
  <c r="BX12" i="12" s="1"/>
  <c r="BD12" i="12"/>
  <c r="BC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AJ12" i="12" s="1"/>
  <c r="P12" i="12"/>
  <c r="O12" i="12"/>
  <c r="ID11" i="12"/>
  <c r="HZ11" i="12"/>
  <c r="HY11" i="12"/>
  <c r="HX11" i="12"/>
  <c r="HW11" i="12"/>
  <c r="HV11" i="12"/>
  <c r="HU11" i="12"/>
  <c r="HT11" i="12"/>
  <c r="HS11" i="12"/>
  <c r="HR11" i="12"/>
  <c r="HQ11" i="12"/>
  <c r="HP11" i="12"/>
  <c r="IB11" i="12" s="1"/>
  <c r="HK11" i="12"/>
  <c r="HL11" i="12" s="1"/>
  <c r="HJ11" i="12"/>
  <c r="HH11" i="12"/>
  <c r="HG11" i="12"/>
  <c r="GL11" i="12"/>
  <c r="GL26" i="12" s="1"/>
  <c r="GK11" i="12"/>
  <c r="GJ11" i="12"/>
  <c r="GI11" i="12"/>
  <c r="GH11" i="12"/>
  <c r="GH25" i="12" s="1"/>
  <c r="GG11" i="12"/>
  <c r="GF11" i="12"/>
  <c r="GE11" i="12"/>
  <c r="GD11" i="12"/>
  <c r="GD28" i="12" s="1"/>
  <c r="GC11" i="12"/>
  <c r="GB11" i="12"/>
  <c r="GA11" i="12"/>
  <c r="FX11" i="12"/>
  <c r="FW11" i="12"/>
  <c r="FV11" i="12"/>
  <c r="FT11" i="12"/>
  <c r="FS11" i="12"/>
  <c r="EX11" i="12"/>
  <c r="EW11" i="12"/>
  <c r="EV11" i="12"/>
  <c r="EU11" i="12"/>
  <c r="ET11" i="12"/>
  <c r="ES11" i="12"/>
  <c r="ER11" i="12"/>
  <c r="EQ11" i="12"/>
  <c r="EP11" i="12"/>
  <c r="EO11" i="12"/>
  <c r="EN11" i="12"/>
  <c r="FC11" i="12" s="1"/>
  <c r="FD11" i="12" s="1"/>
  <c r="EM11" i="12"/>
  <c r="EI11" i="12"/>
  <c r="EJ11" i="12" s="1"/>
  <c r="EH11" i="12"/>
  <c r="EF11" i="12"/>
  <c r="EE11" i="12"/>
  <c r="DO11" i="12"/>
  <c r="DP11" i="12" s="1"/>
  <c r="DJ11" i="12"/>
  <c r="DI11" i="12"/>
  <c r="DH11" i="12"/>
  <c r="DG11" i="12"/>
  <c r="DF11" i="12"/>
  <c r="DE11" i="12"/>
  <c r="DD11" i="12"/>
  <c r="DC11" i="12"/>
  <c r="DB11" i="12"/>
  <c r="DA11" i="12"/>
  <c r="CZ11" i="12"/>
  <c r="CY11" i="12"/>
  <c r="DN11" i="12" s="1"/>
  <c r="CV11" i="12"/>
  <c r="CU11" i="12"/>
  <c r="CT11" i="12"/>
  <c r="CR11" i="12"/>
  <c r="CQ11" i="12"/>
  <c r="BX11" i="12"/>
  <c r="BV11" i="12"/>
  <c r="BU11" i="12"/>
  <c r="BT11" i="12"/>
  <c r="BS11" i="12"/>
  <c r="BR11" i="12"/>
  <c r="BQ11" i="12"/>
  <c r="BP11" i="12"/>
  <c r="BO11" i="12"/>
  <c r="BN11" i="12"/>
  <c r="BM11" i="12"/>
  <c r="BL11" i="12"/>
  <c r="CA11" i="12" s="1"/>
  <c r="CB11" i="12" s="1"/>
  <c r="BK11" i="12"/>
  <c r="BW11" i="12" s="1"/>
  <c r="BG11" i="12"/>
  <c r="BH11" i="12" s="1"/>
  <c r="BF11" i="12"/>
  <c r="BD11" i="12"/>
  <c r="BC11" i="12"/>
  <c r="AH11" i="12"/>
  <c r="AH26" i="12" s="1"/>
  <c r="AG11" i="12"/>
  <c r="AF11" i="12"/>
  <c r="AE11" i="12"/>
  <c r="AD11" i="12"/>
  <c r="AD25" i="12" s="1"/>
  <c r="AC11" i="12"/>
  <c r="AB11" i="12"/>
  <c r="AA11" i="12"/>
  <c r="Z11" i="12"/>
  <c r="Z28" i="12" s="1"/>
  <c r="Y11" i="12"/>
  <c r="X11" i="12"/>
  <c r="W11" i="12"/>
  <c r="T11" i="12"/>
  <c r="S11" i="12"/>
  <c r="R11" i="12"/>
  <c r="P11" i="12"/>
  <c r="O11" i="12"/>
  <c r="HZ10" i="12"/>
  <c r="HY10" i="12"/>
  <c r="HX10" i="12"/>
  <c r="HW10" i="12"/>
  <c r="HV10" i="12"/>
  <c r="HU10" i="12"/>
  <c r="HT10" i="12"/>
  <c r="HS10" i="12"/>
  <c r="HR10" i="12"/>
  <c r="HQ10" i="12"/>
  <c r="IA10" i="12" s="1"/>
  <c r="HP10" i="12"/>
  <c r="HH10" i="12"/>
  <c r="HG10" i="12"/>
  <c r="GN10" i="12"/>
  <c r="GL10" i="12"/>
  <c r="GK10" i="12"/>
  <c r="GJ10" i="12"/>
  <c r="GI10" i="12"/>
  <c r="GH10" i="12"/>
  <c r="GG10" i="12"/>
  <c r="GF10" i="12"/>
  <c r="GE10" i="12"/>
  <c r="GD10" i="12"/>
  <c r="GC10" i="12"/>
  <c r="GB10" i="12"/>
  <c r="GA10" i="12"/>
  <c r="GM10" i="12" s="1"/>
  <c r="FT10" i="12"/>
  <c r="FS10" i="12"/>
  <c r="EX10" i="12"/>
  <c r="EW10" i="12"/>
  <c r="EV10" i="12"/>
  <c r="EV23" i="12" s="1"/>
  <c r="EU10" i="12"/>
  <c r="ET10" i="12"/>
  <c r="ES10" i="12"/>
  <c r="ER10" i="12"/>
  <c r="ER23" i="12" s="1"/>
  <c r="EQ10" i="12"/>
  <c r="EP10" i="12"/>
  <c r="EO10" i="12"/>
  <c r="EN10" i="12"/>
  <c r="EZ10" i="12" s="1"/>
  <c r="EM10" i="12"/>
  <c r="EF10" i="12"/>
  <c r="EE10" i="12"/>
  <c r="DL10" i="12"/>
  <c r="DJ10" i="12"/>
  <c r="DI10" i="12"/>
  <c r="DH10" i="12"/>
  <c r="DG10" i="12"/>
  <c r="DF10" i="12"/>
  <c r="DE10" i="12"/>
  <c r="DD10" i="12"/>
  <c r="DC10" i="12"/>
  <c r="DB10" i="12"/>
  <c r="DA10" i="12"/>
  <c r="CZ10" i="12"/>
  <c r="CY10" i="12"/>
  <c r="DK10" i="12" s="1"/>
  <c r="CR10" i="12"/>
  <c r="CQ10" i="12"/>
  <c r="BV10" i="12"/>
  <c r="BU10" i="12"/>
  <c r="BT10" i="12"/>
  <c r="BS10" i="12"/>
  <c r="BR10" i="12"/>
  <c r="BQ10" i="12"/>
  <c r="BP10" i="12"/>
  <c r="BO10" i="12"/>
  <c r="BN10" i="12"/>
  <c r="BM10" i="12"/>
  <c r="BL10" i="12"/>
  <c r="BX10" i="12" s="1"/>
  <c r="BK10" i="12"/>
  <c r="BD10" i="12"/>
  <c r="BC10" i="12"/>
  <c r="AJ10" i="12"/>
  <c r="AH10" i="12"/>
  <c r="AG10" i="12"/>
  <c r="AF23" i="12" s="1"/>
  <c r="AF10" i="12"/>
  <c r="AE10" i="12"/>
  <c r="AD10" i="12"/>
  <c r="AC10" i="12"/>
  <c r="AB23" i="12" s="1"/>
  <c r="AB10" i="12"/>
  <c r="AA23" i="12" s="1"/>
  <c r="AA10" i="12"/>
  <c r="Z10" i="12"/>
  <c r="Y10" i="12"/>
  <c r="X10" i="12"/>
  <c r="W10" i="12"/>
  <c r="AI10" i="12" s="1"/>
  <c r="P10" i="12"/>
  <c r="O10" i="12"/>
  <c r="HZ9" i="12"/>
  <c r="HY9" i="12"/>
  <c r="HX9" i="12"/>
  <c r="HX23" i="12" s="1"/>
  <c r="HW9" i="12"/>
  <c r="HV9" i="12"/>
  <c r="HU9" i="12"/>
  <c r="HT9" i="12"/>
  <c r="HT23" i="12" s="1"/>
  <c r="HS9" i="12"/>
  <c r="HR9" i="12"/>
  <c r="HQ9" i="12"/>
  <c r="HP9" i="12"/>
  <c r="IB9" i="12" s="1"/>
  <c r="HH9" i="12"/>
  <c r="HG9" i="12"/>
  <c r="GL9" i="12"/>
  <c r="GK9" i="12"/>
  <c r="GJ9" i="12"/>
  <c r="GI9" i="12"/>
  <c r="GH9" i="12"/>
  <c r="GG9" i="12"/>
  <c r="GF9" i="12"/>
  <c r="GE9" i="12"/>
  <c r="GD9" i="12"/>
  <c r="GC9" i="12"/>
  <c r="GB9" i="12"/>
  <c r="GA9" i="12"/>
  <c r="GN9" i="12" s="1"/>
  <c r="FT9" i="12"/>
  <c r="FS9" i="12"/>
  <c r="EX9" i="12"/>
  <c r="EW9" i="12"/>
  <c r="EV9" i="12"/>
  <c r="EU9" i="12"/>
  <c r="ET9" i="12"/>
  <c r="ES9" i="12"/>
  <c r="ER9" i="12"/>
  <c r="EQ9" i="12"/>
  <c r="EP9" i="12"/>
  <c r="EO9" i="12"/>
  <c r="EN9" i="12"/>
  <c r="EM9" i="12"/>
  <c r="EF9" i="12"/>
  <c r="EE9" i="12"/>
  <c r="DJ9" i="12"/>
  <c r="DI9" i="12"/>
  <c r="DH9" i="12"/>
  <c r="DG9" i="12"/>
  <c r="DF9" i="12"/>
  <c r="DE9" i="12"/>
  <c r="DD9" i="12"/>
  <c r="DC9" i="12"/>
  <c r="DB9" i="12"/>
  <c r="DA9" i="12"/>
  <c r="CZ9" i="12"/>
  <c r="CY9" i="12"/>
  <c r="DL9" i="12" s="1"/>
  <c r="CR9" i="12"/>
  <c r="CQ9" i="12"/>
  <c r="BV9" i="12"/>
  <c r="BU9" i="12"/>
  <c r="BT9" i="12"/>
  <c r="BS9" i="12"/>
  <c r="BR9" i="12"/>
  <c r="BQ9" i="12"/>
  <c r="BP9" i="12"/>
  <c r="BO9" i="12"/>
  <c r="BN9" i="12"/>
  <c r="BM9" i="12"/>
  <c r="BL9" i="12"/>
  <c r="BK9" i="12"/>
  <c r="BD9" i="12"/>
  <c r="BC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AJ9" i="12" s="1"/>
  <c r="P9" i="12"/>
  <c r="O9" i="12"/>
  <c r="HZ8" i="12"/>
  <c r="HZ25" i="12" s="1"/>
  <c r="HY8" i="12"/>
  <c r="HY28" i="12" s="1"/>
  <c r="HX8" i="12"/>
  <c r="HW8" i="12"/>
  <c r="HW25" i="12" s="1"/>
  <c r="HV8" i="12"/>
  <c r="HV28" i="12" s="1"/>
  <c r="HU8" i="12"/>
  <c r="HU28" i="12" s="1"/>
  <c r="HT8" i="12"/>
  <c r="HS8" i="12"/>
  <c r="HS28" i="12" s="1"/>
  <c r="HR8" i="12"/>
  <c r="HR27" i="12" s="1"/>
  <c r="HQ8" i="12"/>
  <c r="HQ28" i="12" s="1"/>
  <c r="HP8" i="12"/>
  <c r="HK8" i="12"/>
  <c r="HL8" i="12" s="1"/>
  <c r="HJ8" i="12"/>
  <c r="HH8" i="12"/>
  <c r="HG8" i="12"/>
  <c r="GL8" i="12"/>
  <c r="GL23" i="12" s="1"/>
  <c r="GK8" i="12"/>
  <c r="GJ8" i="12"/>
  <c r="GJ28" i="12" s="1"/>
  <c r="GI8" i="12"/>
  <c r="GH8" i="12"/>
  <c r="GH23" i="12" s="1"/>
  <c r="GG8" i="12"/>
  <c r="GF8" i="12"/>
  <c r="GF28" i="12" s="1"/>
  <c r="GE8" i="12"/>
  <c r="GD8" i="12"/>
  <c r="GD23" i="12" s="1"/>
  <c r="GC8" i="12"/>
  <c r="GB8" i="12"/>
  <c r="GB28" i="12" s="1"/>
  <c r="GA8" i="12"/>
  <c r="GA23" i="12" s="1"/>
  <c r="FW8" i="12"/>
  <c r="FX8" i="12" s="1"/>
  <c r="FV8" i="12"/>
  <c r="FT8" i="12"/>
  <c r="FS8" i="12"/>
  <c r="FB8" i="12"/>
  <c r="EX8" i="12"/>
  <c r="EW8" i="12"/>
  <c r="EV8" i="12"/>
  <c r="EU8" i="12"/>
  <c r="EU23" i="12" s="1"/>
  <c r="ET8" i="12"/>
  <c r="ES8" i="12"/>
  <c r="ER8" i="12"/>
  <c r="EQ8" i="12"/>
  <c r="EQ23" i="12" s="1"/>
  <c r="EP8" i="12"/>
  <c r="EO8" i="12"/>
  <c r="EN8" i="12"/>
  <c r="EM8" i="12"/>
  <c r="EM23" i="12" s="1"/>
  <c r="EI8" i="12"/>
  <c r="EJ8" i="12" s="1"/>
  <c r="EH8" i="12"/>
  <c r="EF8" i="12"/>
  <c r="EE8" i="12"/>
  <c r="DJ8" i="12"/>
  <c r="DI8" i="12"/>
  <c r="DI28" i="12" s="1"/>
  <c r="DH8" i="12"/>
  <c r="DH23" i="12" s="1"/>
  <c r="DG8" i="12"/>
  <c r="DF8" i="12"/>
  <c r="DE8" i="12"/>
  <c r="DE28" i="12" s="1"/>
  <c r="DD8" i="12"/>
  <c r="DD23" i="12" s="1"/>
  <c r="DC8" i="12"/>
  <c r="DB8" i="12"/>
  <c r="DA8" i="12"/>
  <c r="DA28" i="12" s="1"/>
  <c r="CZ8" i="12"/>
  <c r="CZ23" i="12" s="1"/>
  <c r="CY8" i="12"/>
  <c r="DK8" i="12" s="1"/>
  <c r="CU8" i="12"/>
  <c r="CV8" i="12" s="1"/>
  <c r="CT8" i="12"/>
  <c r="CR8" i="12"/>
  <c r="CQ8" i="12"/>
  <c r="BV8" i="12"/>
  <c r="BU8" i="12"/>
  <c r="BT8" i="12"/>
  <c r="BT28" i="12" s="1"/>
  <c r="BS8" i="12"/>
  <c r="BR8" i="12"/>
  <c r="BQ8" i="12"/>
  <c r="BP8" i="12"/>
  <c r="BP28" i="12" s="1"/>
  <c r="BO8" i="12"/>
  <c r="BN8" i="12"/>
  <c r="BM8" i="12"/>
  <c r="BL8" i="12"/>
  <c r="BL28" i="12" s="1"/>
  <c r="BK8" i="12"/>
  <c r="BG8" i="12"/>
  <c r="BH8" i="12" s="1"/>
  <c r="BF8" i="12"/>
  <c r="BD8" i="12"/>
  <c r="BC8" i="12"/>
  <c r="AH8" i="12"/>
  <c r="AG8" i="12"/>
  <c r="AF8" i="12"/>
  <c r="AF28" i="12" s="1"/>
  <c r="AE8" i="12"/>
  <c r="AD8" i="12"/>
  <c r="AC8" i="12"/>
  <c r="AB8" i="12"/>
  <c r="AB28" i="12" s="1"/>
  <c r="AA8" i="12"/>
  <c r="Z8" i="12"/>
  <c r="Y8" i="12"/>
  <c r="X8" i="12"/>
  <c r="X28" i="12" s="1"/>
  <c r="W8" i="12"/>
  <c r="S8" i="12"/>
  <c r="T8" i="12" s="1"/>
  <c r="R8" i="12"/>
  <c r="P8" i="12"/>
  <c r="O8" i="12"/>
  <c r="O8" i="11"/>
  <c r="P8" i="11"/>
  <c r="R8" i="11"/>
  <c r="S8" i="11"/>
  <c r="T8" i="11" s="1"/>
  <c r="W8" i="11"/>
  <c r="X8" i="11"/>
  <c r="Y8" i="11"/>
  <c r="Z8" i="11"/>
  <c r="AA8" i="11"/>
  <c r="AB8" i="11"/>
  <c r="AC8" i="11"/>
  <c r="AD8" i="11"/>
  <c r="AE8" i="11"/>
  <c r="AF8" i="11"/>
  <c r="AG8" i="11"/>
  <c r="AH8" i="11"/>
  <c r="BC8" i="11"/>
  <c r="BD8" i="11"/>
  <c r="BF8" i="11"/>
  <c r="BG8" i="11"/>
  <c r="BH8" i="11" s="1"/>
  <c r="BK8" i="11"/>
  <c r="BL8" i="11"/>
  <c r="BM8" i="11"/>
  <c r="BN8" i="11"/>
  <c r="BO8" i="11"/>
  <c r="BP8" i="11"/>
  <c r="BZ8" i="11" s="1"/>
  <c r="BQ8" i="11"/>
  <c r="BR8" i="11"/>
  <c r="BS8" i="11"/>
  <c r="BT8" i="11"/>
  <c r="BU8" i="11"/>
  <c r="BV8" i="11"/>
  <c r="BW8" i="11"/>
  <c r="CQ8" i="11"/>
  <c r="CR8" i="11"/>
  <c r="CT8" i="11"/>
  <c r="CU8" i="11"/>
  <c r="CV8" i="11" s="1"/>
  <c r="CY8" i="11"/>
  <c r="CZ8" i="11"/>
  <c r="DA8" i="11"/>
  <c r="DB8" i="11"/>
  <c r="DC8" i="11"/>
  <c r="DD8" i="11"/>
  <c r="DE8" i="11"/>
  <c r="DF8" i="11"/>
  <c r="DG8" i="11"/>
  <c r="DH8" i="11"/>
  <c r="DI8" i="11"/>
  <c r="DJ8" i="11"/>
  <c r="EE8" i="11"/>
  <c r="EF8" i="11"/>
  <c r="EH8" i="11"/>
  <c r="EI8" i="11"/>
  <c r="EJ8" i="11" s="1"/>
  <c r="EM8" i="11"/>
  <c r="EN8" i="11"/>
  <c r="EO8" i="11"/>
  <c r="EP8" i="11"/>
  <c r="EQ8" i="11"/>
  <c r="ER8" i="11"/>
  <c r="ES8" i="11"/>
  <c r="ET8" i="11"/>
  <c r="EU8" i="11"/>
  <c r="EV8" i="11"/>
  <c r="EW8" i="11"/>
  <c r="EX8" i="11"/>
  <c r="EY8" i="11"/>
  <c r="FS8" i="11"/>
  <c r="FT8" i="11"/>
  <c r="FV8" i="11"/>
  <c r="FW8" i="11"/>
  <c r="FX8" i="11" s="1"/>
  <c r="GA8" i="11"/>
  <c r="GB8" i="11"/>
  <c r="GC8" i="11"/>
  <c r="GD8" i="11"/>
  <c r="GE8" i="11"/>
  <c r="GF8" i="11"/>
  <c r="GG8" i="11"/>
  <c r="GH8" i="11"/>
  <c r="GI8" i="11"/>
  <c r="GJ8" i="11"/>
  <c r="GK8" i="11"/>
  <c r="GL8" i="11"/>
  <c r="HG8" i="11"/>
  <c r="HH8" i="11"/>
  <c r="HJ8" i="11"/>
  <c r="HK8" i="11"/>
  <c r="HL8" i="11" s="1"/>
  <c r="HO8" i="11"/>
  <c r="HQ8" i="11"/>
  <c r="HR8" i="11"/>
  <c r="HS8" i="11"/>
  <c r="HT8" i="11"/>
  <c r="HU8" i="11"/>
  <c r="HV8" i="11"/>
  <c r="HW8" i="11"/>
  <c r="HX8" i="11"/>
  <c r="HY8" i="11"/>
  <c r="HZ8" i="11"/>
  <c r="O9" i="11"/>
  <c r="P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BC9" i="11"/>
  <c r="BD9" i="11"/>
  <c r="BK9" i="11"/>
  <c r="BX9" i="11" s="1"/>
  <c r="BL9" i="11"/>
  <c r="BM9" i="11"/>
  <c r="BN9" i="11"/>
  <c r="BO9" i="11"/>
  <c r="BP9" i="11"/>
  <c r="BQ9" i="11"/>
  <c r="BR9" i="11"/>
  <c r="BS9" i="11"/>
  <c r="BT9" i="11"/>
  <c r="BU9" i="11"/>
  <c r="BV9" i="11"/>
  <c r="CQ9" i="11"/>
  <c r="CR9" i="11"/>
  <c r="CY9" i="11"/>
  <c r="CZ9" i="11"/>
  <c r="DA9" i="11"/>
  <c r="DB9" i="11"/>
  <c r="DC9" i="11"/>
  <c r="DD9" i="11"/>
  <c r="DE9" i="11"/>
  <c r="DF9" i="11"/>
  <c r="DG9" i="11"/>
  <c r="DH9" i="11"/>
  <c r="DI9" i="11"/>
  <c r="DJ9" i="11"/>
  <c r="EE9" i="11"/>
  <c r="EF9" i="11"/>
  <c r="EM9" i="11"/>
  <c r="EZ9" i="11" s="1"/>
  <c r="EN9" i="11"/>
  <c r="EO9" i="11"/>
  <c r="EP9" i="11"/>
  <c r="EQ9" i="11"/>
  <c r="ER9" i="11"/>
  <c r="ES9" i="11"/>
  <c r="ET9" i="11"/>
  <c r="EU9" i="11"/>
  <c r="EV9" i="11"/>
  <c r="EW9" i="11"/>
  <c r="EX9" i="11"/>
  <c r="FS9" i="11"/>
  <c r="FT9" i="11"/>
  <c r="GA9" i="11"/>
  <c r="GB9" i="11"/>
  <c r="GC9" i="11"/>
  <c r="GD9" i="11"/>
  <c r="GE9" i="11"/>
  <c r="GF9" i="11"/>
  <c r="GG9" i="11"/>
  <c r="GH9" i="11"/>
  <c r="GI9" i="11"/>
  <c r="GJ9" i="11"/>
  <c r="GK9" i="11"/>
  <c r="GL9" i="11"/>
  <c r="HG9" i="11"/>
  <c r="HH9" i="11"/>
  <c r="HO9" i="11"/>
  <c r="HQ9" i="11"/>
  <c r="HR9" i="11"/>
  <c r="HS9" i="11"/>
  <c r="HT9" i="11"/>
  <c r="HU9" i="11"/>
  <c r="HV9" i="11"/>
  <c r="HW9" i="11"/>
  <c r="HX9" i="11"/>
  <c r="HY9" i="11"/>
  <c r="HZ9" i="11"/>
  <c r="O10" i="11"/>
  <c r="P10" i="11"/>
  <c r="W10" i="11"/>
  <c r="X10" i="11"/>
  <c r="Y10" i="11"/>
  <c r="Z10" i="11"/>
  <c r="AA10" i="11"/>
  <c r="AB10" i="11"/>
  <c r="AC10" i="11"/>
  <c r="AD10" i="11"/>
  <c r="AE10" i="11"/>
  <c r="AF10" i="11"/>
  <c r="AG10" i="11"/>
  <c r="AH10" i="11"/>
  <c r="BC10" i="11"/>
  <c r="BD10" i="11"/>
  <c r="BK10" i="11"/>
  <c r="BX10" i="11" s="1"/>
  <c r="BL10" i="11"/>
  <c r="BM10" i="11"/>
  <c r="BN10" i="11"/>
  <c r="BO10" i="11"/>
  <c r="BP10" i="11"/>
  <c r="BQ10" i="11"/>
  <c r="BR10" i="11"/>
  <c r="BS10" i="11"/>
  <c r="BT10" i="11"/>
  <c r="BU10" i="11"/>
  <c r="BV10" i="11"/>
  <c r="CQ10" i="11"/>
  <c r="CR10" i="11"/>
  <c r="CY10" i="11"/>
  <c r="CZ10" i="11"/>
  <c r="DA10" i="11"/>
  <c r="DB10" i="11"/>
  <c r="DC10" i="11"/>
  <c r="DD10" i="11"/>
  <c r="DE10" i="11"/>
  <c r="DF10" i="11"/>
  <c r="DF25" i="11" s="1"/>
  <c r="DG10" i="11"/>
  <c r="DH10" i="11"/>
  <c r="DI10" i="11"/>
  <c r="DJ10" i="11"/>
  <c r="EE10" i="11"/>
  <c r="EF10" i="11"/>
  <c r="EM10" i="11"/>
  <c r="EZ10" i="11" s="1"/>
  <c r="EN10" i="11"/>
  <c r="EO10" i="11"/>
  <c r="EP10" i="11"/>
  <c r="EQ10" i="11"/>
  <c r="ER10" i="11"/>
  <c r="ES10" i="11"/>
  <c r="ET10" i="11"/>
  <c r="EU10" i="11"/>
  <c r="EV10" i="11"/>
  <c r="EW10" i="11"/>
  <c r="EX10" i="11"/>
  <c r="FS10" i="11"/>
  <c r="FT10" i="11"/>
  <c r="GA10" i="11"/>
  <c r="GB10" i="11"/>
  <c r="GC10" i="11"/>
  <c r="GD10" i="11"/>
  <c r="GE10" i="11"/>
  <c r="GF10" i="11"/>
  <c r="GG10" i="11"/>
  <c r="GH10" i="11"/>
  <c r="GI10" i="11"/>
  <c r="GJ10" i="11"/>
  <c r="GK10" i="11"/>
  <c r="GL10" i="11"/>
  <c r="HG10" i="11"/>
  <c r="HH10" i="11"/>
  <c r="HO10" i="11"/>
  <c r="HQ10" i="11"/>
  <c r="HR10" i="11"/>
  <c r="HS10" i="11"/>
  <c r="HT10" i="11"/>
  <c r="HU10" i="11"/>
  <c r="HV10" i="11"/>
  <c r="HW10" i="11"/>
  <c r="HX10" i="11"/>
  <c r="HY10" i="11"/>
  <c r="HZ10" i="11"/>
  <c r="IA10" i="11"/>
  <c r="O11" i="11"/>
  <c r="P11" i="11"/>
  <c r="R11" i="11"/>
  <c r="S11" i="11"/>
  <c r="T11" i="11" s="1"/>
  <c r="W11" i="11"/>
  <c r="X11" i="11"/>
  <c r="Y11" i="11"/>
  <c r="Z11" i="11"/>
  <c r="AA11" i="11"/>
  <c r="AB11" i="11"/>
  <c r="AC11" i="11"/>
  <c r="AD11" i="11"/>
  <c r="AE11" i="11"/>
  <c r="AF11" i="11"/>
  <c r="AG11" i="11"/>
  <c r="AH11" i="11"/>
  <c r="BC11" i="11"/>
  <c r="BD11" i="11"/>
  <c r="BF11" i="11"/>
  <c r="BG11" i="11"/>
  <c r="BH11" i="11"/>
  <c r="BK11" i="11"/>
  <c r="BL11" i="11"/>
  <c r="BM11" i="11"/>
  <c r="BN11" i="11"/>
  <c r="BO11" i="11"/>
  <c r="BP11" i="11"/>
  <c r="BQ11" i="11"/>
  <c r="BR11" i="11"/>
  <c r="BS11" i="11"/>
  <c r="BT11" i="11"/>
  <c r="BU11" i="11"/>
  <c r="BV11" i="11"/>
  <c r="CQ11" i="11"/>
  <c r="CR11" i="11"/>
  <c r="CT11" i="11"/>
  <c r="CU11" i="11"/>
  <c r="CV11" i="11" s="1"/>
  <c r="CY11" i="11"/>
  <c r="CZ11" i="11"/>
  <c r="DA11" i="11"/>
  <c r="DB11" i="11"/>
  <c r="DC11" i="11"/>
  <c r="DD11" i="11"/>
  <c r="DE11" i="11"/>
  <c r="DF11" i="11"/>
  <c r="DG11" i="11"/>
  <c r="DH11" i="11"/>
  <c r="DI11" i="11"/>
  <c r="DJ11" i="11"/>
  <c r="EE11" i="11"/>
  <c r="EF11" i="11"/>
  <c r="EH11" i="11"/>
  <c r="EI11" i="11"/>
  <c r="EJ11" i="11"/>
  <c r="EM11" i="11"/>
  <c r="EZ11" i="11" s="1"/>
  <c r="EN11" i="11"/>
  <c r="EO11" i="11"/>
  <c r="EP11" i="11"/>
  <c r="EQ11" i="11"/>
  <c r="ER11" i="11"/>
  <c r="ES11" i="11"/>
  <c r="ET11" i="11"/>
  <c r="EU11" i="11"/>
  <c r="EV11" i="11"/>
  <c r="EW11" i="11"/>
  <c r="EX11" i="11"/>
  <c r="FC11" i="11"/>
  <c r="FD11" i="11" s="1"/>
  <c r="FS11" i="11"/>
  <c r="FT11" i="11"/>
  <c r="FV11" i="11"/>
  <c r="FW11" i="11"/>
  <c r="FX11" i="11" s="1"/>
  <c r="GA11" i="11"/>
  <c r="GB11" i="11"/>
  <c r="GC11" i="11"/>
  <c r="GD11" i="11"/>
  <c r="GE11" i="11"/>
  <c r="GF11" i="11"/>
  <c r="GG11" i="11"/>
  <c r="GH11" i="11"/>
  <c r="GI11" i="11"/>
  <c r="GJ11" i="11"/>
  <c r="GK11" i="11"/>
  <c r="GL11" i="11"/>
  <c r="HG11" i="11"/>
  <c r="HH11" i="11"/>
  <c r="HJ11" i="11"/>
  <c r="HK11" i="11"/>
  <c r="HL11" i="11"/>
  <c r="HO11" i="11"/>
  <c r="IE11" i="11" s="1"/>
  <c r="HQ11" i="11"/>
  <c r="HR11" i="11"/>
  <c r="HS11" i="11"/>
  <c r="HT11" i="11"/>
  <c r="ID11" i="11" s="1"/>
  <c r="HU11" i="11"/>
  <c r="HV11" i="11"/>
  <c r="HW11" i="11"/>
  <c r="HX11" i="11"/>
  <c r="HY11" i="11"/>
  <c r="HZ11" i="11"/>
  <c r="IA11" i="11"/>
  <c r="IF11" i="11"/>
  <c r="O12" i="11"/>
  <c r="P12" i="11"/>
  <c r="W12" i="11"/>
  <c r="X12" i="11"/>
  <c r="Y12" i="11"/>
  <c r="Z12" i="11"/>
  <c r="AA12" i="11"/>
  <c r="AB12" i="11"/>
  <c r="AC12" i="11"/>
  <c r="AD12" i="11"/>
  <c r="AE12" i="11"/>
  <c r="AF12" i="11"/>
  <c r="AG12" i="11"/>
  <c r="AH12" i="11"/>
  <c r="BC12" i="11"/>
  <c r="BD12" i="11"/>
  <c r="BK12" i="11"/>
  <c r="BL12" i="11"/>
  <c r="BM12" i="11"/>
  <c r="BN12" i="11"/>
  <c r="BO12" i="11"/>
  <c r="BP12" i="11"/>
  <c r="BQ12" i="11"/>
  <c r="BR12" i="11"/>
  <c r="BS12" i="11"/>
  <c r="BT12" i="11"/>
  <c r="BU12" i="11"/>
  <c r="BV12" i="11"/>
  <c r="CQ12" i="11"/>
  <c r="CR12" i="11"/>
  <c r="CY12" i="11"/>
  <c r="CZ12" i="11"/>
  <c r="DA12" i="11"/>
  <c r="DB12" i="11"/>
  <c r="DC12" i="11"/>
  <c r="DD12" i="11"/>
  <c r="DE12" i="11"/>
  <c r="DF12" i="11"/>
  <c r="DG12" i="11"/>
  <c r="DH12" i="11"/>
  <c r="DI12" i="11"/>
  <c r="DJ12" i="11"/>
  <c r="DL12" i="11"/>
  <c r="EE12" i="11"/>
  <c r="EF12" i="11"/>
  <c r="EM12" i="11"/>
  <c r="EN12" i="11"/>
  <c r="EO12" i="11"/>
  <c r="EP12" i="11"/>
  <c r="EQ12" i="11"/>
  <c r="ER12" i="11"/>
  <c r="ES12" i="11"/>
  <c r="ET12" i="11"/>
  <c r="EU12" i="11"/>
  <c r="EV12" i="11"/>
  <c r="EW12" i="11"/>
  <c r="EX12" i="11"/>
  <c r="FS12" i="11"/>
  <c r="FT12" i="11"/>
  <c r="GA12" i="11"/>
  <c r="GB12" i="11"/>
  <c r="GC12" i="11"/>
  <c r="GD12" i="11"/>
  <c r="GE12" i="11"/>
  <c r="GF12" i="11"/>
  <c r="GG12" i="11"/>
  <c r="GH12" i="11"/>
  <c r="GI12" i="11"/>
  <c r="GJ12" i="11"/>
  <c r="GK12" i="11"/>
  <c r="GL12" i="11"/>
  <c r="HG12" i="11"/>
  <c r="HH12" i="11"/>
  <c r="HO12" i="11"/>
  <c r="HQ12" i="11"/>
  <c r="HR12" i="11"/>
  <c r="HS12" i="11"/>
  <c r="HT12" i="11"/>
  <c r="HU12" i="11"/>
  <c r="HV12" i="11"/>
  <c r="HW12" i="11"/>
  <c r="HX12" i="11"/>
  <c r="HY12" i="11"/>
  <c r="HZ12" i="11"/>
  <c r="O13" i="11"/>
  <c r="P13" i="11"/>
  <c r="W13" i="11"/>
  <c r="X13" i="11"/>
  <c r="Y13" i="11"/>
  <c r="Y25" i="11" s="1"/>
  <c r="Z13" i="11"/>
  <c r="AA13" i="11"/>
  <c r="AB13" i="11"/>
  <c r="AC13" i="11"/>
  <c r="AC25" i="11" s="1"/>
  <c r="AD13" i="11"/>
  <c r="AE13" i="11"/>
  <c r="AF13" i="11"/>
  <c r="AG13" i="11"/>
  <c r="AH13" i="11"/>
  <c r="BC13" i="11"/>
  <c r="BD13" i="11"/>
  <c r="BK13" i="11"/>
  <c r="BX13" i="11" s="1"/>
  <c r="BL13" i="11"/>
  <c r="BM13" i="11"/>
  <c r="BN13" i="11"/>
  <c r="BO13" i="11"/>
  <c r="BP13" i="11"/>
  <c r="BQ13" i="11"/>
  <c r="BR13" i="11"/>
  <c r="BS13" i="11"/>
  <c r="BT13" i="11"/>
  <c r="BU13" i="11"/>
  <c r="BV13" i="11"/>
  <c r="CQ13" i="11"/>
  <c r="CR13" i="11"/>
  <c r="CY13" i="11"/>
  <c r="CZ13" i="11"/>
  <c r="DA13" i="11"/>
  <c r="DB13" i="11"/>
  <c r="DC13" i="11"/>
  <c r="DD13" i="11"/>
  <c r="DE13" i="11"/>
  <c r="DF13" i="11"/>
  <c r="DG13" i="11"/>
  <c r="DH13" i="11"/>
  <c r="DI13" i="11"/>
  <c r="DJ13" i="11"/>
  <c r="EE13" i="11"/>
  <c r="EF13" i="11"/>
  <c r="EM13" i="11"/>
  <c r="EZ13" i="11" s="1"/>
  <c r="EN13" i="11"/>
  <c r="EO13" i="11"/>
  <c r="EP13" i="11"/>
  <c r="EQ13" i="11"/>
  <c r="ER13" i="11"/>
  <c r="ES13" i="11"/>
  <c r="ET13" i="11"/>
  <c r="EU13" i="11"/>
  <c r="EV13" i="11"/>
  <c r="EW13" i="11"/>
  <c r="EX13" i="11"/>
  <c r="FS13" i="11"/>
  <c r="FT13" i="11"/>
  <c r="GA13" i="11"/>
  <c r="GB13" i="11"/>
  <c r="GC13" i="11"/>
  <c r="GD13" i="11"/>
  <c r="GE13" i="11"/>
  <c r="GF13" i="11"/>
  <c r="GG13" i="11"/>
  <c r="GG25" i="11" s="1"/>
  <c r="GH13" i="11"/>
  <c r="GI13" i="11"/>
  <c r="GJ13" i="11"/>
  <c r="GK13" i="11"/>
  <c r="GL13" i="11"/>
  <c r="HG13" i="11"/>
  <c r="HH13" i="11"/>
  <c r="HO13" i="11"/>
  <c r="HQ13" i="11"/>
  <c r="HR13" i="11"/>
  <c r="HS13" i="11"/>
  <c r="HT13" i="11"/>
  <c r="HU13" i="11"/>
  <c r="HV13" i="11"/>
  <c r="HW13" i="11"/>
  <c r="HX13" i="11"/>
  <c r="HY13" i="11"/>
  <c r="HZ13" i="11"/>
  <c r="O14" i="11"/>
  <c r="P14" i="11"/>
  <c r="R14" i="11"/>
  <c r="S14" i="11"/>
  <c r="T14" i="11" s="1"/>
  <c r="W14" i="11"/>
  <c r="X14" i="11"/>
  <c r="Y14" i="11"/>
  <c r="Z14" i="11"/>
  <c r="AA14" i="11"/>
  <c r="AB14" i="11"/>
  <c r="AL14" i="11" s="1"/>
  <c r="AC14" i="11"/>
  <c r="AD14" i="11"/>
  <c r="AE14" i="11"/>
  <c r="AF14" i="11"/>
  <c r="AG14" i="11"/>
  <c r="AH14" i="11"/>
  <c r="AI14" i="11"/>
  <c r="BC14" i="11"/>
  <c r="BD14" i="11"/>
  <c r="BF14" i="11"/>
  <c r="BG14" i="11"/>
  <c r="BH14" i="11" s="1"/>
  <c r="BK14" i="11"/>
  <c r="BL14" i="11"/>
  <c r="BM14" i="11"/>
  <c r="BN14" i="11"/>
  <c r="BO14" i="11"/>
  <c r="BP14" i="11"/>
  <c r="BQ14" i="11"/>
  <c r="BR14" i="11"/>
  <c r="BS14" i="11"/>
  <c r="BT14" i="11"/>
  <c r="BU14" i="11"/>
  <c r="BV14" i="11"/>
  <c r="CQ14" i="11"/>
  <c r="CR14" i="11"/>
  <c r="CT14" i="11"/>
  <c r="CU14" i="11"/>
  <c r="CV14" i="11" s="1"/>
  <c r="CY14" i="11"/>
  <c r="CZ14" i="11"/>
  <c r="DA14" i="11"/>
  <c r="DB14" i="11"/>
  <c r="DC14" i="11"/>
  <c r="DD14" i="11"/>
  <c r="DE14" i="11"/>
  <c r="DF14" i="11"/>
  <c r="DG14" i="11"/>
  <c r="DH14" i="11"/>
  <c r="DI14" i="11"/>
  <c r="DJ14" i="11"/>
  <c r="DK14" i="11"/>
  <c r="EE14" i="11"/>
  <c r="EF14" i="11"/>
  <c r="EH14" i="11"/>
  <c r="EI14" i="11"/>
  <c r="EJ14" i="11" s="1"/>
  <c r="EM14" i="11"/>
  <c r="EZ14" i="11" s="1"/>
  <c r="EN14" i="11"/>
  <c r="EO14" i="11"/>
  <c r="EP14" i="11"/>
  <c r="EQ14" i="11"/>
  <c r="ER14" i="11"/>
  <c r="ES14" i="11"/>
  <c r="ET14" i="11"/>
  <c r="EU14" i="11"/>
  <c r="EV14" i="11"/>
  <c r="EW14" i="11"/>
  <c r="EX14" i="11"/>
  <c r="FB14" i="11"/>
  <c r="FS14" i="11"/>
  <c r="FT14" i="11"/>
  <c r="FV14" i="11"/>
  <c r="FW14" i="11"/>
  <c r="FX14" i="11" s="1"/>
  <c r="GA14" i="11"/>
  <c r="GB14" i="11"/>
  <c r="GC14" i="11"/>
  <c r="GD14" i="11"/>
  <c r="GE14" i="11"/>
  <c r="GF14" i="11"/>
  <c r="GG14" i="11"/>
  <c r="GH14" i="11"/>
  <c r="GI14" i="11"/>
  <c r="GJ14" i="11"/>
  <c r="GK14" i="11"/>
  <c r="GL14" i="11"/>
  <c r="GM14" i="11"/>
  <c r="HG14" i="11"/>
  <c r="HH14" i="11"/>
  <c r="HJ14" i="11"/>
  <c r="HK14" i="11"/>
  <c r="HL14" i="11" s="1"/>
  <c r="HO14" i="11"/>
  <c r="HQ14" i="11"/>
  <c r="HR14" i="11"/>
  <c r="HS14" i="11"/>
  <c r="HT14" i="11"/>
  <c r="HU14" i="11"/>
  <c r="HV14" i="11"/>
  <c r="HW14" i="11"/>
  <c r="HX14" i="11"/>
  <c r="HY14" i="11"/>
  <c r="HZ14" i="11"/>
  <c r="O15" i="11"/>
  <c r="P15" i="11"/>
  <c r="W15" i="11"/>
  <c r="X15" i="11"/>
  <c r="Y15" i="11"/>
  <c r="Z15" i="11"/>
  <c r="AA15" i="11"/>
  <c r="AB15" i="11"/>
  <c r="AC15" i="11"/>
  <c r="AD15" i="11"/>
  <c r="AE15" i="11"/>
  <c r="AF15" i="11"/>
  <c r="AG15" i="11"/>
  <c r="AH15" i="11"/>
  <c r="AI15" i="11"/>
  <c r="BC15" i="11"/>
  <c r="BD15" i="11"/>
  <c r="BK15" i="11"/>
  <c r="BL15" i="11"/>
  <c r="BM15" i="11"/>
  <c r="BN15" i="11"/>
  <c r="BO15" i="11"/>
  <c r="BP15" i="11"/>
  <c r="BQ15" i="11"/>
  <c r="BR15" i="11"/>
  <c r="BS15" i="11"/>
  <c r="BT15" i="11"/>
  <c r="BU15" i="11"/>
  <c r="BV15" i="11"/>
  <c r="BW15" i="11"/>
  <c r="CQ15" i="11"/>
  <c r="CR15" i="11"/>
  <c r="CY15" i="11"/>
  <c r="CZ15" i="11"/>
  <c r="DA15" i="11"/>
  <c r="DB15" i="11"/>
  <c r="DC15" i="11"/>
  <c r="DD15" i="11"/>
  <c r="DE15" i="11"/>
  <c r="DF15" i="11"/>
  <c r="DG15" i="11"/>
  <c r="DH15" i="11"/>
  <c r="DI15" i="11"/>
  <c r="DJ15" i="11"/>
  <c r="DK15" i="11"/>
  <c r="EE15" i="11"/>
  <c r="EF15" i="11"/>
  <c r="EM15" i="11"/>
  <c r="EN15" i="11"/>
  <c r="EO15" i="11"/>
  <c r="EP15" i="11"/>
  <c r="EQ15" i="11"/>
  <c r="ER15" i="11"/>
  <c r="ES15" i="11"/>
  <c r="ET15" i="11"/>
  <c r="EU15" i="11"/>
  <c r="EV15" i="11"/>
  <c r="EW15" i="11"/>
  <c r="EX15" i="11"/>
  <c r="EY15" i="11"/>
  <c r="FS15" i="11"/>
  <c r="FT15" i="11"/>
  <c r="GA15" i="11"/>
  <c r="GB15" i="11"/>
  <c r="GC15" i="11"/>
  <c r="GD15" i="11"/>
  <c r="GE15" i="11"/>
  <c r="GF15" i="11"/>
  <c r="GG15" i="11"/>
  <c r="GH15" i="11"/>
  <c r="GI15" i="11"/>
  <c r="GJ15" i="11"/>
  <c r="GK15" i="11"/>
  <c r="GL15" i="11"/>
  <c r="GM15" i="11"/>
  <c r="HG15" i="11"/>
  <c r="HH15" i="11"/>
  <c r="HO15" i="11"/>
  <c r="HQ15" i="11"/>
  <c r="HR15" i="11"/>
  <c r="HS15" i="11"/>
  <c r="HT15" i="11"/>
  <c r="HU15" i="11"/>
  <c r="HV15" i="11"/>
  <c r="HW15" i="11"/>
  <c r="HX15" i="11"/>
  <c r="HY15" i="11"/>
  <c r="HZ15" i="11"/>
  <c r="O16" i="11"/>
  <c r="P16" i="11"/>
  <c r="W16" i="11"/>
  <c r="X16" i="11"/>
  <c r="Y16" i="11"/>
  <c r="Z16" i="11"/>
  <c r="AA16" i="11"/>
  <c r="AB16" i="11"/>
  <c r="AC16" i="11"/>
  <c r="AD16" i="11"/>
  <c r="AE16" i="11"/>
  <c r="AF16" i="11"/>
  <c r="AG16" i="11"/>
  <c r="AH16" i="11"/>
  <c r="BC16" i="11"/>
  <c r="BD16" i="11"/>
  <c r="BK16" i="11"/>
  <c r="BL16" i="11"/>
  <c r="BM16" i="11"/>
  <c r="BN16" i="11"/>
  <c r="BO16" i="11"/>
  <c r="BP16" i="11"/>
  <c r="BQ16" i="11"/>
  <c r="BR16" i="11"/>
  <c r="BS16" i="11"/>
  <c r="BT16" i="11"/>
  <c r="BU16" i="11"/>
  <c r="BV16" i="11"/>
  <c r="CQ16" i="11"/>
  <c r="CR16" i="11"/>
  <c r="CY16" i="11"/>
  <c r="CZ16" i="11"/>
  <c r="DA16" i="11"/>
  <c r="DB16" i="11"/>
  <c r="DC16" i="11"/>
  <c r="DD16" i="11"/>
  <c r="DE16" i="11"/>
  <c r="DF16" i="11"/>
  <c r="DG16" i="11"/>
  <c r="DH16" i="11"/>
  <c r="DI16" i="11"/>
  <c r="DJ16" i="11"/>
  <c r="DL16" i="11"/>
  <c r="EE16" i="11"/>
  <c r="EF16" i="11"/>
  <c r="EM16" i="11"/>
  <c r="EN16" i="11"/>
  <c r="EO16" i="11"/>
  <c r="EP16" i="11"/>
  <c r="EQ16" i="11"/>
  <c r="ER16" i="11"/>
  <c r="ES16" i="11"/>
  <c r="ET16" i="11"/>
  <c r="EU16" i="11"/>
  <c r="EV16" i="11"/>
  <c r="EW16" i="11"/>
  <c r="EX16" i="11"/>
  <c r="FS16" i="11"/>
  <c r="FT16" i="11"/>
  <c r="GA16" i="11"/>
  <c r="GB16" i="11"/>
  <c r="GC16" i="11"/>
  <c r="GD16" i="11"/>
  <c r="GE16" i="11"/>
  <c r="GF16" i="11"/>
  <c r="GG16" i="11"/>
  <c r="GH16" i="11"/>
  <c r="GI16" i="11"/>
  <c r="GJ16" i="11"/>
  <c r="GK16" i="11"/>
  <c r="GL16" i="11"/>
  <c r="HG16" i="11"/>
  <c r="HH16" i="11"/>
  <c r="HO16" i="11"/>
  <c r="HQ16" i="11"/>
  <c r="HR16" i="11"/>
  <c r="HS16" i="11"/>
  <c r="HT16" i="11"/>
  <c r="HU16" i="11"/>
  <c r="HV16" i="11"/>
  <c r="HW16" i="11"/>
  <c r="HX16" i="11"/>
  <c r="HY16" i="11"/>
  <c r="HZ16" i="11"/>
  <c r="O17" i="11"/>
  <c r="P17" i="11"/>
  <c r="R17" i="11"/>
  <c r="S17" i="11"/>
  <c r="T17" i="11"/>
  <c r="W17" i="11"/>
  <c r="X17" i="11"/>
  <c r="Y17" i="11"/>
  <c r="Z17" i="11"/>
  <c r="AA17" i="11"/>
  <c r="AB17" i="11"/>
  <c r="AC17" i="11"/>
  <c r="AD17" i="11"/>
  <c r="AE17" i="11"/>
  <c r="AF17" i="11"/>
  <c r="AG17" i="11"/>
  <c r="AH17" i="11"/>
  <c r="BC17" i="11"/>
  <c r="BD17" i="11"/>
  <c r="BF17" i="11"/>
  <c r="BG17" i="11"/>
  <c r="BH17" i="11" s="1"/>
  <c r="BK17" i="11"/>
  <c r="BL17" i="11"/>
  <c r="BM17" i="11"/>
  <c r="BN17" i="11"/>
  <c r="BO17" i="11"/>
  <c r="BP17" i="11"/>
  <c r="BP23" i="11" s="1"/>
  <c r="BQ17" i="11"/>
  <c r="BR17" i="11"/>
  <c r="BS17" i="11"/>
  <c r="BT17" i="11"/>
  <c r="BU17" i="11"/>
  <c r="BV17" i="11"/>
  <c r="CQ17" i="11"/>
  <c r="CR17" i="11"/>
  <c r="CT17" i="11"/>
  <c r="CU17" i="11"/>
  <c r="CV17" i="11"/>
  <c r="CY17" i="11"/>
  <c r="DL17" i="11" s="1"/>
  <c r="CZ17" i="11"/>
  <c r="DA17" i="11"/>
  <c r="DB17" i="11"/>
  <c r="DC17" i="11"/>
  <c r="DD17" i="11"/>
  <c r="DE17" i="11"/>
  <c r="DF17" i="11"/>
  <c r="DG17" i="11"/>
  <c r="DH17" i="11"/>
  <c r="DI17" i="11"/>
  <c r="DJ17" i="11"/>
  <c r="DO17" i="11"/>
  <c r="DP17" i="11" s="1"/>
  <c r="EE17" i="11"/>
  <c r="EF17" i="11"/>
  <c r="EH17" i="11"/>
  <c r="EI17" i="11"/>
  <c r="EJ17" i="11" s="1"/>
  <c r="EM17" i="11"/>
  <c r="EN17" i="11"/>
  <c r="EO17" i="11"/>
  <c r="EP17" i="11"/>
  <c r="EQ17" i="11"/>
  <c r="ER17" i="11"/>
  <c r="ES17" i="11"/>
  <c r="ET17" i="11"/>
  <c r="EU17" i="11"/>
  <c r="EV17" i="11"/>
  <c r="EW17" i="11"/>
  <c r="EX17" i="11"/>
  <c r="FS17" i="11"/>
  <c r="FT17" i="11"/>
  <c r="FV17" i="11"/>
  <c r="FW17" i="11"/>
  <c r="FX17" i="11"/>
  <c r="GA17" i="11"/>
  <c r="GN17" i="11" s="1"/>
  <c r="GB17" i="11"/>
  <c r="GC17" i="11"/>
  <c r="GD17" i="11"/>
  <c r="GE17" i="11"/>
  <c r="GF17" i="11"/>
  <c r="GG17" i="11"/>
  <c r="GH17" i="11"/>
  <c r="GI17" i="11"/>
  <c r="GJ17" i="11"/>
  <c r="GK17" i="11"/>
  <c r="GL17" i="11"/>
  <c r="GQ17" i="11"/>
  <c r="GR17" i="11" s="1"/>
  <c r="HG17" i="11"/>
  <c r="HH17" i="11"/>
  <c r="HJ17" i="11"/>
  <c r="HK17" i="11"/>
  <c r="HL17" i="11" s="1"/>
  <c r="HO17" i="11"/>
  <c r="HQ17" i="11"/>
  <c r="HR17" i="11"/>
  <c r="HS17" i="11"/>
  <c r="HT17" i="11"/>
  <c r="HU17" i="11"/>
  <c r="HV17" i="11"/>
  <c r="HW17" i="11"/>
  <c r="HX17" i="11"/>
  <c r="HY17" i="11"/>
  <c r="HZ17" i="11"/>
  <c r="O18" i="11"/>
  <c r="P18" i="11"/>
  <c r="W18" i="11"/>
  <c r="AJ18" i="11" s="1"/>
  <c r="X18" i="11"/>
  <c r="Y18" i="11"/>
  <c r="Z18" i="11"/>
  <c r="AA18" i="11"/>
  <c r="AB18" i="11"/>
  <c r="AC18" i="11"/>
  <c r="AD18" i="11"/>
  <c r="AE18" i="11"/>
  <c r="AF18" i="11"/>
  <c r="AG18" i="11"/>
  <c r="AH18" i="11"/>
  <c r="BC18" i="11"/>
  <c r="BD18" i="11"/>
  <c r="BK18" i="11"/>
  <c r="BX18" i="11" s="1"/>
  <c r="BL18" i="11"/>
  <c r="BM18" i="11"/>
  <c r="BN18" i="11"/>
  <c r="BO18" i="11"/>
  <c r="BP18" i="11"/>
  <c r="BQ18" i="11"/>
  <c r="BR18" i="11"/>
  <c r="BS18" i="11"/>
  <c r="BT18" i="11"/>
  <c r="BU18" i="11"/>
  <c r="BV18" i="11"/>
  <c r="CQ18" i="11"/>
  <c r="CR18" i="11"/>
  <c r="CY18" i="11"/>
  <c r="DL18" i="11" s="1"/>
  <c r="CZ18" i="11"/>
  <c r="DA18" i="11"/>
  <c r="DB18" i="11"/>
  <c r="DC18" i="11"/>
  <c r="DD18" i="11"/>
  <c r="DE18" i="11"/>
  <c r="DF18" i="11"/>
  <c r="DG18" i="11"/>
  <c r="DH18" i="11"/>
  <c r="DI18" i="11"/>
  <c r="DJ18" i="11"/>
  <c r="EE18" i="11"/>
  <c r="EF18" i="11"/>
  <c r="EM18" i="11"/>
  <c r="EZ18" i="11" s="1"/>
  <c r="EN18" i="11"/>
  <c r="EO18" i="11"/>
  <c r="EP18" i="11"/>
  <c r="EQ18" i="11"/>
  <c r="ER18" i="11"/>
  <c r="ES18" i="11"/>
  <c r="ET18" i="11"/>
  <c r="ET23" i="11" s="1"/>
  <c r="EU18" i="11"/>
  <c r="EV18" i="11"/>
  <c r="EW18" i="11"/>
  <c r="EX18" i="11"/>
  <c r="EX23" i="11" s="1"/>
  <c r="FS18" i="11"/>
  <c r="FT18" i="11"/>
  <c r="GA18" i="11"/>
  <c r="GN18" i="11" s="1"/>
  <c r="GB18" i="11"/>
  <c r="GC18" i="11"/>
  <c r="GD18" i="11"/>
  <c r="GE18" i="11"/>
  <c r="GF18" i="11"/>
  <c r="GG18" i="11"/>
  <c r="GH18" i="11"/>
  <c r="GI18" i="11"/>
  <c r="GJ18" i="11"/>
  <c r="GK18" i="11"/>
  <c r="GL18" i="11"/>
  <c r="HG18" i="11"/>
  <c r="HH18" i="11"/>
  <c r="HO18" i="11"/>
  <c r="HQ18" i="11"/>
  <c r="HR18" i="11"/>
  <c r="HS18" i="11"/>
  <c r="HT18" i="11"/>
  <c r="HU18" i="11"/>
  <c r="HV18" i="11"/>
  <c r="HW18" i="11"/>
  <c r="ID17" i="11" s="1"/>
  <c r="HX18" i="11"/>
  <c r="HY18" i="11"/>
  <c r="HZ18" i="11"/>
  <c r="IA18" i="11"/>
  <c r="O19" i="11"/>
  <c r="P19" i="11"/>
  <c r="W19" i="11"/>
  <c r="X19" i="11"/>
  <c r="Y19" i="11"/>
  <c r="Z19" i="11"/>
  <c r="AA19" i="11"/>
  <c r="AB19" i="11"/>
  <c r="AC19" i="11"/>
  <c r="AD19" i="11"/>
  <c r="AE19" i="11"/>
  <c r="AF19" i="11"/>
  <c r="AG19" i="11"/>
  <c r="AH19" i="11"/>
  <c r="AI19" i="11"/>
  <c r="BC19" i="11"/>
  <c r="BD19" i="11"/>
  <c r="BK19" i="11"/>
  <c r="BL19" i="11"/>
  <c r="BM19" i="11"/>
  <c r="BN19" i="11"/>
  <c r="BO19" i="11"/>
  <c r="BP19" i="11"/>
  <c r="BQ19" i="11"/>
  <c r="BR19" i="11"/>
  <c r="BS19" i="11"/>
  <c r="BT19" i="11"/>
  <c r="BU19" i="11"/>
  <c r="BV19" i="11"/>
  <c r="BW19" i="11"/>
  <c r="CQ19" i="11"/>
  <c r="CR19" i="11"/>
  <c r="CY19" i="11"/>
  <c r="CZ19" i="11"/>
  <c r="DA19" i="11"/>
  <c r="DB19" i="11"/>
  <c r="DC19" i="11"/>
  <c r="DD19" i="11"/>
  <c r="DE19" i="11"/>
  <c r="DF19" i="11"/>
  <c r="DG19" i="11"/>
  <c r="DH19" i="11"/>
  <c r="DI19" i="11"/>
  <c r="DJ19" i="11"/>
  <c r="DK19" i="11"/>
  <c r="EE19" i="11"/>
  <c r="EF19" i="11"/>
  <c r="EM19" i="11"/>
  <c r="EN19" i="11"/>
  <c r="EO19" i="11"/>
  <c r="EP19" i="11"/>
  <c r="EQ19" i="11"/>
  <c r="EQ23" i="11" s="1"/>
  <c r="ER19" i="11"/>
  <c r="FB20" i="11" s="1"/>
  <c r="ES19" i="11"/>
  <c r="ET19" i="11"/>
  <c r="EU19" i="11"/>
  <c r="EU23" i="11" s="1"/>
  <c r="EV19" i="11"/>
  <c r="EW19" i="11"/>
  <c r="EX19" i="11"/>
  <c r="EY19" i="11"/>
  <c r="FS19" i="11"/>
  <c r="FT19" i="11"/>
  <c r="GA19" i="11"/>
  <c r="GB19" i="11"/>
  <c r="GC19" i="11"/>
  <c r="GD19" i="11"/>
  <c r="GE19" i="11"/>
  <c r="GF19" i="11"/>
  <c r="GG19" i="11"/>
  <c r="GH19" i="11"/>
  <c r="GI19" i="11"/>
  <c r="GJ19" i="11"/>
  <c r="GK19" i="11"/>
  <c r="GL19" i="11"/>
  <c r="GM19" i="11"/>
  <c r="HG19" i="11"/>
  <c r="HH19" i="11"/>
  <c r="HO19" i="11"/>
  <c r="HQ19" i="11"/>
  <c r="HR19" i="11"/>
  <c r="HS19" i="11"/>
  <c r="HT19" i="11"/>
  <c r="HU19" i="11"/>
  <c r="HV19" i="11"/>
  <c r="HW19" i="11"/>
  <c r="HX19" i="11"/>
  <c r="HY19" i="11"/>
  <c r="HZ19" i="11"/>
  <c r="IB19" i="11"/>
  <c r="O20" i="11"/>
  <c r="P20" i="11"/>
  <c r="R20" i="11"/>
  <c r="S20" i="11"/>
  <c r="T20" i="11" s="1"/>
  <c r="W20" i="11"/>
  <c r="X20" i="11"/>
  <c r="Y20" i="11"/>
  <c r="Z20" i="11"/>
  <c r="AA20" i="11"/>
  <c r="AB20" i="11"/>
  <c r="AC20" i="11"/>
  <c r="AL20" i="11" s="1"/>
  <c r="AD20" i="11"/>
  <c r="AE20" i="11"/>
  <c r="AF20" i="11"/>
  <c r="AG20" i="11"/>
  <c r="AH20" i="11"/>
  <c r="BC20" i="11"/>
  <c r="BD20" i="11"/>
  <c r="BF20" i="11"/>
  <c r="BG20" i="11"/>
  <c r="BH20" i="11"/>
  <c r="BK20" i="11"/>
  <c r="BL20" i="11"/>
  <c r="BM20" i="11"/>
  <c r="BN20" i="11"/>
  <c r="BO20" i="11"/>
  <c r="BP20" i="11"/>
  <c r="BQ20" i="11"/>
  <c r="BR20" i="11"/>
  <c r="BS20" i="11"/>
  <c r="BT20" i="11"/>
  <c r="BU20" i="11"/>
  <c r="BV20" i="11"/>
  <c r="BW20" i="11"/>
  <c r="CQ20" i="11"/>
  <c r="CR20" i="11"/>
  <c r="CT20" i="11"/>
  <c r="CU20" i="11"/>
  <c r="CV20" i="11" s="1"/>
  <c r="CY20" i="11"/>
  <c r="CZ20" i="11"/>
  <c r="DA20" i="11"/>
  <c r="DB20" i="11"/>
  <c r="DC20" i="11"/>
  <c r="DD20" i="11"/>
  <c r="DE20" i="11"/>
  <c r="DN20" i="11" s="1"/>
  <c r="DF20" i="11"/>
  <c r="DG20" i="11"/>
  <c r="DH20" i="11"/>
  <c r="DI20" i="11"/>
  <c r="DJ20" i="11"/>
  <c r="EE20" i="11"/>
  <c r="EF20" i="11"/>
  <c r="EH20" i="11"/>
  <c r="EI20" i="11"/>
  <c r="EJ20" i="11"/>
  <c r="EM20" i="11"/>
  <c r="EN20" i="11"/>
  <c r="EO20" i="11"/>
  <c r="EP20" i="11"/>
  <c r="EQ20" i="11"/>
  <c r="ER20" i="11"/>
  <c r="ES20" i="11"/>
  <c r="ET20" i="11"/>
  <c r="EU20" i="11"/>
  <c r="EV20" i="11"/>
  <c r="EW20" i="11"/>
  <c r="EX20" i="11"/>
  <c r="EY20" i="11"/>
  <c r="FS20" i="11"/>
  <c r="FT20" i="11"/>
  <c r="FV20" i="11"/>
  <c r="FW20" i="11"/>
  <c r="FX20" i="11" s="1"/>
  <c r="GA20" i="11"/>
  <c r="GB20" i="11"/>
  <c r="GC20" i="11"/>
  <c r="GD20" i="11"/>
  <c r="GE20" i="11"/>
  <c r="GF20" i="11"/>
  <c r="GG20" i="11"/>
  <c r="GP20" i="11" s="1"/>
  <c r="GH20" i="11"/>
  <c r="GI20" i="11"/>
  <c r="GJ20" i="11"/>
  <c r="GK20" i="11"/>
  <c r="GL20" i="11"/>
  <c r="HG20" i="11"/>
  <c r="HH20" i="11"/>
  <c r="HJ20" i="11"/>
  <c r="HK20" i="11"/>
  <c r="HL20" i="11"/>
  <c r="HO20" i="11"/>
  <c r="HQ20" i="11"/>
  <c r="HR20" i="11"/>
  <c r="HS20" i="11"/>
  <c r="HT20" i="11"/>
  <c r="HU20" i="11"/>
  <c r="HV20" i="11"/>
  <c r="HW20" i="11"/>
  <c r="HX20" i="11"/>
  <c r="HY20" i="11"/>
  <c r="HZ20" i="11"/>
  <c r="O21" i="11"/>
  <c r="P21" i="11"/>
  <c r="W21" i="11"/>
  <c r="X21" i="11"/>
  <c r="Y21" i="11"/>
  <c r="Z21" i="11"/>
  <c r="AA21" i="11"/>
  <c r="AB21" i="11"/>
  <c r="AC21" i="11"/>
  <c r="AD21" i="11"/>
  <c r="AE21" i="11"/>
  <c r="AF21" i="11"/>
  <c r="AG21" i="11"/>
  <c r="AH21" i="11"/>
  <c r="BC21" i="11"/>
  <c r="BD21" i="11"/>
  <c r="BK21" i="11"/>
  <c r="BL21" i="11"/>
  <c r="BM21" i="11"/>
  <c r="BN21" i="11"/>
  <c r="BO21" i="11"/>
  <c r="BP21" i="11"/>
  <c r="BQ21" i="11"/>
  <c r="BR21" i="11"/>
  <c r="BS21" i="11"/>
  <c r="BT21" i="11"/>
  <c r="BU21" i="11"/>
  <c r="BV21" i="11"/>
  <c r="CQ21" i="11"/>
  <c r="CR21" i="11"/>
  <c r="CY21" i="11"/>
  <c r="CZ21" i="11"/>
  <c r="DA21" i="11"/>
  <c r="DB21" i="11"/>
  <c r="DC21" i="11"/>
  <c r="DD21" i="11"/>
  <c r="DE21" i="11"/>
  <c r="DF21" i="11"/>
  <c r="DG21" i="11"/>
  <c r="DH21" i="11"/>
  <c r="DI21" i="11"/>
  <c r="DJ21" i="11"/>
  <c r="EE21" i="11"/>
  <c r="EF21" i="11"/>
  <c r="EM21" i="11"/>
  <c r="EN21" i="11"/>
  <c r="EO21" i="11"/>
  <c r="EP21" i="11"/>
  <c r="EQ21" i="11"/>
  <c r="ER21" i="11"/>
  <c r="ES21" i="11"/>
  <c r="ET21" i="11"/>
  <c r="EU21" i="11"/>
  <c r="EV21" i="11"/>
  <c r="EW21" i="11"/>
  <c r="EX21" i="11"/>
  <c r="FS21" i="11"/>
  <c r="FT21" i="11"/>
  <c r="GA21" i="11"/>
  <c r="GB21" i="11"/>
  <c r="GC21" i="11"/>
  <c r="GD21" i="11"/>
  <c r="GE21" i="11"/>
  <c r="GF21" i="11"/>
  <c r="GG21" i="11"/>
  <c r="GH21" i="11"/>
  <c r="GI21" i="11"/>
  <c r="GJ21" i="11"/>
  <c r="GK21" i="11"/>
  <c r="GL21" i="11"/>
  <c r="HG21" i="11"/>
  <c r="HH21" i="11"/>
  <c r="HO21" i="11"/>
  <c r="HQ21" i="11"/>
  <c r="HR21" i="11"/>
  <c r="HS21" i="11"/>
  <c r="HT21" i="11"/>
  <c r="HU21" i="11"/>
  <c r="HV21" i="11"/>
  <c r="HW21" i="11"/>
  <c r="HX21" i="11"/>
  <c r="HY21" i="11"/>
  <c r="HZ21" i="11"/>
  <c r="IA21" i="11"/>
  <c r="O22" i="11"/>
  <c r="P22" i="11"/>
  <c r="W22" i="11"/>
  <c r="X22" i="11"/>
  <c r="Y22" i="11"/>
  <c r="Z22" i="11"/>
  <c r="AA22" i="11"/>
  <c r="AB22" i="11"/>
  <c r="AC22" i="11"/>
  <c r="AD22" i="11"/>
  <c r="AE22" i="11"/>
  <c r="AF22" i="11"/>
  <c r="AG22" i="11"/>
  <c r="AH22" i="11"/>
  <c r="BC22" i="11"/>
  <c r="BD22" i="11"/>
  <c r="BK22" i="11"/>
  <c r="BX23" i="11" s="1"/>
  <c r="BL22" i="11"/>
  <c r="BM22" i="11"/>
  <c r="BN22" i="11"/>
  <c r="BO22" i="11"/>
  <c r="BP22" i="11"/>
  <c r="BQ22" i="11"/>
  <c r="BR22" i="11"/>
  <c r="BS22" i="11"/>
  <c r="BT22" i="11"/>
  <c r="BU22" i="11"/>
  <c r="BV22" i="11"/>
  <c r="BW22" i="11"/>
  <c r="CQ22" i="11"/>
  <c r="CR22" i="11"/>
  <c r="CY22" i="11"/>
  <c r="CZ22" i="11"/>
  <c r="DA22" i="11"/>
  <c r="DB22" i="11"/>
  <c r="DC22" i="11"/>
  <c r="DD22" i="11"/>
  <c r="DE22" i="11"/>
  <c r="DF22" i="11"/>
  <c r="DG22" i="11"/>
  <c r="DH22" i="11"/>
  <c r="DI22" i="11"/>
  <c r="DJ22" i="11"/>
  <c r="DK22" i="11"/>
  <c r="EE22" i="11"/>
  <c r="EF22" i="11"/>
  <c r="EM22" i="11"/>
  <c r="EN22" i="11"/>
  <c r="EO22" i="11"/>
  <c r="EP22" i="11"/>
  <c r="EQ22" i="11"/>
  <c r="ER22" i="11"/>
  <c r="ES22" i="11"/>
  <c r="ET22" i="11"/>
  <c r="EU22" i="11"/>
  <c r="EV22" i="11"/>
  <c r="EW22" i="11"/>
  <c r="EX22" i="11"/>
  <c r="EY22" i="11"/>
  <c r="FS22" i="11"/>
  <c r="FT22" i="11"/>
  <c r="GA22" i="11"/>
  <c r="GB22" i="11"/>
  <c r="GC22" i="11"/>
  <c r="GD22" i="11"/>
  <c r="GE22" i="11"/>
  <c r="GF22" i="11"/>
  <c r="GG22" i="11"/>
  <c r="GH22" i="11"/>
  <c r="GI22" i="11"/>
  <c r="GJ22" i="11"/>
  <c r="GK22" i="11"/>
  <c r="GL22" i="11"/>
  <c r="HG22" i="11"/>
  <c r="HH22" i="11"/>
  <c r="HO22" i="11"/>
  <c r="HQ22" i="11"/>
  <c r="HR22" i="11"/>
  <c r="HS22" i="11"/>
  <c r="HT22" i="11"/>
  <c r="HU22" i="11"/>
  <c r="HV22" i="11"/>
  <c r="HW22" i="11"/>
  <c r="HX22" i="11"/>
  <c r="HY22" i="11"/>
  <c r="HZ22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AD23" i="11"/>
  <c r="AQ23" i="11"/>
  <c r="AR23" i="11"/>
  <c r="AS23" i="11"/>
  <c r="AT23" i="11"/>
  <c r="AU23" i="11"/>
  <c r="AV23" i="11"/>
  <c r="AW23" i="11"/>
  <c r="AX23" i="11"/>
  <c r="AY23" i="11"/>
  <c r="AZ23" i="11"/>
  <c r="BA23" i="11"/>
  <c r="BB23" i="11"/>
  <c r="BL23" i="11"/>
  <c r="BM23" i="11"/>
  <c r="BQ23" i="11"/>
  <c r="BT23" i="11"/>
  <c r="BU23" i="11"/>
  <c r="CE23" i="11"/>
  <c r="CF23" i="11"/>
  <c r="CG23" i="11"/>
  <c r="CH23" i="11"/>
  <c r="CI23" i="11"/>
  <c r="CJ23" i="11"/>
  <c r="CK23" i="11"/>
  <c r="CL23" i="11"/>
  <c r="CM23" i="11"/>
  <c r="CN23" i="11"/>
  <c r="CO23" i="11"/>
  <c r="CP23" i="11"/>
  <c r="CZ23" i="11"/>
  <c r="DB23" i="11"/>
  <c r="DD23" i="11"/>
  <c r="DH23" i="11"/>
  <c r="DJ23" i="11"/>
  <c r="DS23" i="11"/>
  <c r="DT23" i="11"/>
  <c r="DU23" i="11"/>
  <c r="DV23" i="11"/>
  <c r="DW23" i="11"/>
  <c r="DX23" i="11"/>
  <c r="DY23" i="11"/>
  <c r="DZ23" i="11"/>
  <c r="EA23" i="11"/>
  <c r="EB23" i="11"/>
  <c r="EC23" i="11"/>
  <c r="ED23" i="11"/>
  <c r="EO23" i="11"/>
  <c r="ES23" i="11"/>
  <c r="EW23" i="11"/>
  <c r="FG23" i="11"/>
  <c r="FH23" i="11"/>
  <c r="FI23" i="11"/>
  <c r="FJ23" i="11"/>
  <c r="FK23" i="11"/>
  <c r="FL23" i="11"/>
  <c r="FM23" i="11"/>
  <c r="FN23" i="11"/>
  <c r="FO23" i="11"/>
  <c r="FP23" i="11"/>
  <c r="FQ23" i="11"/>
  <c r="FR23" i="11"/>
  <c r="GA23" i="11"/>
  <c r="GB23" i="11"/>
  <c r="GE23" i="11"/>
  <c r="GF23" i="11"/>
  <c r="GI23" i="11"/>
  <c r="GJ23" i="11"/>
  <c r="GU23" i="11"/>
  <c r="GW23" i="11"/>
  <c r="GX23" i="11"/>
  <c r="GY23" i="11"/>
  <c r="GZ23" i="11"/>
  <c r="HA23" i="11"/>
  <c r="HB23" i="11"/>
  <c r="HC23" i="11"/>
  <c r="HD23" i="11"/>
  <c r="HE23" i="11"/>
  <c r="HF23" i="11"/>
  <c r="HQ23" i="11"/>
  <c r="HR23" i="11"/>
  <c r="HS23" i="11"/>
  <c r="HU23" i="11"/>
  <c r="HV23" i="11"/>
  <c r="HW23" i="11"/>
  <c r="HY23" i="11"/>
  <c r="HZ23" i="11"/>
  <c r="W24" i="11"/>
  <c r="AA24" i="11"/>
  <c r="AE24" i="11"/>
  <c r="BL24" i="11"/>
  <c r="BM24" i="11"/>
  <c r="BP24" i="11"/>
  <c r="BQ24" i="11"/>
  <c r="BT24" i="11"/>
  <c r="BU24" i="11"/>
  <c r="CZ24" i="11"/>
  <c r="DB24" i="11"/>
  <c r="DD24" i="11"/>
  <c r="DH24" i="11"/>
  <c r="DJ24" i="11"/>
  <c r="EM24" i="11"/>
  <c r="EN24" i="11"/>
  <c r="EO24" i="11"/>
  <c r="EP24" i="11"/>
  <c r="EQ24" i="11"/>
  <c r="ER24" i="11"/>
  <c r="ES24" i="11"/>
  <c r="ET24" i="11"/>
  <c r="EU24" i="11"/>
  <c r="EV24" i="11"/>
  <c r="EW24" i="11"/>
  <c r="EX24" i="11"/>
  <c r="GA24" i="11"/>
  <c r="GB24" i="11"/>
  <c r="GE24" i="11"/>
  <c r="GF24" i="11"/>
  <c r="GH24" i="11"/>
  <c r="GI24" i="11"/>
  <c r="GJ24" i="11"/>
  <c r="GL24" i="11"/>
  <c r="HQ24" i="11"/>
  <c r="HR24" i="11"/>
  <c r="HS24" i="11"/>
  <c r="HU24" i="11"/>
  <c r="HV24" i="11"/>
  <c r="HW24" i="11"/>
  <c r="HY24" i="11"/>
  <c r="HZ24" i="11"/>
  <c r="W25" i="11"/>
  <c r="X25" i="11"/>
  <c r="AA25" i="11"/>
  <c r="AE25" i="11"/>
  <c r="BL25" i="11"/>
  <c r="BM25" i="11"/>
  <c r="BN25" i="11"/>
  <c r="BP25" i="11"/>
  <c r="BQ25" i="11"/>
  <c r="BR25" i="11"/>
  <c r="BT25" i="11"/>
  <c r="BU25" i="11"/>
  <c r="BV25" i="11"/>
  <c r="CY25" i="11"/>
  <c r="CZ25" i="11"/>
  <c r="DA25" i="11"/>
  <c r="DC25" i="11"/>
  <c r="DD25" i="11"/>
  <c r="DE25" i="11"/>
  <c r="DG25" i="11"/>
  <c r="DH25" i="11"/>
  <c r="EM25" i="11"/>
  <c r="EO25" i="11"/>
  <c r="EP25" i="11"/>
  <c r="EQ25" i="11"/>
  <c r="ES25" i="11"/>
  <c r="ET25" i="11"/>
  <c r="EU25" i="11"/>
  <c r="EW25" i="11"/>
  <c r="EX25" i="11"/>
  <c r="GA25" i="11"/>
  <c r="GB25" i="11"/>
  <c r="GE25" i="11"/>
  <c r="GF25" i="11"/>
  <c r="GI25" i="11"/>
  <c r="GJ25" i="11"/>
  <c r="GK25" i="11"/>
  <c r="HQ25" i="11"/>
  <c r="HR25" i="11"/>
  <c r="HS25" i="11"/>
  <c r="HU25" i="11"/>
  <c r="HV25" i="11"/>
  <c r="HW25" i="11"/>
  <c r="HY25" i="11"/>
  <c r="HZ25" i="11"/>
  <c r="W26" i="11"/>
  <c r="X26" i="11"/>
  <c r="AA26" i="11"/>
  <c r="AB26" i="11"/>
  <c r="AE26" i="11"/>
  <c r="AF26" i="11"/>
  <c r="BL26" i="11"/>
  <c r="BM26" i="11"/>
  <c r="BN26" i="11"/>
  <c r="BP26" i="11"/>
  <c r="BQ26" i="11"/>
  <c r="BR26" i="11"/>
  <c r="BT26" i="11"/>
  <c r="BU26" i="11"/>
  <c r="BV26" i="11"/>
  <c r="CZ26" i="11"/>
  <c r="DA26" i="11"/>
  <c r="DB26" i="11"/>
  <c r="DD26" i="11"/>
  <c r="DF26" i="11"/>
  <c r="DH26" i="11"/>
  <c r="EM26" i="11"/>
  <c r="EO26" i="11"/>
  <c r="EP26" i="11"/>
  <c r="EQ26" i="11"/>
  <c r="ES26" i="11"/>
  <c r="ET26" i="11"/>
  <c r="EU26" i="11"/>
  <c r="EW26" i="11"/>
  <c r="EX26" i="11"/>
  <c r="GA26" i="11"/>
  <c r="GB26" i="11"/>
  <c r="GC26" i="11"/>
  <c r="GE26" i="11"/>
  <c r="GF26" i="11"/>
  <c r="GG26" i="11"/>
  <c r="GI26" i="11"/>
  <c r="GJ26" i="11"/>
  <c r="GK26" i="11"/>
  <c r="HO26" i="11"/>
  <c r="HQ26" i="11"/>
  <c r="HR26" i="11"/>
  <c r="HS26" i="11"/>
  <c r="HT26" i="11"/>
  <c r="HU26" i="11"/>
  <c r="HV26" i="11"/>
  <c r="HW26" i="11"/>
  <c r="HX26" i="11"/>
  <c r="HY26" i="11"/>
  <c r="HZ26" i="11"/>
  <c r="W27" i="11"/>
  <c r="AA27" i="11"/>
  <c r="AB27" i="11"/>
  <c r="AE27" i="11"/>
  <c r="AF27" i="11"/>
  <c r="BL27" i="11"/>
  <c r="BM27" i="11"/>
  <c r="BN27" i="11"/>
  <c r="BP27" i="11"/>
  <c r="BQ27" i="11"/>
  <c r="BR27" i="11"/>
  <c r="BT27" i="11"/>
  <c r="BU27" i="11"/>
  <c r="BV27" i="11"/>
  <c r="CY27" i="11"/>
  <c r="CZ27" i="11"/>
  <c r="DC27" i="11"/>
  <c r="DD27" i="11"/>
  <c r="DG27" i="11"/>
  <c r="DH27" i="11"/>
  <c r="EM27" i="11"/>
  <c r="EO27" i="11"/>
  <c r="EP27" i="11"/>
  <c r="EQ27" i="11"/>
  <c r="ES27" i="11"/>
  <c r="ET27" i="11"/>
  <c r="EU27" i="11"/>
  <c r="EW27" i="11"/>
  <c r="EX27" i="11"/>
  <c r="GA27" i="11"/>
  <c r="GB27" i="11"/>
  <c r="GE27" i="11"/>
  <c r="GF27" i="11"/>
  <c r="GI27" i="11"/>
  <c r="GJ27" i="11"/>
  <c r="HQ27" i="11"/>
  <c r="HR27" i="11"/>
  <c r="HS27" i="11"/>
  <c r="HU27" i="11"/>
  <c r="HV27" i="11"/>
  <c r="HW27" i="11"/>
  <c r="HY27" i="11"/>
  <c r="HZ27" i="11"/>
  <c r="W28" i="11"/>
  <c r="X28" i="11"/>
  <c r="Y28" i="11"/>
  <c r="AA28" i="11"/>
  <c r="AB28" i="11"/>
  <c r="AC28" i="11"/>
  <c r="AE28" i="11"/>
  <c r="AF28" i="11"/>
  <c r="AG28" i="11"/>
  <c r="BK28" i="11"/>
  <c r="BL28" i="11"/>
  <c r="BM28" i="11"/>
  <c r="BN28" i="11"/>
  <c r="BO28" i="11"/>
  <c r="BP28" i="11"/>
  <c r="BQ28" i="11"/>
  <c r="BR28" i="11"/>
  <c r="BS28" i="11"/>
  <c r="BT28" i="11"/>
  <c r="BU28" i="11"/>
  <c r="BV28" i="11"/>
  <c r="BW28" i="11"/>
  <c r="CY28" i="11"/>
  <c r="CZ28" i="11"/>
  <c r="DA28" i="11"/>
  <c r="DC28" i="11"/>
  <c r="DD28" i="11"/>
  <c r="DE28" i="11"/>
  <c r="DG28" i="11"/>
  <c r="DH28" i="11"/>
  <c r="DI28" i="11"/>
  <c r="EM28" i="11"/>
  <c r="EO28" i="11"/>
  <c r="EP28" i="11"/>
  <c r="EQ28" i="11"/>
  <c r="ES28" i="11"/>
  <c r="ET28" i="11"/>
  <c r="EU28" i="11"/>
  <c r="EW28" i="11"/>
  <c r="EX28" i="11"/>
  <c r="GA28" i="11"/>
  <c r="GB28" i="11"/>
  <c r="GC28" i="11"/>
  <c r="GE28" i="11"/>
  <c r="GF28" i="11"/>
  <c r="GG28" i="11"/>
  <c r="GI28" i="11"/>
  <c r="GJ28" i="11"/>
  <c r="GK28" i="11"/>
  <c r="HO28" i="11"/>
  <c r="HQ28" i="11"/>
  <c r="HR28" i="11"/>
  <c r="HS28" i="11"/>
  <c r="HT28" i="11"/>
  <c r="HU28" i="11"/>
  <c r="HV28" i="11"/>
  <c r="HW28" i="11"/>
  <c r="HX28" i="11"/>
  <c r="HY28" i="11"/>
  <c r="HZ28" i="11"/>
  <c r="IA28" i="11"/>
  <c r="AI29" i="11"/>
  <c r="AJ29" i="11"/>
  <c r="BW29" i="11"/>
  <c r="BX29" i="11"/>
  <c r="DK29" i="11"/>
  <c r="DL29" i="11"/>
  <c r="EY29" i="11"/>
  <c r="EZ29" i="11"/>
  <c r="GM29" i="11"/>
  <c r="GN29" i="11"/>
  <c r="IA29" i="11"/>
  <c r="IB29" i="11"/>
  <c r="AI30" i="11"/>
  <c r="AJ30" i="11"/>
  <c r="BW30" i="11"/>
  <c r="BX30" i="11"/>
  <c r="DK30" i="11"/>
  <c r="DL30" i="11"/>
  <c r="EY30" i="11"/>
  <c r="EZ30" i="11"/>
  <c r="GM30" i="11"/>
  <c r="GN30" i="11"/>
  <c r="IA30" i="11"/>
  <c r="IB30" i="11"/>
  <c r="W33" i="11"/>
  <c r="X33" i="11"/>
  <c r="Y33" i="11"/>
  <c r="Z33" i="11"/>
  <c r="AA33" i="11"/>
  <c r="AB33" i="11"/>
  <c r="AC33" i="11"/>
  <c r="AD33" i="11"/>
  <c r="AE33" i="11"/>
  <c r="AF33" i="11"/>
  <c r="AG33" i="11"/>
  <c r="AH33" i="11"/>
  <c r="BK33" i="11"/>
  <c r="BL33" i="11"/>
  <c r="BM33" i="11"/>
  <c r="BN33" i="11"/>
  <c r="BO33" i="11"/>
  <c r="BP33" i="11"/>
  <c r="BQ33" i="11"/>
  <c r="BR33" i="11"/>
  <c r="BS33" i="11"/>
  <c r="BT33" i="11"/>
  <c r="BU33" i="11"/>
  <c r="BV33" i="11"/>
  <c r="CY33" i="11"/>
  <c r="CZ33" i="11"/>
  <c r="DA33" i="11"/>
  <c r="DB33" i="11"/>
  <c r="DC33" i="11"/>
  <c r="DD33" i="11"/>
  <c r="DE33" i="11"/>
  <c r="DF33" i="11"/>
  <c r="DG33" i="11"/>
  <c r="DH33" i="11"/>
  <c r="DI33" i="11"/>
  <c r="DJ33" i="11"/>
  <c r="DK33" i="11"/>
  <c r="EM33" i="11"/>
  <c r="EN33" i="11"/>
  <c r="EO33" i="11"/>
  <c r="EP33" i="11"/>
  <c r="EQ33" i="11"/>
  <c r="ER33" i="11"/>
  <c r="ES33" i="11"/>
  <c r="ET33" i="11"/>
  <c r="EU33" i="11"/>
  <c r="EV33" i="11"/>
  <c r="EW33" i="11"/>
  <c r="EX33" i="11"/>
  <c r="GA33" i="11"/>
  <c r="GB33" i="11"/>
  <c r="GC33" i="11"/>
  <c r="GD33" i="11"/>
  <c r="GE33" i="11"/>
  <c r="GF33" i="11"/>
  <c r="GG33" i="11"/>
  <c r="GH33" i="11"/>
  <c r="GI33" i="11"/>
  <c r="GJ33" i="11"/>
  <c r="GK33" i="11"/>
  <c r="GL33" i="11"/>
  <c r="HO33" i="11"/>
  <c r="HQ33" i="11"/>
  <c r="HR33" i="11"/>
  <c r="HS33" i="11"/>
  <c r="HT33" i="11"/>
  <c r="HU33" i="11"/>
  <c r="HV33" i="11"/>
  <c r="HW33" i="11"/>
  <c r="HX33" i="11"/>
  <c r="HY33" i="11"/>
  <c r="HZ33" i="11"/>
  <c r="O36" i="11"/>
  <c r="P36" i="11"/>
  <c r="R36" i="11"/>
  <c r="S36" i="11"/>
  <c r="T36" i="11"/>
  <c r="W36" i="11"/>
  <c r="X36" i="11"/>
  <c r="Y36" i="11"/>
  <c r="Z36" i="11"/>
  <c r="AA36" i="11"/>
  <c r="AB36" i="11"/>
  <c r="AC36" i="11"/>
  <c r="AD36" i="11"/>
  <c r="AE36" i="11"/>
  <c r="AF36" i="11"/>
  <c r="AG36" i="11"/>
  <c r="AH36" i="11"/>
  <c r="AI36" i="11"/>
  <c r="BC36" i="11"/>
  <c r="BD36" i="11"/>
  <c r="BF36" i="11"/>
  <c r="BG36" i="11"/>
  <c r="BH36" i="11" s="1"/>
  <c r="BK36" i="11"/>
  <c r="BL36" i="11"/>
  <c r="BM36" i="11"/>
  <c r="BN36" i="11"/>
  <c r="BO36" i="11"/>
  <c r="BP36" i="11"/>
  <c r="BQ36" i="11"/>
  <c r="BR36" i="11"/>
  <c r="BS36" i="11"/>
  <c r="BT36" i="11"/>
  <c r="BU36" i="11"/>
  <c r="BV36" i="11"/>
  <c r="BZ36" i="11"/>
  <c r="CQ36" i="11"/>
  <c r="CR36" i="11"/>
  <c r="CT36" i="11"/>
  <c r="CU36" i="11"/>
  <c r="CV36" i="11"/>
  <c r="CY36" i="11"/>
  <c r="CZ36" i="11"/>
  <c r="DL36" i="11" s="1"/>
  <c r="DA36" i="11"/>
  <c r="DB36" i="11"/>
  <c r="DC36" i="11"/>
  <c r="DD36" i="11"/>
  <c r="DE36" i="11"/>
  <c r="DF36" i="11"/>
  <c r="DG36" i="11"/>
  <c r="DH36" i="11"/>
  <c r="DI36" i="11"/>
  <c r="DJ36" i="11"/>
  <c r="EE36" i="11"/>
  <c r="EF36" i="11"/>
  <c r="EH36" i="11"/>
  <c r="EI36" i="11"/>
  <c r="EJ36" i="11"/>
  <c r="EM36" i="11"/>
  <c r="EN36" i="11"/>
  <c r="EO36" i="11"/>
  <c r="EP36" i="11"/>
  <c r="EQ36" i="11"/>
  <c r="ER36" i="11"/>
  <c r="ES36" i="11"/>
  <c r="ET36" i="11"/>
  <c r="EU36" i="11"/>
  <c r="EV36" i="11"/>
  <c r="EW36" i="11"/>
  <c r="EX36" i="11"/>
  <c r="FC36" i="11"/>
  <c r="FD36" i="11" s="1"/>
  <c r="FS36" i="11"/>
  <c r="FT36" i="11"/>
  <c r="FV36" i="11"/>
  <c r="FW36" i="11"/>
  <c r="FX36" i="11"/>
  <c r="GA36" i="11"/>
  <c r="GB36" i="11"/>
  <c r="GC36" i="11"/>
  <c r="GD36" i="11"/>
  <c r="GE36" i="11"/>
  <c r="GF36" i="11"/>
  <c r="GG36" i="11"/>
  <c r="GH36" i="11"/>
  <c r="GI36" i="11"/>
  <c r="GJ36" i="11"/>
  <c r="GK36" i="11"/>
  <c r="GL36" i="11"/>
  <c r="GM36" i="11"/>
  <c r="HG36" i="11"/>
  <c r="HH36" i="11"/>
  <c r="HJ36" i="11"/>
  <c r="HK36" i="11"/>
  <c r="HL36" i="11" s="1"/>
  <c r="HO36" i="11"/>
  <c r="HP36" i="11"/>
  <c r="HQ36" i="11"/>
  <c r="HS36" i="11"/>
  <c r="HT36" i="11"/>
  <c r="HU36" i="11"/>
  <c r="HV36" i="11"/>
  <c r="HW36" i="11"/>
  <c r="HX36" i="11"/>
  <c r="HY36" i="11"/>
  <c r="HZ36" i="11"/>
  <c r="O37" i="11"/>
  <c r="P37" i="11"/>
  <c r="W37" i="11"/>
  <c r="X37" i="11"/>
  <c r="Y37" i="11"/>
  <c r="Z37" i="11"/>
  <c r="AA37" i="11"/>
  <c r="AB37" i="11"/>
  <c r="AC37" i="11"/>
  <c r="AD37" i="11"/>
  <c r="AE37" i="11"/>
  <c r="AF37" i="11"/>
  <c r="AG37" i="11"/>
  <c r="AH37" i="11"/>
  <c r="AI37" i="11"/>
  <c r="BC37" i="11"/>
  <c r="BD37" i="11"/>
  <c r="BK37" i="11"/>
  <c r="BL37" i="11"/>
  <c r="BM37" i="11"/>
  <c r="BN37" i="11"/>
  <c r="BO37" i="11"/>
  <c r="BP37" i="11"/>
  <c r="BQ37" i="11"/>
  <c r="BR37" i="11"/>
  <c r="BS37" i="11"/>
  <c r="BT37" i="11"/>
  <c r="BU37" i="11"/>
  <c r="BV37" i="11"/>
  <c r="BW37" i="11"/>
  <c r="CQ37" i="11"/>
  <c r="CR37" i="11"/>
  <c r="CY37" i="11"/>
  <c r="CZ37" i="11"/>
  <c r="DA37" i="11"/>
  <c r="DB37" i="11"/>
  <c r="DC37" i="11"/>
  <c r="DD37" i="11"/>
  <c r="DE37" i="11"/>
  <c r="DF37" i="11"/>
  <c r="DG37" i="11"/>
  <c r="DH37" i="11"/>
  <c r="DI37" i="11"/>
  <c r="DJ37" i="11"/>
  <c r="DK37" i="11"/>
  <c r="EE37" i="11"/>
  <c r="EF37" i="11"/>
  <c r="EM37" i="11"/>
  <c r="EN37" i="11"/>
  <c r="EO37" i="11"/>
  <c r="EP37" i="11"/>
  <c r="EQ37" i="11"/>
  <c r="ER37" i="11"/>
  <c r="FB36" i="11" s="1"/>
  <c r="ES37" i="11"/>
  <c r="ET37" i="11"/>
  <c r="EU37" i="11"/>
  <c r="EV37" i="11"/>
  <c r="EW37" i="11"/>
  <c r="EX37" i="11"/>
  <c r="EY37" i="11"/>
  <c r="FS37" i="11"/>
  <c r="FT37" i="11"/>
  <c r="GA37" i="11"/>
  <c r="GB37" i="11"/>
  <c r="GC37" i="11"/>
  <c r="GD37" i="11"/>
  <c r="GE37" i="11"/>
  <c r="GF37" i="11"/>
  <c r="GG37" i="11"/>
  <c r="GH37" i="11"/>
  <c r="GI37" i="11"/>
  <c r="GJ37" i="11"/>
  <c r="GK37" i="11"/>
  <c r="GL37" i="11"/>
  <c r="GM37" i="11"/>
  <c r="HG37" i="11"/>
  <c r="HH37" i="11"/>
  <c r="HO37" i="11"/>
  <c r="HP37" i="11"/>
  <c r="HQ37" i="11"/>
  <c r="HS37" i="11"/>
  <c r="HT37" i="11"/>
  <c r="HU37" i="11"/>
  <c r="HV37" i="11"/>
  <c r="HW37" i="11"/>
  <c r="HX37" i="11"/>
  <c r="HY37" i="11"/>
  <c r="HZ37" i="11"/>
  <c r="O38" i="11"/>
  <c r="P38" i="11"/>
  <c r="W38" i="11"/>
  <c r="X38" i="11"/>
  <c r="Y38" i="11"/>
  <c r="AJ38" i="11" s="1"/>
  <c r="Z38" i="11"/>
  <c r="AA38" i="11"/>
  <c r="AB38" i="11"/>
  <c r="AC38" i="11"/>
  <c r="AD38" i="11"/>
  <c r="AE38" i="11"/>
  <c r="AF38" i="11"/>
  <c r="AG38" i="11"/>
  <c r="AH38" i="11"/>
  <c r="BC38" i="11"/>
  <c r="BD38" i="11"/>
  <c r="BK38" i="11"/>
  <c r="BL38" i="11"/>
  <c r="BM38" i="11"/>
  <c r="BN38" i="11"/>
  <c r="BO38" i="11"/>
  <c r="BP38" i="11"/>
  <c r="BQ38" i="11"/>
  <c r="BR38" i="11"/>
  <c r="BS38" i="11"/>
  <c r="BT38" i="11"/>
  <c r="BU38" i="11"/>
  <c r="BV38" i="11"/>
  <c r="CQ38" i="11"/>
  <c r="CR38" i="11"/>
  <c r="CY38" i="11"/>
  <c r="CZ38" i="11"/>
  <c r="DA38" i="11"/>
  <c r="DB38" i="11"/>
  <c r="DC38" i="11"/>
  <c r="DD38" i="11"/>
  <c r="DE38" i="11"/>
  <c r="DF38" i="11"/>
  <c r="DG38" i="11"/>
  <c r="DH38" i="11"/>
  <c r="DI38" i="11"/>
  <c r="DJ38" i="11"/>
  <c r="DL38" i="11"/>
  <c r="EE38" i="11"/>
  <c r="EF38" i="11"/>
  <c r="EM38" i="11"/>
  <c r="EN38" i="11"/>
  <c r="EO38" i="11"/>
  <c r="EP38" i="11"/>
  <c r="EQ38" i="11"/>
  <c r="ER38" i="11"/>
  <c r="ES38" i="11"/>
  <c r="ET38" i="11"/>
  <c r="EU38" i="11"/>
  <c r="EV38" i="11"/>
  <c r="EW38" i="11"/>
  <c r="EX38" i="11"/>
  <c r="FS38" i="11"/>
  <c r="FT38" i="11"/>
  <c r="GA38" i="11"/>
  <c r="GB38" i="11"/>
  <c r="GC38" i="11"/>
  <c r="GD38" i="11"/>
  <c r="GE38" i="11"/>
  <c r="GF38" i="11"/>
  <c r="GG38" i="11"/>
  <c r="GH38" i="11"/>
  <c r="GI38" i="11"/>
  <c r="GJ38" i="11"/>
  <c r="GK38" i="11"/>
  <c r="GL38" i="11"/>
  <c r="GN38" i="11"/>
  <c r="HG38" i="11"/>
  <c r="HH38" i="11"/>
  <c r="HO38" i="11"/>
  <c r="HP38" i="11"/>
  <c r="HQ38" i="11"/>
  <c r="HS38" i="11"/>
  <c r="HT38" i="11"/>
  <c r="HU38" i="11"/>
  <c r="HV38" i="11"/>
  <c r="HW38" i="11"/>
  <c r="HX38" i="11"/>
  <c r="HY38" i="11"/>
  <c r="HZ38" i="11"/>
  <c r="O39" i="11"/>
  <c r="P39" i="11"/>
  <c r="R39" i="11"/>
  <c r="S39" i="11"/>
  <c r="T39" i="11"/>
  <c r="W39" i="11"/>
  <c r="X39" i="11"/>
  <c r="Y39" i="11"/>
  <c r="Z39" i="11"/>
  <c r="AA39" i="11"/>
  <c r="AB39" i="11"/>
  <c r="AC39" i="11"/>
  <c r="AD39" i="11"/>
  <c r="AE39" i="11"/>
  <c r="AF39" i="11"/>
  <c r="AG39" i="11"/>
  <c r="AH39" i="11"/>
  <c r="BC39" i="11"/>
  <c r="BD39" i="11"/>
  <c r="BF39" i="11"/>
  <c r="BG39" i="11"/>
  <c r="BH39" i="11" s="1"/>
  <c r="BK39" i="11"/>
  <c r="CA39" i="11" s="1"/>
  <c r="CB39" i="11" s="1"/>
  <c r="BL39" i="11"/>
  <c r="BM39" i="11"/>
  <c r="BN39" i="11"/>
  <c r="BO39" i="11"/>
  <c r="BP39" i="11"/>
  <c r="BQ39" i="11"/>
  <c r="BR39" i="11"/>
  <c r="BS39" i="11"/>
  <c r="BT39" i="11"/>
  <c r="BU39" i="11"/>
  <c r="BV39" i="11"/>
  <c r="BX39" i="11"/>
  <c r="CQ39" i="11"/>
  <c r="CR39" i="11"/>
  <c r="CT39" i="11"/>
  <c r="CU39" i="11"/>
  <c r="CV39" i="11"/>
  <c r="CY39" i="11"/>
  <c r="CZ39" i="11"/>
  <c r="DA39" i="11"/>
  <c r="DB39" i="11"/>
  <c r="DC39" i="11"/>
  <c r="DD39" i="11"/>
  <c r="DE39" i="11"/>
  <c r="DF39" i="11"/>
  <c r="DG39" i="11"/>
  <c r="DH39" i="11"/>
  <c r="DI39" i="11"/>
  <c r="DJ39" i="11"/>
  <c r="EE39" i="11"/>
  <c r="EF39" i="11"/>
  <c r="EH39" i="11"/>
  <c r="EI39" i="11"/>
  <c r="EJ39" i="11" s="1"/>
  <c r="EM39" i="11"/>
  <c r="EN39" i="11"/>
  <c r="EO39" i="11"/>
  <c r="EP39" i="11"/>
  <c r="EQ39" i="11"/>
  <c r="ER39" i="11"/>
  <c r="ES39" i="11"/>
  <c r="ET39" i="11"/>
  <c r="EU39" i="11"/>
  <c r="EV39" i="11"/>
  <c r="EW39" i="11"/>
  <c r="EX39" i="11"/>
  <c r="EZ39" i="11"/>
  <c r="FS39" i="11"/>
  <c r="FT39" i="11"/>
  <c r="FV39" i="11"/>
  <c r="FW39" i="11"/>
  <c r="FX39" i="11"/>
  <c r="GA39" i="11"/>
  <c r="GB39" i="11"/>
  <c r="GC39" i="11"/>
  <c r="GD39" i="11"/>
  <c r="GQ39" i="11" s="1"/>
  <c r="GR39" i="11" s="1"/>
  <c r="GE39" i="11"/>
  <c r="GF39" i="11"/>
  <c r="GG39" i="11"/>
  <c r="GH39" i="11"/>
  <c r="GI39" i="11"/>
  <c r="GJ39" i="11"/>
  <c r="GK39" i="11"/>
  <c r="GL39" i="11"/>
  <c r="HG39" i="11"/>
  <c r="HH39" i="11"/>
  <c r="HJ39" i="11"/>
  <c r="HK39" i="11"/>
  <c r="HL39" i="11" s="1"/>
  <c r="HO39" i="11"/>
  <c r="HP39" i="11"/>
  <c r="HQ39" i="11"/>
  <c r="IE39" i="11" s="1"/>
  <c r="IF39" i="11" s="1"/>
  <c r="HS39" i="11"/>
  <c r="HT39" i="11"/>
  <c r="HU39" i="11"/>
  <c r="HV39" i="11"/>
  <c r="HW39" i="11"/>
  <c r="HX39" i="11"/>
  <c r="HY39" i="11"/>
  <c r="HZ39" i="11"/>
  <c r="O40" i="11"/>
  <c r="P40" i="11"/>
  <c r="W40" i="11"/>
  <c r="X40" i="11"/>
  <c r="Y40" i="11"/>
  <c r="Z40" i="11"/>
  <c r="AA40" i="11"/>
  <c r="AB40" i="11"/>
  <c r="AC40" i="11"/>
  <c r="AD40" i="11"/>
  <c r="AE40" i="11"/>
  <c r="AF40" i="11"/>
  <c r="AG40" i="11"/>
  <c r="AH40" i="11"/>
  <c r="BC40" i="11"/>
  <c r="BD40" i="11"/>
  <c r="BK40" i="11"/>
  <c r="BL40" i="11"/>
  <c r="BM40" i="11"/>
  <c r="BN40" i="11"/>
  <c r="BO40" i="11"/>
  <c r="BP40" i="11"/>
  <c r="BQ40" i="11"/>
  <c r="BR40" i="11"/>
  <c r="BS40" i="11"/>
  <c r="BT40" i="11"/>
  <c r="BU40" i="11"/>
  <c r="BV40" i="11"/>
  <c r="BW40" i="11"/>
  <c r="CQ40" i="11"/>
  <c r="CR40" i="11"/>
  <c r="CY40" i="11"/>
  <c r="CZ40" i="11"/>
  <c r="DA40" i="11"/>
  <c r="DB40" i="11"/>
  <c r="DO39" i="11" s="1"/>
  <c r="DP39" i="11" s="1"/>
  <c r="DC40" i="11"/>
  <c r="DD40" i="11"/>
  <c r="DE40" i="11"/>
  <c r="DF40" i="11"/>
  <c r="DG40" i="11"/>
  <c r="DH40" i="11"/>
  <c r="DI40" i="11"/>
  <c r="DJ40" i="11"/>
  <c r="EE40" i="11"/>
  <c r="EF40" i="11"/>
  <c r="EM40" i="11"/>
  <c r="EN40" i="11"/>
  <c r="EO40" i="11"/>
  <c r="EP40" i="11"/>
  <c r="EQ40" i="11"/>
  <c r="ER40" i="11"/>
  <c r="ES40" i="11"/>
  <c r="ET40" i="11"/>
  <c r="EU40" i="11"/>
  <c r="EV40" i="11"/>
  <c r="EW40" i="11"/>
  <c r="EX40" i="11"/>
  <c r="EY40" i="11"/>
  <c r="FS40" i="11"/>
  <c r="FT40" i="11"/>
  <c r="GA40" i="11"/>
  <c r="GB40" i="11"/>
  <c r="GC40" i="11"/>
  <c r="GD40" i="11"/>
  <c r="GE40" i="11"/>
  <c r="GF40" i="11"/>
  <c r="GG40" i="11"/>
  <c r="GH40" i="11"/>
  <c r="GI40" i="11"/>
  <c r="GJ40" i="11"/>
  <c r="GK40" i="11"/>
  <c r="GL40" i="11"/>
  <c r="HG40" i="11"/>
  <c r="HH40" i="11"/>
  <c r="HO40" i="11"/>
  <c r="HP40" i="11"/>
  <c r="HQ40" i="11"/>
  <c r="HS40" i="11"/>
  <c r="HT40" i="11"/>
  <c r="HU40" i="11"/>
  <c r="HV40" i="11"/>
  <c r="HW40" i="11"/>
  <c r="HX40" i="11"/>
  <c r="HY40" i="11"/>
  <c r="HZ40" i="11"/>
  <c r="O41" i="11"/>
  <c r="P41" i="11"/>
  <c r="W41" i="11"/>
  <c r="X41" i="11"/>
  <c r="AJ41" i="11" s="1"/>
  <c r="Y41" i="11"/>
  <c r="Z41" i="11"/>
  <c r="AA41" i="11"/>
  <c r="AB41" i="11"/>
  <c r="AL42" i="11" s="1"/>
  <c r="AC41" i="11"/>
  <c r="AD41" i="11"/>
  <c r="AE41" i="11"/>
  <c r="AF41" i="11"/>
  <c r="AG41" i="11"/>
  <c r="AH41" i="11"/>
  <c r="BC41" i="11"/>
  <c r="BD41" i="11"/>
  <c r="BK41" i="11"/>
  <c r="BL41" i="11"/>
  <c r="BM41" i="11"/>
  <c r="BN41" i="11"/>
  <c r="BO41" i="11"/>
  <c r="BP41" i="11"/>
  <c r="BQ41" i="11"/>
  <c r="BR41" i="11"/>
  <c r="BS41" i="11"/>
  <c r="BT41" i="11"/>
  <c r="BX41" i="11" s="1"/>
  <c r="BU41" i="11"/>
  <c r="BV41" i="11"/>
  <c r="CQ41" i="11"/>
  <c r="CR41" i="11"/>
  <c r="CY41" i="11"/>
  <c r="CZ41" i="11"/>
  <c r="DA41" i="11"/>
  <c r="DB41" i="11"/>
  <c r="DC41" i="11"/>
  <c r="DD41" i="11"/>
  <c r="DE41" i="11"/>
  <c r="DF41" i="11"/>
  <c r="DG41" i="11"/>
  <c r="DH41" i="11"/>
  <c r="DI41" i="11"/>
  <c r="DJ41" i="11"/>
  <c r="DL41" i="11"/>
  <c r="EE41" i="11"/>
  <c r="EF41" i="11"/>
  <c r="EM41" i="11"/>
  <c r="EN41" i="11"/>
  <c r="EO41" i="11"/>
  <c r="EP41" i="11"/>
  <c r="EQ41" i="11"/>
  <c r="ER41" i="11"/>
  <c r="ES41" i="11"/>
  <c r="ET41" i="11"/>
  <c r="EU41" i="11"/>
  <c r="EV41" i="11"/>
  <c r="EW41" i="11"/>
  <c r="EX41" i="11"/>
  <c r="FS41" i="11"/>
  <c r="FT41" i="11"/>
  <c r="GA41" i="11"/>
  <c r="GB41" i="11"/>
  <c r="GN41" i="11" s="1"/>
  <c r="GC41" i="11"/>
  <c r="GD41" i="11"/>
  <c r="GE41" i="11"/>
  <c r="GF41" i="11"/>
  <c r="GP42" i="11" s="1"/>
  <c r="GG41" i="11"/>
  <c r="GH41" i="11"/>
  <c r="GI41" i="11"/>
  <c r="GJ41" i="11"/>
  <c r="GK41" i="11"/>
  <c r="GL41" i="11"/>
  <c r="HG41" i="11"/>
  <c r="HH41" i="11"/>
  <c r="HO41" i="11"/>
  <c r="HP41" i="11"/>
  <c r="HQ41" i="11"/>
  <c r="HS41" i="11"/>
  <c r="HT41" i="11"/>
  <c r="HU41" i="11"/>
  <c r="HV41" i="11"/>
  <c r="HW41" i="11"/>
  <c r="HX41" i="11"/>
  <c r="HY41" i="11"/>
  <c r="HZ41" i="11"/>
  <c r="IB41" i="11"/>
  <c r="O42" i="11"/>
  <c r="P42" i="11"/>
  <c r="R42" i="11"/>
  <c r="S42" i="11"/>
  <c r="T42" i="11" s="1"/>
  <c r="W42" i="11"/>
  <c r="X42" i="11"/>
  <c r="Y42" i="11"/>
  <c r="Z42" i="11"/>
  <c r="AA42" i="11"/>
  <c r="AB42" i="11"/>
  <c r="AC42" i="11"/>
  <c r="AD42" i="11"/>
  <c r="AE42" i="11"/>
  <c r="AF42" i="11"/>
  <c r="AG42" i="11"/>
  <c r="AH42" i="11"/>
  <c r="BC42" i="11"/>
  <c r="BD42" i="11"/>
  <c r="BF42" i="11"/>
  <c r="BG42" i="11"/>
  <c r="BH42" i="11"/>
  <c r="BK42" i="11"/>
  <c r="BL42" i="11"/>
  <c r="BM42" i="11"/>
  <c r="BN42" i="11"/>
  <c r="BO42" i="11"/>
  <c r="BP42" i="11"/>
  <c r="BQ42" i="11"/>
  <c r="BR42" i="11"/>
  <c r="BS42" i="11"/>
  <c r="BT42" i="11"/>
  <c r="BU42" i="11"/>
  <c r="BV42" i="11"/>
  <c r="CQ42" i="11"/>
  <c r="CR42" i="11"/>
  <c r="CT42" i="11"/>
  <c r="CU42" i="11"/>
  <c r="CV42" i="11"/>
  <c r="CY42" i="11"/>
  <c r="CZ42" i="11"/>
  <c r="DA42" i="11"/>
  <c r="DB42" i="11"/>
  <c r="DO42" i="11" s="1"/>
  <c r="DP42" i="11" s="1"/>
  <c r="DC42" i="11"/>
  <c r="DD42" i="11"/>
  <c r="DE42" i="11"/>
  <c r="DF42" i="11"/>
  <c r="DG42" i="11"/>
  <c r="DH42" i="11"/>
  <c r="DI42" i="11"/>
  <c r="DJ42" i="11"/>
  <c r="EE42" i="11"/>
  <c r="EF42" i="11"/>
  <c r="EH42" i="11"/>
  <c r="EI42" i="11"/>
  <c r="EJ42" i="11"/>
  <c r="EM42" i="11"/>
  <c r="EN42" i="11"/>
  <c r="EO42" i="11"/>
  <c r="EP42" i="11"/>
  <c r="EQ42" i="11"/>
  <c r="ER42" i="11"/>
  <c r="ES42" i="11"/>
  <c r="ET42" i="11"/>
  <c r="EU42" i="11"/>
  <c r="EV42" i="11"/>
  <c r="EW42" i="11"/>
  <c r="EX42" i="11"/>
  <c r="EY42" i="11"/>
  <c r="FS42" i="11"/>
  <c r="FT42" i="11"/>
  <c r="FV42" i="11"/>
  <c r="FW42" i="11"/>
  <c r="FX42" i="11" s="1"/>
  <c r="GA42" i="11"/>
  <c r="GB42" i="11"/>
  <c r="GC42" i="11"/>
  <c r="GD42" i="11"/>
  <c r="GE42" i="11"/>
  <c r="GF42" i="11"/>
  <c r="GG42" i="11"/>
  <c r="GH42" i="11"/>
  <c r="GI42" i="11"/>
  <c r="GJ42" i="11"/>
  <c r="GK42" i="11"/>
  <c r="GL42" i="11"/>
  <c r="HG42" i="11"/>
  <c r="HH42" i="11"/>
  <c r="HJ42" i="11"/>
  <c r="HK42" i="11"/>
  <c r="HL42" i="11"/>
  <c r="HO42" i="11"/>
  <c r="HP42" i="11"/>
  <c r="IB42" i="11" s="1"/>
  <c r="HQ42" i="11"/>
  <c r="HS42" i="11"/>
  <c r="HT42" i="11"/>
  <c r="HU42" i="11"/>
  <c r="HV42" i="11"/>
  <c r="HW42" i="11"/>
  <c r="HX42" i="11"/>
  <c r="HY42" i="11"/>
  <c r="HZ42" i="11"/>
  <c r="O43" i="11"/>
  <c r="P43" i="11"/>
  <c r="W43" i="11"/>
  <c r="X43" i="11"/>
  <c r="Y43" i="11"/>
  <c r="Z43" i="11"/>
  <c r="AA43" i="11"/>
  <c r="AB43" i="11"/>
  <c r="AC43" i="11"/>
  <c r="AD43" i="11"/>
  <c r="AE43" i="11"/>
  <c r="AF43" i="11"/>
  <c r="AG43" i="11"/>
  <c r="AH43" i="11"/>
  <c r="BC43" i="11"/>
  <c r="BD43" i="11"/>
  <c r="BK43" i="11"/>
  <c r="BL43" i="11"/>
  <c r="BM43" i="11"/>
  <c r="BN43" i="11"/>
  <c r="BO43" i="11"/>
  <c r="BP43" i="11"/>
  <c r="BQ43" i="11"/>
  <c r="BR43" i="11"/>
  <c r="BS43" i="11"/>
  <c r="BT43" i="11"/>
  <c r="BU43" i="11"/>
  <c r="BV43" i="11"/>
  <c r="CQ43" i="11"/>
  <c r="CR43" i="11"/>
  <c r="CY43" i="11"/>
  <c r="CZ43" i="11"/>
  <c r="DA43" i="11"/>
  <c r="DB43" i="11"/>
  <c r="DC43" i="11"/>
  <c r="DD43" i="11"/>
  <c r="DE43" i="11"/>
  <c r="DF43" i="11"/>
  <c r="DG43" i="11"/>
  <c r="DH43" i="11"/>
  <c r="DI43" i="11"/>
  <c r="DJ43" i="11"/>
  <c r="EE43" i="11"/>
  <c r="EF43" i="11"/>
  <c r="EM43" i="11"/>
  <c r="EN43" i="11"/>
  <c r="EO43" i="11"/>
  <c r="EP43" i="11"/>
  <c r="EQ43" i="11"/>
  <c r="ER43" i="11"/>
  <c r="ES43" i="11"/>
  <c r="ET43" i="11"/>
  <c r="EU43" i="11"/>
  <c r="EV43" i="11"/>
  <c r="EW43" i="11"/>
  <c r="EX43" i="11"/>
  <c r="FS43" i="11"/>
  <c r="FT43" i="11"/>
  <c r="GA43" i="11"/>
  <c r="GB43" i="11"/>
  <c r="GC43" i="11"/>
  <c r="GD43" i="11"/>
  <c r="GE43" i="11"/>
  <c r="GF43" i="11"/>
  <c r="GG43" i="11"/>
  <c r="GH43" i="11"/>
  <c r="GI43" i="11"/>
  <c r="GJ43" i="11"/>
  <c r="GK43" i="11"/>
  <c r="GL43" i="11"/>
  <c r="HG43" i="11"/>
  <c r="HH43" i="11"/>
  <c r="HO43" i="11"/>
  <c r="HP43" i="11"/>
  <c r="HQ43" i="11"/>
  <c r="HS43" i="11"/>
  <c r="HT43" i="11"/>
  <c r="HU43" i="11"/>
  <c r="HV43" i="11"/>
  <c r="HW43" i="11"/>
  <c r="HX43" i="11"/>
  <c r="HY43" i="11"/>
  <c r="HZ43" i="11"/>
  <c r="O44" i="11"/>
  <c r="P44" i="11"/>
  <c r="W44" i="11"/>
  <c r="X44" i="11"/>
  <c r="Y44" i="11"/>
  <c r="Z44" i="11"/>
  <c r="AA44" i="11"/>
  <c r="AB44" i="11"/>
  <c r="AC44" i="11"/>
  <c r="AD44" i="11"/>
  <c r="AE44" i="11"/>
  <c r="AF44" i="11"/>
  <c r="AG44" i="11"/>
  <c r="AH44" i="11"/>
  <c r="AI44" i="11"/>
  <c r="BC44" i="11"/>
  <c r="BD44" i="11"/>
  <c r="BK44" i="11"/>
  <c r="BL44" i="11"/>
  <c r="BM44" i="11"/>
  <c r="BN44" i="11"/>
  <c r="BO44" i="11"/>
  <c r="BP44" i="11"/>
  <c r="BQ44" i="11"/>
  <c r="BR44" i="11"/>
  <c r="BS44" i="11"/>
  <c r="BT44" i="11"/>
  <c r="BU44" i="11"/>
  <c r="BV44" i="11"/>
  <c r="CQ44" i="11"/>
  <c r="CR44" i="11"/>
  <c r="CY44" i="11"/>
  <c r="CZ44" i="11"/>
  <c r="DA44" i="11"/>
  <c r="DB44" i="11"/>
  <c r="DC44" i="11"/>
  <c r="DD44" i="11"/>
  <c r="DE44" i="11"/>
  <c r="DF44" i="11"/>
  <c r="DG44" i="11"/>
  <c r="DH44" i="11"/>
  <c r="DI44" i="11"/>
  <c r="DJ44" i="11"/>
  <c r="DK44" i="11"/>
  <c r="EE44" i="11"/>
  <c r="EF44" i="11"/>
  <c r="EM44" i="11"/>
  <c r="EN44" i="11"/>
  <c r="EO44" i="11"/>
  <c r="EP44" i="11"/>
  <c r="EQ44" i="11"/>
  <c r="ER44" i="11"/>
  <c r="ES44" i="11"/>
  <c r="ET44" i="11"/>
  <c r="EU44" i="11"/>
  <c r="EV44" i="11"/>
  <c r="EW44" i="11"/>
  <c r="EX44" i="11"/>
  <c r="FS44" i="11"/>
  <c r="FT44" i="11"/>
  <c r="GA44" i="11"/>
  <c r="GB44" i="11"/>
  <c r="GC44" i="11"/>
  <c r="GD44" i="11"/>
  <c r="GE44" i="11"/>
  <c r="GF44" i="11"/>
  <c r="GG44" i="11"/>
  <c r="GH44" i="11"/>
  <c r="GI44" i="11"/>
  <c r="GJ44" i="11"/>
  <c r="GK44" i="11"/>
  <c r="GL44" i="11"/>
  <c r="GM44" i="11"/>
  <c r="HG44" i="11"/>
  <c r="HH44" i="11"/>
  <c r="HO44" i="11"/>
  <c r="HP44" i="11"/>
  <c r="HQ44" i="11"/>
  <c r="HS44" i="11"/>
  <c r="HT44" i="11"/>
  <c r="HU44" i="11"/>
  <c r="HV44" i="11"/>
  <c r="HW44" i="11"/>
  <c r="HX44" i="11"/>
  <c r="HY44" i="11"/>
  <c r="HZ44" i="11"/>
  <c r="IA44" i="11"/>
  <c r="O45" i="11"/>
  <c r="P45" i="11"/>
  <c r="R45" i="11"/>
  <c r="S45" i="11"/>
  <c r="T45" i="11" s="1"/>
  <c r="W45" i="11"/>
  <c r="X45" i="11"/>
  <c r="Y45" i="11"/>
  <c r="AJ45" i="11" s="1"/>
  <c r="Z45" i="11"/>
  <c r="AA45" i="11"/>
  <c r="AB45" i="11"/>
  <c r="AC45" i="11"/>
  <c r="AD45" i="11"/>
  <c r="AE45" i="11"/>
  <c r="AF45" i="11"/>
  <c r="AG45" i="11"/>
  <c r="AH45" i="11"/>
  <c r="BC45" i="11"/>
  <c r="BD45" i="11"/>
  <c r="BF45" i="11"/>
  <c r="BG45" i="11"/>
  <c r="BH45" i="11"/>
  <c r="BK45" i="11"/>
  <c r="BL45" i="11"/>
  <c r="BM45" i="11"/>
  <c r="BN45" i="11"/>
  <c r="BO45" i="11"/>
  <c r="BP45" i="11"/>
  <c r="BQ45" i="11"/>
  <c r="BR45" i="11"/>
  <c r="BS45" i="11"/>
  <c r="BT45" i="11"/>
  <c r="BU45" i="11"/>
  <c r="BV45" i="11"/>
  <c r="CQ45" i="11"/>
  <c r="CR45" i="11"/>
  <c r="CT45" i="11"/>
  <c r="CU45" i="11"/>
  <c r="CV45" i="11" s="1"/>
  <c r="CY45" i="11"/>
  <c r="CZ45" i="11"/>
  <c r="DA45" i="11"/>
  <c r="DB45" i="11"/>
  <c r="DC45" i="11"/>
  <c r="DD45" i="11"/>
  <c r="DE45" i="11"/>
  <c r="DF45" i="11"/>
  <c r="DG45" i="11"/>
  <c r="DH45" i="11"/>
  <c r="DI45" i="11"/>
  <c r="DJ45" i="11"/>
  <c r="DL45" i="11"/>
  <c r="EE45" i="11"/>
  <c r="EF45" i="11"/>
  <c r="EH45" i="11"/>
  <c r="EI45" i="11"/>
  <c r="EJ45" i="11"/>
  <c r="EM45" i="11"/>
  <c r="EN45" i="11"/>
  <c r="EO45" i="11"/>
  <c r="EP45" i="11"/>
  <c r="FC45" i="11" s="1"/>
  <c r="FD45" i="11" s="1"/>
  <c r="EQ45" i="11"/>
  <c r="ER45" i="11"/>
  <c r="ES45" i="11"/>
  <c r="ET45" i="11"/>
  <c r="EU45" i="11"/>
  <c r="EV45" i="11"/>
  <c r="EW45" i="11"/>
  <c r="EX45" i="11"/>
  <c r="FS45" i="11"/>
  <c r="FT45" i="11"/>
  <c r="FV45" i="11"/>
  <c r="FW45" i="11"/>
  <c r="FX45" i="11" s="1"/>
  <c r="GA45" i="11"/>
  <c r="GB45" i="11"/>
  <c r="GC45" i="11"/>
  <c r="GD45" i="11"/>
  <c r="GE45" i="11"/>
  <c r="GF45" i="11"/>
  <c r="GG45" i="11"/>
  <c r="GH45" i="11"/>
  <c r="GI45" i="11"/>
  <c r="GJ45" i="11"/>
  <c r="GK45" i="11"/>
  <c r="GL45" i="11"/>
  <c r="GN45" i="11"/>
  <c r="HG45" i="11"/>
  <c r="HH45" i="11"/>
  <c r="HJ45" i="11"/>
  <c r="HK45" i="11"/>
  <c r="HL45" i="11"/>
  <c r="HO45" i="11"/>
  <c r="HP45" i="11"/>
  <c r="HQ45" i="11"/>
  <c r="HS45" i="11"/>
  <c r="HT45" i="11"/>
  <c r="HU45" i="11"/>
  <c r="HV45" i="11"/>
  <c r="HW45" i="11"/>
  <c r="HX45" i="11"/>
  <c r="HY45" i="11"/>
  <c r="HZ45" i="11"/>
  <c r="IA45" i="11"/>
  <c r="O46" i="11"/>
  <c r="P46" i="11"/>
  <c r="W46" i="11"/>
  <c r="X46" i="11"/>
  <c r="Y46" i="11"/>
  <c r="Z46" i="11"/>
  <c r="AA46" i="11"/>
  <c r="AB46" i="11"/>
  <c r="AC46" i="11"/>
  <c r="AD46" i="11"/>
  <c r="AE46" i="11"/>
  <c r="AF46" i="11"/>
  <c r="AG46" i="11"/>
  <c r="AH46" i="11"/>
  <c r="BC46" i="11"/>
  <c r="BD46" i="11"/>
  <c r="BK46" i="11"/>
  <c r="BL46" i="11"/>
  <c r="BM46" i="11"/>
  <c r="CA45" i="11" s="1"/>
  <c r="CB45" i="11" s="1"/>
  <c r="BN46" i="11"/>
  <c r="BO46" i="11"/>
  <c r="BP46" i="11"/>
  <c r="BQ46" i="11"/>
  <c r="BR46" i="11"/>
  <c r="BS46" i="11"/>
  <c r="BT46" i="11"/>
  <c r="BU46" i="11"/>
  <c r="BV46" i="11"/>
  <c r="CQ46" i="11"/>
  <c r="CR46" i="11"/>
  <c r="CY46" i="11"/>
  <c r="CZ46" i="11"/>
  <c r="DA46" i="11"/>
  <c r="DB46" i="11"/>
  <c r="DC46" i="11"/>
  <c r="DD46" i="11"/>
  <c r="DE46" i="11"/>
  <c r="DF46" i="11"/>
  <c r="DG46" i="11"/>
  <c r="DH46" i="11"/>
  <c r="DI46" i="11"/>
  <c r="DJ46" i="11"/>
  <c r="EE46" i="11"/>
  <c r="EF46" i="11"/>
  <c r="EM46" i="11"/>
  <c r="EN46" i="11"/>
  <c r="EO46" i="11"/>
  <c r="EP46" i="11"/>
  <c r="EQ46" i="11"/>
  <c r="ER46" i="11"/>
  <c r="ES46" i="11"/>
  <c r="ET46" i="11"/>
  <c r="EU46" i="11"/>
  <c r="EV46" i="11"/>
  <c r="EW46" i="11"/>
  <c r="EX46" i="11"/>
  <c r="EZ46" i="11"/>
  <c r="FS46" i="11"/>
  <c r="FT46" i="11"/>
  <c r="GA46" i="11"/>
  <c r="GB46" i="11"/>
  <c r="GC46" i="11"/>
  <c r="GD46" i="11"/>
  <c r="GE46" i="11"/>
  <c r="GF46" i="11"/>
  <c r="GG46" i="11"/>
  <c r="GH46" i="11"/>
  <c r="GI46" i="11"/>
  <c r="GJ46" i="11"/>
  <c r="GK46" i="11"/>
  <c r="GL46" i="11"/>
  <c r="HG46" i="11"/>
  <c r="HH46" i="11"/>
  <c r="HO46" i="11"/>
  <c r="IA46" i="11" s="1"/>
  <c r="HP46" i="11"/>
  <c r="HQ46" i="11"/>
  <c r="HS46" i="11"/>
  <c r="HT46" i="11"/>
  <c r="HU46" i="11"/>
  <c r="HV46" i="11"/>
  <c r="HW46" i="11"/>
  <c r="HX46" i="11"/>
  <c r="HY46" i="11"/>
  <c r="HZ46" i="11"/>
  <c r="O47" i="11"/>
  <c r="P47" i="11"/>
  <c r="W47" i="11"/>
  <c r="X47" i="11"/>
  <c r="Y47" i="11"/>
  <c r="Z47" i="11"/>
  <c r="Z52" i="11" s="1"/>
  <c r="AA47" i="11"/>
  <c r="AB47" i="11"/>
  <c r="AC47" i="11"/>
  <c r="AD47" i="11"/>
  <c r="AD52" i="11" s="1"/>
  <c r="AE47" i="11"/>
  <c r="AF47" i="11"/>
  <c r="AG47" i="11"/>
  <c r="AH47" i="11"/>
  <c r="BC47" i="11"/>
  <c r="BD47" i="11"/>
  <c r="BK47" i="11"/>
  <c r="BL47" i="11"/>
  <c r="BW47" i="11" s="1"/>
  <c r="BM47" i="11"/>
  <c r="BN47" i="11"/>
  <c r="BO47" i="11"/>
  <c r="BP47" i="11"/>
  <c r="BQ47" i="11"/>
  <c r="BR47" i="11"/>
  <c r="BS47" i="11"/>
  <c r="BT47" i="11"/>
  <c r="BU47" i="11"/>
  <c r="BV47" i="11"/>
  <c r="CQ47" i="11"/>
  <c r="CR47" i="11"/>
  <c r="CY47" i="11"/>
  <c r="CZ47" i="11"/>
  <c r="DA47" i="11"/>
  <c r="DB47" i="11"/>
  <c r="DB51" i="11" s="1"/>
  <c r="DC47" i="11"/>
  <c r="DD47" i="11"/>
  <c r="DE47" i="11"/>
  <c r="DF47" i="11"/>
  <c r="DF51" i="11" s="1"/>
  <c r="DG47" i="11"/>
  <c r="DH47" i="11"/>
  <c r="DI47" i="11"/>
  <c r="DJ47" i="11"/>
  <c r="EE47" i="11"/>
  <c r="EF47" i="11"/>
  <c r="EM47" i="11"/>
  <c r="EN47" i="11"/>
  <c r="EY47" i="11" s="1"/>
  <c r="EO47" i="11"/>
  <c r="EP47" i="11"/>
  <c r="EQ47" i="11"/>
  <c r="ER47" i="11"/>
  <c r="ES47" i="11"/>
  <c r="ET47" i="11"/>
  <c r="EU47" i="11"/>
  <c r="EV47" i="11"/>
  <c r="EW47" i="11"/>
  <c r="EX47" i="11"/>
  <c r="FS47" i="11"/>
  <c r="FT47" i="11"/>
  <c r="GA47" i="11"/>
  <c r="GB47" i="11"/>
  <c r="GC47" i="11"/>
  <c r="GD47" i="11"/>
  <c r="GD51" i="11" s="1"/>
  <c r="GE47" i="11"/>
  <c r="GF47" i="11"/>
  <c r="GG47" i="11"/>
  <c r="GH47" i="11"/>
  <c r="GI47" i="11"/>
  <c r="GJ47" i="11"/>
  <c r="GK47" i="11"/>
  <c r="GL47" i="11"/>
  <c r="HG47" i="11"/>
  <c r="HH47" i="11"/>
  <c r="HO47" i="11"/>
  <c r="HP47" i="11"/>
  <c r="IB47" i="11" s="1"/>
  <c r="HQ47" i="11"/>
  <c r="HS47" i="11"/>
  <c r="HT47" i="11"/>
  <c r="HU47" i="11"/>
  <c r="HV47" i="11"/>
  <c r="HW47" i="11"/>
  <c r="HX47" i="11"/>
  <c r="HY47" i="11"/>
  <c r="HZ47" i="11"/>
  <c r="IA47" i="11"/>
  <c r="O48" i="11"/>
  <c r="P48" i="11"/>
  <c r="R48" i="11"/>
  <c r="S48" i="11"/>
  <c r="T48" i="11"/>
  <c r="W48" i="11"/>
  <c r="X48" i="11"/>
  <c r="Y48" i="11"/>
  <c r="Z48" i="11"/>
  <c r="AA48" i="11"/>
  <c r="AB48" i="11"/>
  <c r="AC48" i="11"/>
  <c r="AD48" i="11"/>
  <c r="AE48" i="11"/>
  <c r="AF48" i="11"/>
  <c r="AG48" i="11"/>
  <c r="AH48" i="11"/>
  <c r="AI48" i="11"/>
  <c r="BC48" i="11"/>
  <c r="BD48" i="11"/>
  <c r="BF48" i="11"/>
  <c r="BG48" i="11"/>
  <c r="BH48" i="11" s="1"/>
  <c r="BK48" i="11"/>
  <c r="BL48" i="11"/>
  <c r="BM48" i="11"/>
  <c r="BN48" i="11"/>
  <c r="BO48" i="11"/>
  <c r="BP48" i="11"/>
  <c r="BQ48" i="11"/>
  <c r="BR48" i="11"/>
  <c r="BS48" i="11"/>
  <c r="BT48" i="11"/>
  <c r="BU48" i="11"/>
  <c r="BV48" i="11"/>
  <c r="CQ48" i="11"/>
  <c r="CR48" i="11"/>
  <c r="CT48" i="11"/>
  <c r="CU48" i="11"/>
  <c r="CV48" i="11"/>
  <c r="CY48" i="11"/>
  <c r="CZ48" i="11"/>
  <c r="DA48" i="11"/>
  <c r="DB48" i="11"/>
  <c r="DC48" i="11"/>
  <c r="DD48" i="11"/>
  <c r="DE48" i="11"/>
  <c r="DF48" i="11"/>
  <c r="DG48" i="11"/>
  <c r="DH48" i="11"/>
  <c r="DI48" i="11"/>
  <c r="DJ48" i="11"/>
  <c r="DL48" i="11"/>
  <c r="EE48" i="11"/>
  <c r="EF48" i="11"/>
  <c r="EH48" i="11"/>
  <c r="EI48" i="11"/>
  <c r="EJ48" i="11"/>
  <c r="EM48" i="11"/>
  <c r="EN48" i="11"/>
  <c r="EY48" i="11" s="1"/>
  <c r="EO48" i="11"/>
  <c r="EP48" i="11"/>
  <c r="EQ48" i="11"/>
  <c r="ER48" i="11"/>
  <c r="ES48" i="11"/>
  <c r="ET48" i="11"/>
  <c r="EU48" i="11"/>
  <c r="EV48" i="11"/>
  <c r="EW48" i="11"/>
  <c r="EX48" i="11"/>
  <c r="FC48" i="11" s="1"/>
  <c r="FD48" i="11" s="1"/>
  <c r="FS48" i="11"/>
  <c r="FT48" i="11"/>
  <c r="FV48" i="11"/>
  <c r="FW48" i="11"/>
  <c r="FX48" i="11"/>
  <c r="GA48" i="11"/>
  <c r="GB48" i="11"/>
  <c r="GC48" i="11"/>
  <c r="GD48" i="11"/>
  <c r="GE48" i="11"/>
  <c r="GE51" i="11" s="1"/>
  <c r="GF48" i="11"/>
  <c r="GG48" i="11"/>
  <c r="GH48" i="11"/>
  <c r="GI48" i="11"/>
  <c r="GI51" i="11" s="1"/>
  <c r="GJ48" i="11"/>
  <c r="GK48" i="11"/>
  <c r="GL48" i="11"/>
  <c r="GM48" i="11"/>
  <c r="HG48" i="11"/>
  <c r="HH48" i="11"/>
  <c r="HJ48" i="11"/>
  <c r="HK48" i="11"/>
  <c r="HL48" i="11" s="1"/>
  <c r="HO48" i="11"/>
  <c r="HP48" i="11"/>
  <c r="HQ48" i="11"/>
  <c r="IE48" i="11" s="1"/>
  <c r="IF48" i="11" s="1"/>
  <c r="HS48" i="11"/>
  <c r="HT48" i="11"/>
  <c r="HU48" i="11"/>
  <c r="HV48" i="11"/>
  <c r="HV51" i="11" s="1"/>
  <c r="HW48" i="11"/>
  <c r="HX48" i="11"/>
  <c r="HY48" i="11"/>
  <c r="HZ48" i="11"/>
  <c r="HZ51" i="11" s="1"/>
  <c r="O49" i="11"/>
  <c r="P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BC49" i="11"/>
  <c r="BD49" i="11"/>
  <c r="BK49" i="11"/>
  <c r="BL49" i="11"/>
  <c r="BM49" i="11"/>
  <c r="BN49" i="11"/>
  <c r="BO49" i="11"/>
  <c r="BP49" i="11"/>
  <c r="BQ49" i="11"/>
  <c r="BR49" i="11"/>
  <c r="BS49" i="11"/>
  <c r="BT49" i="11"/>
  <c r="BU49" i="11"/>
  <c r="BV49" i="11"/>
  <c r="BW49" i="11"/>
  <c r="CQ49" i="11"/>
  <c r="CR49" i="11"/>
  <c r="CY49" i="11"/>
  <c r="CZ49" i="11"/>
  <c r="DA49" i="11"/>
  <c r="DB49" i="11"/>
  <c r="DC49" i="11"/>
  <c r="DD49" i="11"/>
  <c r="DE49" i="11"/>
  <c r="DF49" i="11"/>
  <c r="DG49" i="11"/>
  <c r="DH49" i="11"/>
  <c r="DI49" i="11"/>
  <c r="DJ49" i="11"/>
  <c r="DK49" i="11"/>
  <c r="EE49" i="11"/>
  <c r="EF49" i="11"/>
  <c r="EM49" i="11"/>
  <c r="EN49" i="11"/>
  <c r="EO49" i="11"/>
  <c r="EP49" i="11"/>
  <c r="EQ49" i="11"/>
  <c r="ER49" i="11"/>
  <c r="ES49" i="11"/>
  <c r="ET49" i="11"/>
  <c r="EU49" i="11"/>
  <c r="EV49" i="11"/>
  <c r="EW49" i="11"/>
  <c r="EX49" i="11"/>
  <c r="EY49" i="11"/>
  <c r="FS49" i="11"/>
  <c r="FT49" i="11"/>
  <c r="GA49" i="11"/>
  <c r="GB49" i="11"/>
  <c r="GC49" i="11"/>
  <c r="GD49" i="11"/>
  <c r="GE49" i="11"/>
  <c r="GF49" i="11"/>
  <c r="GG49" i="11"/>
  <c r="GH49" i="11"/>
  <c r="GI49" i="11"/>
  <c r="GJ49" i="11"/>
  <c r="GK49" i="11"/>
  <c r="GL49" i="11"/>
  <c r="GM49" i="11"/>
  <c r="HG49" i="11"/>
  <c r="HH49" i="11"/>
  <c r="HO49" i="11"/>
  <c r="IB49" i="11" s="1"/>
  <c r="HP49" i="11"/>
  <c r="HQ49" i="11"/>
  <c r="HS49" i="11"/>
  <c r="HT49" i="11"/>
  <c r="HU49" i="11"/>
  <c r="HV49" i="11"/>
  <c r="HW49" i="11"/>
  <c r="HX49" i="11"/>
  <c r="HY49" i="11"/>
  <c r="HZ49" i="11"/>
  <c r="O50" i="11"/>
  <c r="P50" i="11"/>
  <c r="Y50" i="11"/>
  <c r="AA50" i="11"/>
  <c r="AC50" i="11"/>
  <c r="AC52" i="11" s="1"/>
  <c r="AE50" i="11"/>
  <c r="AF50" i="11"/>
  <c r="AG50" i="11"/>
  <c r="AH50" i="11"/>
  <c r="BC50" i="11"/>
  <c r="BD50" i="11"/>
  <c r="BK50" i="11"/>
  <c r="BL50" i="11"/>
  <c r="BM50" i="11"/>
  <c r="BN50" i="11"/>
  <c r="BO50" i="11"/>
  <c r="BP50" i="11"/>
  <c r="BZ48" i="11" s="1"/>
  <c r="BQ50" i="11"/>
  <c r="BR50" i="11"/>
  <c r="BS50" i="11"/>
  <c r="BT50" i="11"/>
  <c r="BU50" i="11"/>
  <c r="BV50" i="11"/>
  <c r="BX50" i="11"/>
  <c r="CQ50" i="11"/>
  <c r="CR50" i="11"/>
  <c r="CY50" i="11"/>
  <c r="CZ50" i="11"/>
  <c r="DA50" i="11"/>
  <c r="DB50" i="11"/>
  <c r="DC50" i="11"/>
  <c r="DD50" i="11"/>
  <c r="DE50" i="11"/>
  <c r="DF50" i="11"/>
  <c r="DG50" i="11"/>
  <c r="DH50" i="11"/>
  <c r="DI50" i="11"/>
  <c r="DJ50" i="11"/>
  <c r="EE50" i="11"/>
  <c r="EF50" i="11"/>
  <c r="EM50" i="11"/>
  <c r="EN50" i="11"/>
  <c r="EZ50" i="11" s="1"/>
  <c r="EO50" i="11"/>
  <c r="EP50" i="11"/>
  <c r="EQ50" i="11"/>
  <c r="ER50" i="11"/>
  <c r="ES50" i="11"/>
  <c r="ET50" i="11"/>
  <c r="EU50" i="11"/>
  <c r="EV50" i="11"/>
  <c r="EW50" i="11"/>
  <c r="EX50" i="11"/>
  <c r="FS50" i="11"/>
  <c r="FT50" i="11"/>
  <c r="GA50" i="11"/>
  <c r="GB50" i="11"/>
  <c r="GC50" i="11"/>
  <c r="GD50" i="11"/>
  <c r="GE50" i="11"/>
  <c r="GF50" i="11"/>
  <c r="GG50" i="11"/>
  <c r="GH50" i="11"/>
  <c r="GI50" i="11"/>
  <c r="GJ50" i="11"/>
  <c r="GK50" i="11"/>
  <c r="GL50" i="11"/>
  <c r="GN50" i="11"/>
  <c r="HG50" i="11"/>
  <c r="HH50" i="11"/>
  <c r="HO50" i="11"/>
  <c r="HP50" i="11"/>
  <c r="HQ50" i="11"/>
  <c r="HS50" i="11"/>
  <c r="HT50" i="11"/>
  <c r="HU50" i="11"/>
  <c r="HV50" i="11"/>
  <c r="HW50" i="11"/>
  <c r="HX50" i="11"/>
  <c r="HY50" i="11"/>
  <c r="HZ50" i="11"/>
  <c r="IB50" i="11"/>
  <c r="C51" i="11"/>
  <c r="W50" i="11" s="1"/>
  <c r="AJ50" i="11" s="1"/>
  <c r="D51" i="11"/>
  <c r="X50" i="11" s="1"/>
  <c r="E51" i="11"/>
  <c r="F51" i="11"/>
  <c r="Z50" i="11" s="1"/>
  <c r="G51" i="11"/>
  <c r="H51" i="11"/>
  <c r="AB50" i="11" s="1"/>
  <c r="I51" i="11"/>
  <c r="J51" i="11"/>
  <c r="AD50" i="11" s="1"/>
  <c r="K51" i="11"/>
  <c r="L51" i="11"/>
  <c r="M51" i="11"/>
  <c r="N51" i="11"/>
  <c r="O51" i="11"/>
  <c r="P51" i="11"/>
  <c r="Y51" i="11"/>
  <c r="AB51" i="11"/>
  <c r="AD51" i="11"/>
  <c r="AG51" i="11"/>
  <c r="AQ51" i="11"/>
  <c r="AR51" i="11"/>
  <c r="AS51" i="11"/>
  <c r="AT51" i="11"/>
  <c r="AU51" i="11"/>
  <c r="AV51" i="11"/>
  <c r="AW51" i="11"/>
  <c r="AX51" i="11"/>
  <c r="AY51" i="11"/>
  <c r="AZ51" i="11"/>
  <c r="BA51" i="11"/>
  <c r="BB51" i="11"/>
  <c r="BL51" i="11"/>
  <c r="BO51" i="11"/>
  <c r="BP51" i="11"/>
  <c r="BR51" i="11"/>
  <c r="BT51" i="11"/>
  <c r="BV51" i="11"/>
  <c r="CE51" i="11"/>
  <c r="CF51" i="11"/>
  <c r="CG51" i="11"/>
  <c r="CH51" i="11"/>
  <c r="CI51" i="11"/>
  <c r="CJ51" i="11"/>
  <c r="CK51" i="11"/>
  <c r="CL51" i="11"/>
  <c r="CM51" i="11"/>
  <c r="CN51" i="11"/>
  <c r="CO51" i="11"/>
  <c r="CP51" i="11"/>
  <c r="DA51" i="11"/>
  <c r="DC51" i="11"/>
  <c r="DG51" i="11"/>
  <c r="DI51" i="11"/>
  <c r="DS51" i="11"/>
  <c r="DT51" i="11"/>
  <c r="DU51" i="11"/>
  <c r="DV51" i="11"/>
  <c r="DW51" i="11"/>
  <c r="DX51" i="11"/>
  <c r="DY51" i="11"/>
  <c r="DZ51" i="11"/>
  <c r="EA51" i="11"/>
  <c r="EB51" i="11"/>
  <c r="EC51" i="11"/>
  <c r="ED51" i="11"/>
  <c r="EM51" i="11"/>
  <c r="EN51" i="11"/>
  <c r="EQ51" i="11"/>
  <c r="ER51" i="11"/>
  <c r="ES51" i="11"/>
  <c r="EV51" i="11"/>
  <c r="EW51" i="11"/>
  <c r="FG51" i="11"/>
  <c r="FH51" i="11"/>
  <c r="FI51" i="11"/>
  <c r="FJ51" i="11"/>
  <c r="FK51" i="11"/>
  <c r="FL51" i="11"/>
  <c r="FM51" i="11"/>
  <c r="FN51" i="11"/>
  <c r="FO51" i="11"/>
  <c r="FP51" i="11"/>
  <c r="FQ51" i="11"/>
  <c r="FR51" i="11"/>
  <c r="GB51" i="11"/>
  <c r="GH51" i="11"/>
  <c r="GJ51" i="11"/>
  <c r="GU51" i="11"/>
  <c r="GV51" i="11"/>
  <c r="GW51" i="11"/>
  <c r="GX51" i="11"/>
  <c r="GY51" i="11"/>
  <c r="GZ51" i="11"/>
  <c r="HA51" i="11"/>
  <c r="HB51" i="11"/>
  <c r="HC51" i="11"/>
  <c r="HD51" i="11"/>
  <c r="HE51" i="11"/>
  <c r="HF51" i="11"/>
  <c r="HO51" i="11"/>
  <c r="HR51" i="11"/>
  <c r="HU51" i="11"/>
  <c r="HY51" i="11"/>
  <c r="Y52" i="11"/>
  <c r="AB52" i="11"/>
  <c r="AF52" i="11"/>
  <c r="AG52" i="11"/>
  <c r="AH52" i="11"/>
  <c r="BK52" i="11"/>
  <c r="BL52" i="11"/>
  <c r="BN52" i="11"/>
  <c r="BO52" i="11"/>
  <c r="BP52" i="11"/>
  <c r="BR52" i="11"/>
  <c r="BS52" i="11"/>
  <c r="BT52" i="11"/>
  <c r="BV52" i="11"/>
  <c r="CY52" i="11"/>
  <c r="DA52" i="11"/>
  <c r="DB52" i="11"/>
  <c r="DC52" i="11"/>
  <c r="DE52" i="11"/>
  <c r="DF52" i="11"/>
  <c r="DG52" i="11"/>
  <c r="DI52" i="11"/>
  <c r="DJ52" i="11"/>
  <c r="EM52" i="11"/>
  <c r="EN52" i="11"/>
  <c r="EO52" i="11"/>
  <c r="EQ52" i="11"/>
  <c r="ER52" i="11"/>
  <c r="ES52" i="11"/>
  <c r="EU52" i="11"/>
  <c r="EV52" i="11"/>
  <c r="EW52" i="11"/>
  <c r="EX52" i="11"/>
  <c r="GA52" i="11"/>
  <c r="GB52" i="11"/>
  <c r="GM52" i="11" s="1"/>
  <c r="GC52" i="11"/>
  <c r="GD52" i="11"/>
  <c r="GE52" i="11"/>
  <c r="GF52" i="11"/>
  <c r="GG52" i="11"/>
  <c r="GH52" i="11"/>
  <c r="GI52" i="11"/>
  <c r="GJ52" i="11"/>
  <c r="GK52" i="11"/>
  <c r="GL52" i="11"/>
  <c r="GN52" i="11"/>
  <c r="HO52" i="11"/>
  <c r="IB52" i="11" s="1"/>
  <c r="HP52" i="11"/>
  <c r="HQ52" i="11"/>
  <c r="HR52" i="11"/>
  <c r="IA52" i="11" s="1"/>
  <c r="HS52" i="11"/>
  <c r="HT52" i="11"/>
  <c r="HU52" i="11"/>
  <c r="HV52" i="11"/>
  <c r="HW52" i="11"/>
  <c r="HX52" i="11"/>
  <c r="HY52" i="11"/>
  <c r="HZ52" i="11"/>
  <c r="W53" i="11"/>
  <c r="Y53" i="11"/>
  <c r="Z53" i="11"/>
  <c r="AA53" i="11"/>
  <c r="AB53" i="11"/>
  <c r="AC53" i="11"/>
  <c r="AD53" i="11"/>
  <c r="AE53" i="11"/>
  <c r="AF53" i="11"/>
  <c r="AG53" i="11"/>
  <c r="AH53" i="11"/>
  <c r="BK53" i="11"/>
  <c r="BX53" i="11" s="1"/>
  <c r="BL53" i="11"/>
  <c r="BM53" i="11"/>
  <c r="BN53" i="11"/>
  <c r="BW53" i="11" s="1"/>
  <c r="BO53" i="11"/>
  <c r="BP53" i="11"/>
  <c r="BQ53" i="11"/>
  <c r="BR53" i="11"/>
  <c r="BS53" i="11"/>
  <c r="BT53" i="11"/>
  <c r="BU53" i="11"/>
  <c r="BV53" i="11"/>
  <c r="CY53" i="11"/>
  <c r="CZ53" i="11"/>
  <c r="DK53" i="11" s="1"/>
  <c r="DA53" i="11"/>
  <c r="DB53" i="11"/>
  <c r="DC53" i="11"/>
  <c r="DD53" i="11"/>
  <c r="DE53" i="11"/>
  <c r="DF53" i="11"/>
  <c r="DG53" i="11"/>
  <c r="DH53" i="11"/>
  <c r="DI53" i="11"/>
  <c r="DJ53" i="11"/>
  <c r="DL53" i="11"/>
  <c r="EM53" i="11"/>
  <c r="EZ53" i="11" s="1"/>
  <c r="EN53" i="11"/>
  <c r="EO53" i="11"/>
  <c r="EP53" i="11"/>
  <c r="EY53" i="11" s="1"/>
  <c r="EQ53" i="11"/>
  <c r="ER53" i="11"/>
  <c r="ES53" i="11"/>
  <c r="ET53" i="11"/>
  <c r="EU53" i="11"/>
  <c r="EV53" i="11"/>
  <c r="EW53" i="11"/>
  <c r="EX53" i="11"/>
  <c r="GA53" i="11"/>
  <c r="GB53" i="11"/>
  <c r="GM53" i="11" s="1"/>
  <c r="GC53" i="11"/>
  <c r="GD53" i="11"/>
  <c r="GE53" i="11"/>
  <c r="GF53" i="11"/>
  <c r="GG53" i="11"/>
  <c r="GH53" i="11"/>
  <c r="GI53" i="11"/>
  <c r="GJ53" i="11"/>
  <c r="GK53" i="11"/>
  <c r="GL53" i="11"/>
  <c r="GN53" i="11"/>
  <c r="HO53" i="11"/>
  <c r="HP53" i="11"/>
  <c r="HQ53" i="11"/>
  <c r="HR53" i="11"/>
  <c r="IA53" i="11" s="1"/>
  <c r="HS53" i="11"/>
  <c r="HT53" i="11"/>
  <c r="HU53" i="11"/>
  <c r="HV53" i="11"/>
  <c r="HW53" i="11"/>
  <c r="HX53" i="11"/>
  <c r="HY53" i="11"/>
  <c r="HZ53" i="11"/>
  <c r="W54" i="11"/>
  <c r="Y54" i="11"/>
  <c r="Z54" i="11"/>
  <c r="AA54" i="11"/>
  <c r="AB54" i="11"/>
  <c r="AC54" i="11"/>
  <c r="AD54" i="11"/>
  <c r="AE54" i="11"/>
  <c r="AF54" i="11"/>
  <c r="AG54" i="11"/>
  <c r="AH54" i="11"/>
  <c r="BK54" i="11"/>
  <c r="BL54" i="11"/>
  <c r="BM54" i="11"/>
  <c r="BN54" i="11"/>
  <c r="BW54" i="11" s="1"/>
  <c r="BO54" i="11"/>
  <c r="BP54" i="11"/>
  <c r="BQ54" i="11"/>
  <c r="BR54" i="11"/>
  <c r="BS54" i="11"/>
  <c r="BT54" i="11"/>
  <c r="BU54" i="11"/>
  <c r="BV54" i="11"/>
  <c r="CY54" i="11"/>
  <c r="CZ54" i="11"/>
  <c r="DK54" i="11" s="1"/>
  <c r="DA54" i="11"/>
  <c r="DB54" i="11"/>
  <c r="DC54" i="11"/>
  <c r="DD54" i="11"/>
  <c r="DE54" i="11"/>
  <c r="DF54" i="11"/>
  <c r="DG54" i="11"/>
  <c r="DH54" i="11"/>
  <c r="DI54" i="11"/>
  <c r="DJ54" i="11"/>
  <c r="DL54" i="11"/>
  <c r="EM54" i="11"/>
  <c r="EN54" i="11"/>
  <c r="EO54" i="11"/>
  <c r="EP54" i="11"/>
  <c r="EY54" i="11" s="1"/>
  <c r="EQ54" i="11"/>
  <c r="ER54" i="11"/>
  <c r="ES54" i="11"/>
  <c r="ET54" i="11"/>
  <c r="EU54" i="11"/>
  <c r="EV54" i="11"/>
  <c r="EW54" i="11"/>
  <c r="EX54" i="11"/>
  <c r="GA54" i="11"/>
  <c r="GB54" i="11"/>
  <c r="GM54" i="11" s="1"/>
  <c r="GC54" i="11"/>
  <c r="GD54" i="11"/>
  <c r="GE54" i="11"/>
  <c r="GF54" i="11"/>
  <c r="GG54" i="11"/>
  <c r="GH54" i="11"/>
  <c r="GI54" i="11"/>
  <c r="GJ54" i="11"/>
  <c r="GK54" i="11"/>
  <c r="GL54" i="11"/>
  <c r="GN54" i="11"/>
  <c r="HO54" i="11"/>
  <c r="HP54" i="11"/>
  <c r="HQ54" i="11"/>
  <c r="HR54" i="11"/>
  <c r="IA54" i="11" s="1"/>
  <c r="HS54" i="11"/>
  <c r="HT54" i="11"/>
  <c r="HU54" i="11"/>
  <c r="HV54" i="11"/>
  <c r="HW54" i="11"/>
  <c r="HX54" i="11"/>
  <c r="HY54" i="11"/>
  <c r="HZ54" i="11"/>
  <c r="W55" i="11"/>
  <c r="Y55" i="11"/>
  <c r="Z55" i="11"/>
  <c r="AA55" i="11"/>
  <c r="AB55" i="11"/>
  <c r="AC55" i="11"/>
  <c r="AD55" i="11"/>
  <c r="AE55" i="11"/>
  <c r="AF55" i="11"/>
  <c r="AG55" i="11"/>
  <c r="AH55" i="11"/>
  <c r="BK55" i="11"/>
  <c r="BL55" i="11"/>
  <c r="BM55" i="11"/>
  <c r="BN55" i="11"/>
  <c r="BW55" i="11" s="1"/>
  <c r="BO55" i="11"/>
  <c r="BP55" i="11"/>
  <c r="BQ55" i="11"/>
  <c r="BR55" i="11"/>
  <c r="BS55" i="11"/>
  <c r="BT55" i="11"/>
  <c r="BU55" i="11"/>
  <c r="BV55" i="11"/>
  <c r="CY55" i="11"/>
  <c r="CZ55" i="11"/>
  <c r="DK55" i="11" s="1"/>
  <c r="DA55" i="11"/>
  <c r="DB55" i="11"/>
  <c r="DC55" i="11"/>
  <c r="DD55" i="11"/>
  <c r="DE55" i="11"/>
  <c r="DF55" i="11"/>
  <c r="DG55" i="11"/>
  <c r="DH55" i="11"/>
  <c r="DI55" i="11"/>
  <c r="DJ55" i="11"/>
  <c r="DL55" i="11"/>
  <c r="EM55" i="11"/>
  <c r="EN55" i="11"/>
  <c r="EY55" i="11" s="1"/>
  <c r="EO55" i="11"/>
  <c r="EP55" i="11"/>
  <c r="EZ55" i="11" s="1"/>
  <c r="EQ55" i="11"/>
  <c r="ER55" i="11"/>
  <c r="ES55" i="11"/>
  <c r="ET55" i="11"/>
  <c r="EU55" i="11"/>
  <c r="EV55" i="11"/>
  <c r="EW55" i="11"/>
  <c r="EX55" i="11"/>
  <c r="GA55" i="11"/>
  <c r="GB55" i="11"/>
  <c r="GM55" i="11" s="1"/>
  <c r="GC55" i="11"/>
  <c r="GD55" i="11"/>
  <c r="GE55" i="11"/>
  <c r="GF55" i="11"/>
  <c r="GG55" i="11"/>
  <c r="GH55" i="11"/>
  <c r="GI55" i="11"/>
  <c r="GJ55" i="11"/>
  <c r="GK55" i="11"/>
  <c r="GL55" i="11"/>
  <c r="GN55" i="11"/>
  <c r="HO55" i="11"/>
  <c r="HP55" i="11"/>
  <c r="IA55" i="11" s="1"/>
  <c r="HQ55" i="11"/>
  <c r="HR55" i="11"/>
  <c r="IB55" i="11" s="1"/>
  <c r="HS55" i="11"/>
  <c r="HT55" i="11"/>
  <c r="HU55" i="11"/>
  <c r="HV55" i="11"/>
  <c r="HW55" i="11"/>
  <c r="HX55" i="11"/>
  <c r="HY55" i="11"/>
  <c r="HZ55" i="11"/>
  <c r="W56" i="11"/>
  <c r="Y56" i="11"/>
  <c r="Z56" i="11"/>
  <c r="AA56" i="11"/>
  <c r="AB56" i="11"/>
  <c r="AC56" i="11"/>
  <c r="AD56" i="11"/>
  <c r="AE56" i="11"/>
  <c r="AF56" i="11"/>
  <c r="AG56" i="11"/>
  <c r="AH56" i="11"/>
  <c r="BK56" i="11"/>
  <c r="BL56" i="11"/>
  <c r="BW56" i="11" s="1"/>
  <c r="BM56" i="11"/>
  <c r="BN56" i="11"/>
  <c r="BX56" i="11" s="1"/>
  <c r="BO56" i="11"/>
  <c r="BP56" i="11"/>
  <c r="BQ56" i="11"/>
  <c r="BR56" i="11"/>
  <c r="BS56" i="11"/>
  <c r="BT56" i="11"/>
  <c r="BU56" i="11"/>
  <c r="BV56" i="11"/>
  <c r="CY56" i="11"/>
  <c r="CZ56" i="11"/>
  <c r="DK56" i="11" s="1"/>
  <c r="DA56" i="11"/>
  <c r="DB56" i="11"/>
  <c r="DC56" i="11"/>
  <c r="DD56" i="11"/>
  <c r="DE56" i="11"/>
  <c r="DF56" i="11"/>
  <c r="DG56" i="11"/>
  <c r="DH56" i="11"/>
  <c r="DI56" i="11"/>
  <c r="DJ56" i="11"/>
  <c r="DL56" i="11"/>
  <c r="EM56" i="11"/>
  <c r="EN56" i="11"/>
  <c r="EY56" i="11" s="1"/>
  <c r="EO56" i="11"/>
  <c r="EP56" i="11"/>
  <c r="EZ56" i="11" s="1"/>
  <c r="EQ56" i="11"/>
  <c r="ER56" i="11"/>
  <c r="ES56" i="11"/>
  <c r="ET56" i="11"/>
  <c r="EU56" i="11"/>
  <c r="EV56" i="11"/>
  <c r="EW56" i="11"/>
  <c r="EX56" i="11"/>
  <c r="GA56" i="11"/>
  <c r="GB56" i="11"/>
  <c r="GM56" i="11" s="1"/>
  <c r="GC56" i="11"/>
  <c r="GD56" i="11"/>
  <c r="GE56" i="11"/>
  <c r="GF56" i="11"/>
  <c r="GG56" i="11"/>
  <c r="GH56" i="11"/>
  <c r="GI56" i="11"/>
  <c r="GJ56" i="11"/>
  <c r="GK56" i="11"/>
  <c r="GL56" i="11"/>
  <c r="GN56" i="11"/>
  <c r="HO56" i="11"/>
  <c r="HP56" i="11"/>
  <c r="IA56" i="11" s="1"/>
  <c r="HQ56" i="11"/>
  <c r="HR56" i="11"/>
  <c r="IB56" i="11" s="1"/>
  <c r="HS56" i="11"/>
  <c r="HT56" i="11"/>
  <c r="HU56" i="11"/>
  <c r="HV56" i="11"/>
  <c r="HW56" i="11"/>
  <c r="HX56" i="11"/>
  <c r="HY56" i="11"/>
  <c r="HZ56" i="11"/>
  <c r="AI57" i="11"/>
  <c r="AJ57" i="11"/>
  <c r="BW57" i="11"/>
  <c r="BX57" i="11"/>
  <c r="DK57" i="11"/>
  <c r="EY57" i="11"/>
  <c r="EZ57" i="11"/>
  <c r="GM57" i="11"/>
  <c r="GN57" i="11"/>
  <c r="IA57" i="11"/>
  <c r="IB57" i="11"/>
  <c r="AI58" i="11"/>
  <c r="AJ58" i="11"/>
  <c r="BW58" i="11"/>
  <c r="BX58" i="11"/>
  <c r="DK58" i="11"/>
  <c r="EY58" i="11"/>
  <c r="EZ58" i="11"/>
  <c r="GM58" i="11"/>
  <c r="GN58" i="11"/>
  <c r="IA58" i="11"/>
  <c r="IB58" i="11"/>
  <c r="W61" i="11"/>
  <c r="X61" i="11"/>
  <c r="AI61" i="11" s="1"/>
  <c r="Y61" i="11"/>
  <c r="Z61" i="11"/>
  <c r="AA61" i="11"/>
  <c r="AB61" i="11"/>
  <c r="AC61" i="11"/>
  <c r="AD61" i="11"/>
  <c r="AE61" i="11"/>
  <c r="AF61" i="11"/>
  <c r="AG61" i="11"/>
  <c r="AH61" i="11"/>
  <c r="BK61" i="11"/>
  <c r="BL61" i="11"/>
  <c r="BM61" i="11"/>
  <c r="BW61" i="11" s="1"/>
  <c r="BN61" i="11"/>
  <c r="BO61" i="11"/>
  <c r="BP61" i="11"/>
  <c r="BQ61" i="11"/>
  <c r="BR61" i="11"/>
  <c r="BS61" i="11"/>
  <c r="BT61" i="11"/>
  <c r="BU61" i="11"/>
  <c r="BV61" i="11"/>
  <c r="CY61" i="11"/>
  <c r="CZ61" i="11"/>
  <c r="DK61" i="11" s="1"/>
  <c r="DA61" i="11"/>
  <c r="DB61" i="11"/>
  <c r="DC61" i="11"/>
  <c r="DD61" i="11"/>
  <c r="DE61" i="11"/>
  <c r="DF61" i="11"/>
  <c r="DG61" i="11"/>
  <c r="DH61" i="11"/>
  <c r="DI61" i="11"/>
  <c r="DJ61" i="11"/>
  <c r="EM61" i="11"/>
  <c r="EN61" i="11"/>
  <c r="EO61" i="11"/>
  <c r="EP61" i="11"/>
  <c r="EQ61" i="11"/>
  <c r="ER61" i="11"/>
  <c r="ES61" i="11"/>
  <c r="ET61" i="11"/>
  <c r="EU61" i="11"/>
  <c r="EV61" i="11"/>
  <c r="EW61" i="11"/>
  <c r="EX61" i="11"/>
  <c r="EY61" i="11"/>
  <c r="GA61" i="11"/>
  <c r="GB61" i="11"/>
  <c r="GM61" i="11" s="1"/>
  <c r="GC61" i="11"/>
  <c r="GD61" i="11"/>
  <c r="GE61" i="11"/>
  <c r="GF61" i="11"/>
  <c r="GG61" i="11"/>
  <c r="GH61" i="11"/>
  <c r="GI61" i="11"/>
  <c r="GJ61" i="11"/>
  <c r="GK61" i="11"/>
  <c r="GL61" i="11"/>
  <c r="HO61" i="11"/>
  <c r="IA61" i="11" s="1"/>
  <c r="HP61" i="11"/>
  <c r="HQ61" i="11"/>
  <c r="HS61" i="11"/>
  <c r="HT61" i="11"/>
  <c r="HU61" i="11"/>
  <c r="HV61" i="11"/>
  <c r="HW61" i="11"/>
  <c r="HX61" i="11"/>
  <c r="HY61" i="11"/>
  <c r="HZ61" i="11"/>
  <c r="O65" i="11"/>
  <c r="P65" i="11"/>
  <c r="R65" i="11"/>
  <c r="S65" i="11"/>
  <c r="T65" i="11"/>
  <c r="W65" i="11"/>
  <c r="X65" i="11"/>
  <c r="AI65" i="11" s="1"/>
  <c r="Y65" i="11"/>
  <c r="Z65" i="11"/>
  <c r="AA65" i="11"/>
  <c r="AB65" i="11"/>
  <c r="AC65" i="11"/>
  <c r="AD65" i="11"/>
  <c r="AE65" i="11"/>
  <c r="AF65" i="11"/>
  <c r="AG65" i="11"/>
  <c r="AH65" i="11"/>
  <c r="AJ65" i="11"/>
  <c r="AL65" i="11"/>
  <c r="BC65" i="11"/>
  <c r="BD65" i="11"/>
  <c r="BF65" i="11"/>
  <c r="BG65" i="11"/>
  <c r="BH65" i="11"/>
  <c r="BK65" i="11"/>
  <c r="BL65" i="11"/>
  <c r="BW65" i="11" s="1"/>
  <c r="BM65" i="11"/>
  <c r="BN65" i="11"/>
  <c r="BX65" i="11" s="1"/>
  <c r="BO65" i="11"/>
  <c r="BP65" i="11"/>
  <c r="BQ65" i="11"/>
  <c r="BR65" i="11"/>
  <c r="BS65" i="11"/>
  <c r="BT65" i="11"/>
  <c r="BU65" i="11"/>
  <c r="BV65" i="11"/>
  <c r="CQ65" i="11"/>
  <c r="CR65" i="11"/>
  <c r="CT65" i="11"/>
  <c r="CU65" i="11"/>
  <c r="CV65" i="11" s="1"/>
  <c r="CY65" i="11"/>
  <c r="CZ65" i="11"/>
  <c r="DA65" i="11"/>
  <c r="DL65" i="11" s="1"/>
  <c r="DB65" i="11"/>
  <c r="DC65" i="11"/>
  <c r="DD65" i="11"/>
  <c r="DE65" i="11"/>
  <c r="DF65" i="11"/>
  <c r="DG65" i="11"/>
  <c r="DH65" i="11"/>
  <c r="DI65" i="11"/>
  <c r="DJ65" i="11"/>
  <c r="DK65" i="11"/>
  <c r="EE65" i="11"/>
  <c r="EF65" i="11"/>
  <c r="EH65" i="11"/>
  <c r="EI65" i="11"/>
  <c r="EJ65" i="11" s="1"/>
  <c r="EM65" i="11"/>
  <c r="EN65" i="11"/>
  <c r="EO65" i="11"/>
  <c r="EZ65" i="11" s="1"/>
  <c r="EP65" i="11"/>
  <c r="EQ65" i="11"/>
  <c r="ER65" i="11"/>
  <c r="ES65" i="11"/>
  <c r="ET65" i="11"/>
  <c r="EU65" i="11"/>
  <c r="EV65" i="11"/>
  <c r="EW65" i="11"/>
  <c r="EX65" i="11"/>
  <c r="FS65" i="11"/>
  <c r="FT65" i="11"/>
  <c r="FV65" i="11"/>
  <c r="FW65" i="11"/>
  <c r="FX65" i="11" s="1"/>
  <c r="GA65" i="11"/>
  <c r="GB65" i="11"/>
  <c r="GC65" i="11"/>
  <c r="GD65" i="11"/>
  <c r="GE65" i="11"/>
  <c r="GF65" i="11"/>
  <c r="GG65" i="11"/>
  <c r="GH65" i="11"/>
  <c r="GI65" i="11"/>
  <c r="GJ65" i="11"/>
  <c r="GK65" i="11"/>
  <c r="GL65" i="11"/>
  <c r="GM65" i="11"/>
  <c r="HG65" i="11"/>
  <c r="HH65" i="11"/>
  <c r="HJ65" i="11"/>
  <c r="HK65" i="11"/>
  <c r="HL65" i="11" s="1"/>
  <c r="HO65" i="11"/>
  <c r="HP65" i="11"/>
  <c r="HQ65" i="11"/>
  <c r="IB65" i="11" s="1"/>
  <c r="HR65" i="11"/>
  <c r="HS65" i="11"/>
  <c r="HT65" i="11"/>
  <c r="HU65" i="11"/>
  <c r="HV65" i="11"/>
  <c r="HW65" i="11"/>
  <c r="HX65" i="11"/>
  <c r="HY65" i="11"/>
  <c r="HZ65" i="11"/>
  <c r="O66" i="11"/>
  <c r="P66" i="11"/>
  <c r="W66" i="11"/>
  <c r="X66" i="11"/>
  <c r="AI66" i="11" s="1"/>
  <c r="Y66" i="11"/>
  <c r="Z66" i="11"/>
  <c r="AA66" i="11"/>
  <c r="AB66" i="11"/>
  <c r="AC66" i="11"/>
  <c r="AD66" i="11"/>
  <c r="AE66" i="11"/>
  <c r="AF66" i="11"/>
  <c r="AG66" i="11"/>
  <c r="AH66" i="11"/>
  <c r="BC66" i="11"/>
  <c r="BD66" i="11"/>
  <c r="BK66" i="11"/>
  <c r="BL66" i="11"/>
  <c r="BM66" i="11"/>
  <c r="BN66" i="11"/>
  <c r="BO66" i="11"/>
  <c r="BP66" i="11"/>
  <c r="BQ66" i="11"/>
  <c r="BR66" i="11"/>
  <c r="BS66" i="11"/>
  <c r="BT66" i="11"/>
  <c r="BU66" i="11"/>
  <c r="BV66" i="11"/>
  <c r="CQ66" i="11"/>
  <c r="CR66" i="11"/>
  <c r="CY66" i="11"/>
  <c r="CZ66" i="11"/>
  <c r="DK66" i="11" s="1"/>
  <c r="DA66" i="11"/>
  <c r="DB66" i="11"/>
  <c r="DC66" i="11"/>
  <c r="DD66" i="11"/>
  <c r="DE66" i="11"/>
  <c r="DF66" i="11"/>
  <c r="DG66" i="11"/>
  <c r="DH66" i="11"/>
  <c r="DI66" i="11"/>
  <c r="DJ66" i="11"/>
  <c r="EE66" i="11"/>
  <c r="EF66" i="11"/>
  <c r="EM66" i="11"/>
  <c r="EN66" i="11"/>
  <c r="EO66" i="11"/>
  <c r="EP66" i="11"/>
  <c r="EQ66" i="11"/>
  <c r="ER66" i="11"/>
  <c r="ES66" i="11"/>
  <c r="ET66" i="11"/>
  <c r="EU66" i="11"/>
  <c r="EV66" i="11"/>
  <c r="EW66" i="11"/>
  <c r="EX66" i="11"/>
  <c r="FS66" i="11"/>
  <c r="FT66" i="11"/>
  <c r="GA66" i="11"/>
  <c r="GB66" i="11"/>
  <c r="GM66" i="11" s="1"/>
  <c r="GC66" i="11"/>
  <c r="GD66" i="11"/>
  <c r="GE66" i="11"/>
  <c r="GF66" i="11"/>
  <c r="GG66" i="11"/>
  <c r="GH66" i="11"/>
  <c r="GI66" i="11"/>
  <c r="GJ66" i="11"/>
  <c r="GK66" i="11"/>
  <c r="GL66" i="11"/>
  <c r="HG66" i="11"/>
  <c r="HH66" i="11"/>
  <c r="HO66" i="11"/>
  <c r="HP66" i="11"/>
  <c r="HQ66" i="11"/>
  <c r="HR66" i="11"/>
  <c r="HS66" i="11"/>
  <c r="HT66" i="11"/>
  <c r="HU66" i="11"/>
  <c r="HV66" i="11"/>
  <c r="HW66" i="11"/>
  <c r="HX66" i="11"/>
  <c r="HY66" i="11"/>
  <c r="HZ66" i="11"/>
  <c r="O67" i="11"/>
  <c r="P67" i="11"/>
  <c r="W67" i="11"/>
  <c r="X67" i="11"/>
  <c r="AI67" i="11" s="1"/>
  <c r="Y67" i="11"/>
  <c r="Z67" i="11"/>
  <c r="AA67" i="11"/>
  <c r="AB67" i="11"/>
  <c r="AC67" i="11"/>
  <c r="AD67" i="11"/>
  <c r="AE67" i="11"/>
  <c r="AF67" i="11"/>
  <c r="AG67" i="11"/>
  <c r="AH67" i="11"/>
  <c r="BC67" i="11"/>
  <c r="BD67" i="11"/>
  <c r="BK67" i="11"/>
  <c r="BL67" i="11"/>
  <c r="BM67" i="11"/>
  <c r="BN67" i="11"/>
  <c r="CA67" i="11" s="1"/>
  <c r="CB67" i="11" s="1"/>
  <c r="BO67" i="11"/>
  <c r="BP67" i="11"/>
  <c r="BQ67" i="11"/>
  <c r="BR67" i="11"/>
  <c r="BS67" i="11"/>
  <c r="BT67" i="11"/>
  <c r="BU67" i="11"/>
  <c r="BV67" i="11"/>
  <c r="CQ67" i="11"/>
  <c r="CR67" i="11"/>
  <c r="CY67" i="11"/>
  <c r="CZ67" i="11"/>
  <c r="DA67" i="11"/>
  <c r="DB67" i="11"/>
  <c r="DC67" i="11"/>
  <c r="DD67" i="11"/>
  <c r="DE67" i="11"/>
  <c r="DF67" i="11"/>
  <c r="DG67" i="11"/>
  <c r="DH67" i="11"/>
  <c r="DI67" i="11"/>
  <c r="DJ67" i="11"/>
  <c r="DK67" i="11"/>
  <c r="EE67" i="11"/>
  <c r="EF67" i="11"/>
  <c r="EM67" i="11"/>
  <c r="EN67" i="11"/>
  <c r="EO67" i="11"/>
  <c r="EP67" i="11"/>
  <c r="EQ67" i="11"/>
  <c r="ER67" i="11"/>
  <c r="ES67" i="11"/>
  <c r="ET67" i="11"/>
  <c r="EU67" i="11"/>
  <c r="EV67" i="11"/>
  <c r="EW67" i="11"/>
  <c r="EX67" i="11"/>
  <c r="EY67" i="11"/>
  <c r="FS67" i="11"/>
  <c r="FT67" i="11"/>
  <c r="GA67" i="11"/>
  <c r="GB67" i="11"/>
  <c r="GC67" i="11"/>
  <c r="GN67" i="11" s="1"/>
  <c r="GD67" i="11"/>
  <c r="GE67" i="11"/>
  <c r="GF67" i="11"/>
  <c r="GG67" i="11"/>
  <c r="GH67" i="11"/>
  <c r="GI67" i="11"/>
  <c r="GJ67" i="11"/>
  <c r="GK67" i="11"/>
  <c r="GL67" i="11"/>
  <c r="GM67" i="11"/>
  <c r="HG67" i="11"/>
  <c r="HH67" i="11"/>
  <c r="HO67" i="11"/>
  <c r="HP67" i="11"/>
  <c r="HQ67" i="11"/>
  <c r="IB67" i="11" s="1"/>
  <c r="HR67" i="11"/>
  <c r="HS67" i="11"/>
  <c r="HT67" i="11"/>
  <c r="HU67" i="11"/>
  <c r="HV67" i="11"/>
  <c r="HW67" i="11"/>
  <c r="HX67" i="11"/>
  <c r="HY67" i="11"/>
  <c r="HZ67" i="11"/>
  <c r="IA67" i="11"/>
  <c r="O68" i="11"/>
  <c r="P68" i="11"/>
  <c r="R68" i="11"/>
  <c r="S68" i="11"/>
  <c r="T68" i="11"/>
  <c r="W68" i="11"/>
  <c r="X68" i="11"/>
  <c r="Y68" i="11"/>
  <c r="Z68" i="11"/>
  <c r="AA68" i="11"/>
  <c r="AB68" i="11"/>
  <c r="AC68" i="11"/>
  <c r="AD68" i="11"/>
  <c r="AE68" i="11"/>
  <c r="AF68" i="11"/>
  <c r="AG68" i="11"/>
  <c r="AH68" i="11"/>
  <c r="AL68" i="11"/>
  <c r="BC68" i="11"/>
  <c r="BD68" i="11"/>
  <c r="BF68" i="11"/>
  <c r="BG68" i="11"/>
  <c r="BH68" i="11"/>
  <c r="BK68" i="11"/>
  <c r="BL68" i="11"/>
  <c r="BW68" i="11" s="1"/>
  <c r="BM68" i="11"/>
  <c r="BN68" i="11"/>
  <c r="BO68" i="11"/>
  <c r="BP68" i="11"/>
  <c r="BQ68" i="11"/>
  <c r="BR68" i="11"/>
  <c r="BS68" i="11"/>
  <c r="BT68" i="11"/>
  <c r="BU68" i="11"/>
  <c r="BV68" i="11"/>
  <c r="CQ68" i="11"/>
  <c r="CR68" i="11"/>
  <c r="CT68" i="11"/>
  <c r="CU68" i="11"/>
  <c r="CV68" i="11" s="1"/>
  <c r="CY68" i="11"/>
  <c r="CZ68" i="11"/>
  <c r="DA68" i="11"/>
  <c r="DB68" i="11"/>
  <c r="DC68" i="11"/>
  <c r="DD68" i="11"/>
  <c r="DE68" i="11"/>
  <c r="DF68" i="11"/>
  <c r="DG68" i="11"/>
  <c r="DH68" i="11"/>
  <c r="DI68" i="11"/>
  <c r="DJ68" i="11"/>
  <c r="DK68" i="11"/>
  <c r="EE68" i="11"/>
  <c r="EF68" i="11"/>
  <c r="EH68" i="11"/>
  <c r="EI68" i="11"/>
  <c r="EJ68" i="11" s="1"/>
  <c r="EM68" i="11"/>
  <c r="EN68" i="11"/>
  <c r="EO68" i="11"/>
  <c r="EP68" i="11"/>
  <c r="EQ68" i="11"/>
  <c r="ER68" i="11"/>
  <c r="ES68" i="11"/>
  <c r="ET68" i="11"/>
  <c r="EU68" i="11"/>
  <c r="EV68" i="11"/>
  <c r="EW68" i="11"/>
  <c r="EX68" i="11"/>
  <c r="FS68" i="11"/>
  <c r="FT68" i="11"/>
  <c r="FV68" i="11"/>
  <c r="FW68" i="11"/>
  <c r="FX68" i="11" s="1"/>
  <c r="GA68" i="11"/>
  <c r="GB68" i="11"/>
  <c r="GC68" i="11"/>
  <c r="GM68" i="11" s="1"/>
  <c r="GD68" i="11"/>
  <c r="GE68" i="11"/>
  <c r="GF68" i="11"/>
  <c r="GG68" i="11"/>
  <c r="GH68" i="11"/>
  <c r="GI68" i="11"/>
  <c r="GJ68" i="11"/>
  <c r="GK68" i="11"/>
  <c r="GL68" i="11"/>
  <c r="HG68" i="11"/>
  <c r="HH68" i="11"/>
  <c r="HJ68" i="11"/>
  <c r="HK68" i="11"/>
  <c r="HL68" i="11" s="1"/>
  <c r="HO68" i="11"/>
  <c r="HP68" i="11"/>
  <c r="HQ68" i="11"/>
  <c r="IA68" i="11" s="1"/>
  <c r="HR68" i="11"/>
  <c r="HS68" i="11"/>
  <c r="HT68" i="11"/>
  <c r="HU68" i="11"/>
  <c r="HV68" i="11"/>
  <c r="HW68" i="11"/>
  <c r="HX68" i="11"/>
  <c r="HY68" i="11"/>
  <c r="HZ68" i="11"/>
  <c r="O69" i="11"/>
  <c r="P69" i="11"/>
  <c r="W69" i="11"/>
  <c r="X69" i="11"/>
  <c r="AJ69" i="11" s="1"/>
  <c r="Y69" i="11"/>
  <c r="Z69" i="11"/>
  <c r="AA69" i="11"/>
  <c r="AB69" i="11"/>
  <c r="AC69" i="11"/>
  <c r="AD69" i="11"/>
  <c r="AE69" i="11"/>
  <c r="AF69" i="11"/>
  <c r="AG69" i="11"/>
  <c r="AH69" i="11"/>
  <c r="BC69" i="11"/>
  <c r="BD69" i="11"/>
  <c r="BK69" i="11"/>
  <c r="BL69" i="11"/>
  <c r="BM69" i="11"/>
  <c r="BN69" i="11"/>
  <c r="BO69" i="11"/>
  <c r="BP69" i="11"/>
  <c r="BQ69" i="11"/>
  <c r="BR69" i="11"/>
  <c r="BS69" i="11"/>
  <c r="BT69" i="11"/>
  <c r="BU69" i="11"/>
  <c r="BV69" i="11"/>
  <c r="CQ69" i="11"/>
  <c r="CR69" i="11"/>
  <c r="CY69" i="11"/>
  <c r="CZ69" i="11"/>
  <c r="DA69" i="11"/>
  <c r="DB69" i="11"/>
  <c r="DC69" i="11"/>
  <c r="DD69" i="11"/>
  <c r="DE69" i="11"/>
  <c r="DF69" i="11"/>
  <c r="DG69" i="11"/>
  <c r="DH69" i="11"/>
  <c r="DI69" i="11"/>
  <c r="DJ69" i="11"/>
  <c r="DL69" i="11"/>
  <c r="EE69" i="11"/>
  <c r="EF69" i="11"/>
  <c r="EM69" i="11"/>
  <c r="EN69" i="11"/>
  <c r="EO69" i="11"/>
  <c r="EP69" i="11"/>
  <c r="EQ69" i="11"/>
  <c r="ER69" i="11"/>
  <c r="ES69" i="11"/>
  <c r="ET69" i="11"/>
  <c r="EU69" i="11"/>
  <c r="EV69" i="11"/>
  <c r="EW69" i="11"/>
  <c r="EX69" i="11"/>
  <c r="FS69" i="11"/>
  <c r="FT69" i="11"/>
  <c r="GA69" i="11"/>
  <c r="GB69" i="11"/>
  <c r="GN69" i="11" s="1"/>
  <c r="GC69" i="11"/>
  <c r="GD69" i="11"/>
  <c r="GE69" i="11"/>
  <c r="GF69" i="11"/>
  <c r="GG69" i="11"/>
  <c r="GH69" i="11"/>
  <c r="GI69" i="11"/>
  <c r="GJ69" i="11"/>
  <c r="GK69" i="11"/>
  <c r="GL69" i="11"/>
  <c r="HG69" i="11"/>
  <c r="HH69" i="11"/>
  <c r="HO69" i="11"/>
  <c r="HP69" i="11"/>
  <c r="HQ69" i="11"/>
  <c r="HR69" i="11"/>
  <c r="HS69" i="11"/>
  <c r="HT69" i="11"/>
  <c r="HU69" i="11"/>
  <c r="HV69" i="11"/>
  <c r="HW69" i="11"/>
  <c r="HX69" i="11"/>
  <c r="HY69" i="11"/>
  <c r="HZ69" i="11"/>
  <c r="O70" i="11"/>
  <c r="P70" i="11"/>
  <c r="W70" i="11"/>
  <c r="X70" i="11"/>
  <c r="Y70" i="11"/>
  <c r="Z70" i="11"/>
  <c r="AA70" i="11"/>
  <c r="AB70" i="11"/>
  <c r="AC70" i="11"/>
  <c r="AD70" i="11"/>
  <c r="AE70" i="11"/>
  <c r="AF70" i="11"/>
  <c r="AG70" i="11"/>
  <c r="AH70" i="11"/>
  <c r="AJ70" i="11"/>
  <c r="BC70" i="11"/>
  <c r="BD70" i="11"/>
  <c r="BK70" i="11"/>
  <c r="BL70" i="11"/>
  <c r="BW70" i="11" s="1"/>
  <c r="BM70" i="11"/>
  <c r="BN70" i="11"/>
  <c r="BO70" i="11"/>
  <c r="BP70" i="11"/>
  <c r="BQ70" i="11"/>
  <c r="BR70" i="11"/>
  <c r="BS70" i="11"/>
  <c r="BT70" i="11"/>
  <c r="BU70" i="11"/>
  <c r="BV70" i="11"/>
  <c r="BX70" i="11"/>
  <c r="CQ70" i="11"/>
  <c r="CR70" i="11"/>
  <c r="CY70" i="11"/>
  <c r="CZ70" i="11"/>
  <c r="DK70" i="11" s="1"/>
  <c r="DA70" i="11"/>
  <c r="DL70" i="11" s="1"/>
  <c r="DB70" i="11"/>
  <c r="DC70" i="11"/>
  <c r="DD70" i="11"/>
  <c r="DE70" i="11"/>
  <c r="DF70" i="11"/>
  <c r="DG70" i="11"/>
  <c r="DH70" i="11"/>
  <c r="DI70" i="11"/>
  <c r="DJ70" i="11"/>
  <c r="EE70" i="11"/>
  <c r="EF70" i="11"/>
  <c r="EM70" i="11"/>
  <c r="EN70" i="11"/>
  <c r="EY70" i="11" s="1"/>
  <c r="EO70" i="11"/>
  <c r="EZ70" i="11" s="1"/>
  <c r="EP70" i="11"/>
  <c r="EQ70" i="11"/>
  <c r="ER70" i="11"/>
  <c r="ES70" i="11"/>
  <c r="ET70" i="11"/>
  <c r="EU70" i="11"/>
  <c r="EV70" i="11"/>
  <c r="EW70" i="11"/>
  <c r="EX70" i="11"/>
  <c r="FS70" i="11"/>
  <c r="FT70" i="11"/>
  <c r="GA70" i="11"/>
  <c r="GB70" i="11"/>
  <c r="GM70" i="11" s="1"/>
  <c r="GC70" i="11"/>
  <c r="GN70" i="11" s="1"/>
  <c r="GD70" i="11"/>
  <c r="GE70" i="11"/>
  <c r="GF70" i="11"/>
  <c r="GG70" i="11"/>
  <c r="GH70" i="11"/>
  <c r="GI70" i="11"/>
  <c r="GJ70" i="11"/>
  <c r="GK70" i="11"/>
  <c r="GL70" i="11"/>
  <c r="HG70" i="11"/>
  <c r="HH70" i="11"/>
  <c r="HO70" i="11"/>
  <c r="HP70" i="11"/>
  <c r="IA70" i="11" s="1"/>
  <c r="HQ70" i="11"/>
  <c r="IB70" i="11" s="1"/>
  <c r="HR70" i="11"/>
  <c r="HS70" i="11"/>
  <c r="HT70" i="11"/>
  <c r="HU70" i="11"/>
  <c r="HV70" i="11"/>
  <c r="HW70" i="11"/>
  <c r="HX70" i="11"/>
  <c r="HY70" i="11"/>
  <c r="HZ70" i="11"/>
  <c r="O71" i="11"/>
  <c r="P71" i="11"/>
  <c r="R71" i="11"/>
  <c r="S71" i="11"/>
  <c r="T71" i="11"/>
  <c r="W71" i="11"/>
  <c r="X71" i="11"/>
  <c r="AI71" i="11" s="1"/>
  <c r="Y71" i="11"/>
  <c r="AJ71" i="11" s="1"/>
  <c r="Z71" i="11"/>
  <c r="AA71" i="11"/>
  <c r="AB71" i="11"/>
  <c r="AC71" i="11"/>
  <c r="AD71" i="11"/>
  <c r="AE71" i="11"/>
  <c r="AF71" i="11"/>
  <c r="AG71" i="11"/>
  <c r="AH71" i="11"/>
  <c r="AL71" i="11"/>
  <c r="BC71" i="11"/>
  <c r="BD71" i="11"/>
  <c r="BF71" i="11"/>
  <c r="BG71" i="11"/>
  <c r="BH71" i="11"/>
  <c r="BK71" i="11"/>
  <c r="BL71" i="11"/>
  <c r="BW71" i="11" s="1"/>
  <c r="BM71" i="11"/>
  <c r="BN71" i="11"/>
  <c r="BO71" i="11"/>
  <c r="BP71" i="11"/>
  <c r="BQ71" i="11"/>
  <c r="BR71" i="11"/>
  <c r="BS71" i="11"/>
  <c r="BT71" i="11"/>
  <c r="BU71" i="11"/>
  <c r="BV71" i="11"/>
  <c r="BX71" i="11"/>
  <c r="CQ71" i="11"/>
  <c r="CR71" i="11"/>
  <c r="CT71" i="11"/>
  <c r="CU71" i="11"/>
  <c r="CV71" i="11" s="1"/>
  <c r="CY71" i="11"/>
  <c r="CZ71" i="11"/>
  <c r="DO71" i="11" s="1"/>
  <c r="DP71" i="11" s="1"/>
  <c r="DA71" i="11"/>
  <c r="DL71" i="11" s="1"/>
  <c r="DB71" i="11"/>
  <c r="DC71" i="11"/>
  <c r="DD71" i="11"/>
  <c r="DE71" i="11"/>
  <c r="DF71" i="11"/>
  <c r="DG71" i="11"/>
  <c r="DH71" i="11"/>
  <c r="DI71" i="11"/>
  <c r="DJ71" i="11"/>
  <c r="EE71" i="11"/>
  <c r="EF71" i="11"/>
  <c r="EH71" i="11"/>
  <c r="EI71" i="11"/>
  <c r="EJ71" i="11"/>
  <c r="EM71" i="11"/>
  <c r="EN71" i="11"/>
  <c r="EO71" i="11"/>
  <c r="EZ71" i="11" s="1"/>
  <c r="EP71" i="11"/>
  <c r="EQ71" i="11"/>
  <c r="FC71" i="11" s="1"/>
  <c r="FD71" i="11" s="1"/>
  <c r="ER71" i="11"/>
  <c r="ES71" i="11"/>
  <c r="ET71" i="11"/>
  <c r="EU71" i="11"/>
  <c r="EV71" i="11"/>
  <c r="EW71" i="11"/>
  <c r="EX71" i="11"/>
  <c r="EY71" i="11"/>
  <c r="FS71" i="11"/>
  <c r="FT71" i="11"/>
  <c r="FV71" i="11"/>
  <c r="FW71" i="11"/>
  <c r="FX71" i="11" s="1"/>
  <c r="GA71" i="11"/>
  <c r="GB71" i="11"/>
  <c r="GQ71" i="11" s="1"/>
  <c r="GR71" i="11" s="1"/>
  <c r="GC71" i="11"/>
  <c r="GN71" i="11" s="1"/>
  <c r="GD71" i="11"/>
  <c r="GE71" i="11"/>
  <c r="GF71" i="11"/>
  <c r="GG71" i="11"/>
  <c r="GH71" i="11"/>
  <c r="GI71" i="11"/>
  <c r="GJ71" i="11"/>
  <c r="GK71" i="11"/>
  <c r="GL71" i="11"/>
  <c r="HG71" i="11"/>
  <c r="HH71" i="11"/>
  <c r="HJ71" i="11"/>
  <c r="HK71" i="11"/>
  <c r="HL71" i="11"/>
  <c r="HO71" i="11"/>
  <c r="HP71" i="11"/>
  <c r="HQ71" i="11"/>
  <c r="IB71" i="11" s="1"/>
  <c r="HR71" i="11"/>
  <c r="HS71" i="11"/>
  <c r="IE71" i="11" s="1"/>
  <c r="IF71" i="11" s="1"/>
  <c r="HT71" i="11"/>
  <c r="HU71" i="11"/>
  <c r="HV71" i="11"/>
  <c r="HW71" i="11"/>
  <c r="HX71" i="11"/>
  <c r="HY71" i="11"/>
  <c r="HZ71" i="11"/>
  <c r="IA71" i="11"/>
  <c r="O72" i="11"/>
  <c r="P72" i="11"/>
  <c r="W72" i="11"/>
  <c r="X72" i="11"/>
  <c r="AI72" i="11" s="1"/>
  <c r="Y72" i="11"/>
  <c r="Z72" i="11"/>
  <c r="AA72" i="11"/>
  <c r="AB72" i="11"/>
  <c r="AC72" i="11"/>
  <c r="AD72" i="11"/>
  <c r="AE72" i="11"/>
  <c r="AF72" i="11"/>
  <c r="AG72" i="11"/>
  <c r="AH72" i="11"/>
  <c r="AJ72" i="11"/>
  <c r="BC72" i="11"/>
  <c r="BD72" i="11"/>
  <c r="BK72" i="11"/>
  <c r="BL72" i="11"/>
  <c r="BW72" i="11" s="1"/>
  <c r="BM72" i="11"/>
  <c r="BN72" i="11"/>
  <c r="BO72" i="11"/>
  <c r="BP72" i="11"/>
  <c r="BQ72" i="11"/>
  <c r="BR72" i="11"/>
  <c r="BS72" i="11"/>
  <c r="BT72" i="11"/>
  <c r="BU72" i="11"/>
  <c r="BV72" i="11"/>
  <c r="BX72" i="11"/>
  <c r="CQ72" i="11"/>
  <c r="CR72" i="11"/>
  <c r="CY72" i="11"/>
  <c r="CZ72" i="11"/>
  <c r="DK72" i="11" s="1"/>
  <c r="DA72" i="11"/>
  <c r="DB72" i="11"/>
  <c r="DC72" i="11"/>
  <c r="DD72" i="11"/>
  <c r="DE72" i="11"/>
  <c r="DF72" i="11"/>
  <c r="DG72" i="11"/>
  <c r="DH72" i="11"/>
  <c r="DI72" i="11"/>
  <c r="DJ72" i="11"/>
  <c r="DL72" i="11"/>
  <c r="EE72" i="11"/>
  <c r="EF72" i="11"/>
  <c r="EM72" i="11"/>
  <c r="EN72" i="11"/>
  <c r="EY72" i="11" s="1"/>
  <c r="EO72" i="11"/>
  <c r="EP72" i="11"/>
  <c r="EQ72" i="11"/>
  <c r="ER72" i="11"/>
  <c r="ES72" i="11"/>
  <c r="ET72" i="11"/>
  <c r="EU72" i="11"/>
  <c r="EV72" i="11"/>
  <c r="EW72" i="11"/>
  <c r="EX72" i="11"/>
  <c r="EZ72" i="11"/>
  <c r="FS72" i="11"/>
  <c r="FT72" i="11"/>
  <c r="GA72" i="11"/>
  <c r="GB72" i="11"/>
  <c r="GM72" i="11" s="1"/>
  <c r="GC72" i="11"/>
  <c r="GD72" i="11"/>
  <c r="GE72" i="11"/>
  <c r="GF72" i="11"/>
  <c r="GG72" i="11"/>
  <c r="GH72" i="11"/>
  <c r="GI72" i="11"/>
  <c r="GJ72" i="11"/>
  <c r="GK72" i="11"/>
  <c r="GL72" i="11"/>
  <c r="GN72" i="11"/>
  <c r="HG72" i="11"/>
  <c r="HH72" i="11"/>
  <c r="HO72" i="11"/>
  <c r="HP72" i="11"/>
  <c r="IA72" i="11" s="1"/>
  <c r="HQ72" i="11"/>
  <c r="HR72" i="11"/>
  <c r="HS72" i="11"/>
  <c r="HT72" i="11"/>
  <c r="HU72" i="11"/>
  <c r="HV72" i="11"/>
  <c r="HW72" i="11"/>
  <c r="HX72" i="11"/>
  <c r="HY72" i="11"/>
  <c r="HZ72" i="11"/>
  <c r="IB72" i="11"/>
  <c r="O73" i="11"/>
  <c r="P73" i="11"/>
  <c r="W73" i="11"/>
  <c r="X73" i="11"/>
  <c r="AI73" i="11" s="1"/>
  <c r="Y73" i="11"/>
  <c r="Z73" i="11"/>
  <c r="AA73" i="11"/>
  <c r="AB73" i="11"/>
  <c r="AC73" i="11"/>
  <c r="AD73" i="11"/>
  <c r="AE73" i="11"/>
  <c r="AF73" i="11"/>
  <c r="AG73" i="11"/>
  <c r="AH73" i="11"/>
  <c r="AJ73" i="11"/>
  <c r="BC73" i="11"/>
  <c r="BD73" i="11"/>
  <c r="BK73" i="11"/>
  <c r="BL73" i="11"/>
  <c r="BW73" i="11" s="1"/>
  <c r="BM73" i="11"/>
  <c r="BN73" i="11"/>
  <c r="BO73" i="11"/>
  <c r="BP73" i="11"/>
  <c r="BQ73" i="11"/>
  <c r="BR73" i="11"/>
  <c r="BS73" i="11"/>
  <c r="BT73" i="11"/>
  <c r="BU73" i="11"/>
  <c r="BV73" i="11"/>
  <c r="BX73" i="11"/>
  <c r="CQ73" i="11"/>
  <c r="CR73" i="11"/>
  <c r="CY73" i="11"/>
  <c r="CZ73" i="11"/>
  <c r="DK73" i="11" s="1"/>
  <c r="DA73" i="11"/>
  <c r="DL73" i="11" s="1"/>
  <c r="DB73" i="11"/>
  <c r="DC73" i="11"/>
  <c r="DD73" i="11"/>
  <c r="DE73" i="11"/>
  <c r="DF73" i="11"/>
  <c r="DG73" i="11"/>
  <c r="DH73" i="11"/>
  <c r="DI73" i="11"/>
  <c r="DJ73" i="11"/>
  <c r="EE73" i="11"/>
  <c r="EF73" i="11"/>
  <c r="EM73" i="11"/>
  <c r="EN73" i="11"/>
  <c r="EY73" i="11" s="1"/>
  <c r="EO73" i="11"/>
  <c r="EZ73" i="11" s="1"/>
  <c r="EP73" i="11"/>
  <c r="EQ73" i="11"/>
  <c r="ER73" i="11"/>
  <c r="ES73" i="11"/>
  <c r="ET73" i="11"/>
  <c r="EU73" i="11"/>
  <c r="EV73" i="11"/>
  <c r="EW73" i="11"/>
  <c r="EX73" i="11"/>
  <c r="FS73" i="11"/>
  <c r="FT73" i="11"/>
  <c r="GA73" i="11"/>
  <c r="GB73" i="11"/>
  <c r="GM73" i="11" s="1"/>
  <c r="GC73" i="11"/>
  <c r="GN73" i="11" s="1"/>
  <c r="GD73" i="11"/>
  <c r="GE73" i="11"/>
  <c r="GF73" i="11"/>
  <c r="GG73" i="11"/>
  <c r="GH73" i="11"/>
  <c r="GI73" i="11"/>
  <c r="GJ73" i="11"/>
  <c r="GK73" i="11"/>
  <c r="GL73" i="11"/>
  <c r="HG73" i="11"/>
  <c r="HH73" i="11"/>
  <c r="HO73" i="11"/>
  <c r="HP73" i="11"/>
  <c r="IA73" i="11" s="1"/>
  <c r="HQ73" i="11"/>
  <c r="IB73" i="11" s="1"/>
  <c r="HR73" i="11"/>
  <c r="HS73" i="11"/>
  <c r="HT73" i="11"/>
  <c r="HU73" i="11"/>
  <c r="HV73" i="11"/>
  <c r="HW73" i="11"/>
  <c r="HX73" i="11"/>
  <c r="HY73" i="11"/>
  <c r="HZ73" i="11"/>
  <c r="O74" i="11"/>
  <c r="P74" i="11"/>
  <c r="R74" i="11"/>
  <c r="S74" i="11"/>
  <c r="T74" i="11"/>
  <c r="W74" i="11"/>
  <c r="X74" i="11"/>
  <c r="AI74" i="11" s="1"/>
  <c r="Y74" i="11"/>
  <c r="AJ74" i="11" s="1"/>
  <c r="Z74" i="11"/>
  <c r="AA74" i="11"/>
  <c r="AB74" i="11"/>
  <c r="AC74" i="11"/>
  <c r="AD74" i="11"/>
  <c r="AE74" i="11"/>
  <c r="AF74" i="11"/>
  <c r="AG74" i="11"/>
  <c r="AH74" i="11"/>
  <c r="AL74" i="11"/>
  <c r="BC74" i="11"/>
  <c r="BD74" i="11"/>
  <c r="BF74" i="11"/>
  <c r="BG74" i="11"/>
  <c r="BH74" i="11"/>
  <c r="BK74" i="11"/>
  <c r="BL74" i="11"/>
  <c r="BW74" i="11" s="1"/>
  <c r="BM74" i="11"/>
  <c r="BN74" i="11"/>
  <c r="BO74" i="11"/>
  <c r="BP74" i="11"/>
  <c r="BQ74" i="11"/>
  <c r="BR74" i="11"/>
  <c r="BS74" i="11"/>
  <c r="BT74" i="11"/>
  <c r="BU74" i="11"/>
  <c r="BV74" i="11"/>
  <c r="BX74" i="11"/>
  <c r="CQ74" i="11"/>
  <c r="CR74" i="11"/>
  <c r="CT74" i="11"/>
  <c r="CU74" i="11"/>
  <c r="CV74" i="11" s="1"/>
  <c r="CY74" i="11"/>
  <c r="CZ74" i="11"/>
  <c r="DO74" i="11" s="1"/>
  <c r="DP74" i="11" s="1"/>
  <c r="DA74" i="11"/>
  <c r="DL74" i="11" s="1"/>
  <c r="DB74" i="11"/>
  <c r="DC74" i="11"/>
  <c r="DD74" i="11"/>
  <c r="DE74" i="11"/>
  <c r="DF74" i="11"/>
  <c r="DG74" i="11"/>
  <c r="DH74" i="11"/>
  <c r="DI74" i="11"/>
  <c r="DJ74" i="11"/>
  <c r="EE74" i="11"/>
  <c r="EF74" i="11"/>
  <c r="EH74" i="11"/>
  <c r="EI74" i="11"/>
  <c r="EJ74" i="11"/>
  <c r="EM74" i="11"/>
  <c r="EN74" i="11"/>
  <c r="EO74" i="11"/>
  <c r="EZ74" i="11" s="1"/>
  <c r="EP74" i="11"/>
  <c r="EQ74" i="11"/>
  <c r="FC74" i="11" s="1"/>
  <c r="FD74" i="11" s="1"/>
  <c r="ER74" i="11"/>
  <c r="ES74" i="11"/>
  <c r="ET74" i="11"/>
  <c r="EU74" i="11"/>
  <c r="EV74" i="11"/>
  <c r="EW74" i="11"/>
  <c r="EX74" i="11"/>
  <c r="EY74" i="11"/>
  <c r="FS74" i="11"/>
  <c r="FT74" i="11"/>
  <c r="FV74" i="11"/>
  <c r="FW74" i="11"/>
  <c r="FX74" i="11" s="1"/>
  <c r="GA74" i="11"/>
  <c r="GB74" i="11"/>
  <c r="GQ74" i="11" s="1"/>
  <c r="GR74" i="11" s="1"/>
  <c r="GC74" i="11"/>
  <c r="GN74" i="11" s="1"/>
  <c r="GD74" i="11"/>
  <c r="GE74" i="11"/>
  <c r="GF74" i="11"/>
  <c r="GG74" i="11"/>
  <c r="GH74" i="11"/>
  <c r="GI74" i="11"/>
  <c r="GJ74" i="11"/>
  <c r="GK74" i="11"/>
  <c r="GL74" i="11"/>
  <c r="HG74" i="11"/>
  <c r="HH74" i="11"/>
  <c r="HJ74" i="11"/>
  <c r="HK74" i="11"/>
  <c r="HL74" i="11"/>
  <c r="HO74" i="11"/>
  <c r="HP74" i="11"/>
  <c r="HQ74" i="11"/>
  <c r="IB74" i="11" s="1"/>
  <c r="HR74" i="11"/>
  <c r="HS74" i="11"/>
  <c r="IE74" i="11" s="1"/>
  <c r="IF74" i="11" s="1"/>
  <c r="HT74" i="11"/>
  <c r="HU74" i="11"/>
  <c r="HV74" i="11"/>
  <c r="HW74" i="11"/>
  <c r="HX74" i="11"/>
  <c r="HY74" i="11"/>
  <c r="HZ74" i="11"/>
  <c r="IA74" i="11"/>
  <c r="O75" i="11"/>
  <c r="P75" i="11"/>
  <c r="W75" i="11"/>
  <c r="X75" i="11"/>
  <c r="AI75" i="11" s="1"/>
  <c r="Y75" i="11"/>
  <c r="Z75" i="11"/>
  <c r="AA75" i="11"/>
  <c r="AB75" i="11"/>
  <c r="AC75" i="11"/>
  <c r="AD75" i="11"/>
  <c r="AE75" i="11"/>
  <c r="AF75" i="11"/>
  <c r="AG75" i="11"/>
  <c r="AH75" i="11"/>
  <c r="AJ75" i="11"/>
  <c r="BC75" i="11"/>
  <c r="BD75" i="11"/>
  <c r="BK75" i="11"/>
  <c r="BL75" i="11"/>
  <c r="BW75" i="11" s="1"/>
  <c r="BM75" i="11"/>
  <c r="BN75" i="11"/>
  <c r="BO75" i="11"/>
  <c r="BP75" i="11"/>
  <c r="BQ75" i="11"/>
  <c r="BR75" i="11"/>
  <c r="BS75" i="11"/>
  <c r="BT75" i="11"/>
  <c r="BU75" i="11"/>
  <c r="BV75" i="11"/>
  <c r="BX75" i="11"/>
  <c r="CQ75" i="11"/>
  <c r="CR75" i="11"/>
  <c r="CY75" i="11"/>
  <c r="CZ75" i="11"/>
  <c r="DK75" i="11" s="1"/>
  <c r="DA75" i="11"/>
  <c r="DB75" i="11"/>
  <c r="DC75" i="11"/>
  <c r="DD75" i="11"/>
  <c r="DE75" i="11"/>
  <c r="DF75" i="11"/>
  <c r="DG75" i="11"/>
  <c r="DH75" i="11"/>
  <c r="DI75" i="11"/>
  <c r="DJ75" i="11"/>
  <c r="DL75" i="11"/>
  <c r="EE75" i="11"/>
  <c r="EF75" i="11"/>
  <c r="EM75" i="11"/>
  <c r="EN75" i="11"/>
  <c r="EY75" i="11" s="1"/>
  <c r="EO75" i="11"/>
  <c r="EP75" i="11"/>
  <c r="EQ75" i="11"/>
  <c r="ER75" i="11"/>
  <c r="ES75" i="11"/>
  <c r="ET75" i="11"/>
  <c r="EU75" i="11"/>
  <c r="EV75" i="11"/>
  <c r="EW75" i="11"/>
  <c r="EX75" i="11"/>
  <c r="EZ75" i="11"/>
  <c r="FS75" i="11"/>
  <c r="FT75" i="11"/>
  <c r="GA75" i="11"/>
  <c r="GB75" i="11"/>
  <c r="GM75" i="11" s="1"/>
  <c r="GC75" i="11"/>
  <c r="GD75" i="11"/>
  <c r="GE75" i="11"/>
  <c r="GF75" i="11"/>
  <c r="GG75" i="11"/>
  <c r="GH75" i="11"/>
  <c r="GI75" i="11"/>
  <c r="GJ75" i="11"/>
  <c r="GK75" i="11"/>
  <c r="GL75" i="11"/>
  <c r="GN75" i="11"/>
  <c r="HG75" i="11"/>
  <c r="HH75" i="11"/>
  <c r="HO75" i="11"/>
  <c r="HP75" i="11"/>
  <c r="IA75" i="11" s="1"/>
  <c r="HQ75" i="11"/>
  <c r="HR75" i="11"/>
  <c r="HS75" i="11"/>
  <c r="HT75" i="11"/>
  <c r="HU75" i="11"/>
  <c r="HV75" i="11"/>
  <c r="HW75" i="11"/>
  <c r="HX75" i="11"/>
  <c r="HY75" i="11"/>
  <c r="HZ75" i="11"/>
  <c r="IB75" i="11"/>
  <c r="O76" i="11"/>
  <c r="P76" i="11"/>
  <c r="W76" i="11"/>
  <c r="X76" i="11"/>
  <c r="AI76" i="11" s="1"/>
  <c r="Y76" i="11"/>
  <c r="Z76" i="11"/>
  <c r="AA76" i="11"/>
  <c r="AB76" i="11"/>
  <c r="AC76" i="11"/>
  <c r="AD76" i="11"/>
  <c r="AE76" i="11"/>
  <c r="AF76" i="11"/>
  <c r="AG76" i="11"/>
  <c r="AH76" i="11"/>
  <c r="AJ76" i="11"/>
  <c r="BC76" i="11"/>
  <c r="BD76" i="11"/>
  <c r="BK76" i="11"/>
  <c r="BL76" i="11"/>
  <c r="BW76" i="11" s="1"/>
  <c r="BM76" i="11"/>
  <c r="BN76" i="11"/>
  <c r="BO76" i="11"/>
  <c r="BP76" i="11"/>
  <c r="BQ76" i="11"/>
  <c r="BR76" i="11"/>
  <c r="BS76" i="11"/>
  <c r="BT76" i="11"/>
  <c r="BU76" i="11"/>
  <c r="BV76" i="11"/>
  <c r="BX76" i="11"/>
  <c r="CQ76" i="11"/>
  <c r="CR76" i="11"/>
  <c r="CY76" i="11"/>
  <c r="CZ76" i="11"/>
  <c r="DK76" i="11" s="1"/>
  <c r="DA76" i="11"/>
  <c r="DL76" i="11" s="1"/>
  <c r="DB76" i="11"/>
  <c r="DC76" i="11"/>
  <c r="DD76" i="11"/>
  <c r="DE76" i="11"/>
  <c r="DF76" i="11"/>
  <c r="DG76" i="11"/>
  <c r="DH76" i="11"/>
  <c r="DI76" i="11"/>
  <c r="DJ76" i="11"/>
  <c r="EE76" i="11"/>
  <c r="EF76" i="11"/>
  <c r="EM76" i="11"/>
  <c r="EN76" i="11"/>
  <c r="EY76" i="11" s="1"/>
  <c r="EO76" i="11"/>
  <c r="EZ76" i="11" s="1"/>
  <c r="EP76" i="11"/>
  <c r="EQ76" i="11"/>
  <c r="ER76" i="11"/>
  <c r="ES76" i="11"/>
  <c r="ET76" i="11"/>
  <c r="EU76" i="11"/>
  <c r="EV76" i="11"/>
  <c r="EW76" i="11"/>
  <c r="EX76" i="11"/>
  <c r="FS76" i="11"/>
  <c r="FT76" i="11"/>
  <c r="GA76" i="11"/>
  <c r="GB76" i="11"/>
  <c r="GM76" i="11" s="1"/>
  <c r="GC76" i="11"/>
  <c r="GN76" i="11" s="1"/>
  <c r="GD76" i="11"/>
  <c r="GE76" i="11"/>
  <c r="GF76" i="11"/>
  <c r="GG76" i="11"/>
  <c r="GH76" i="11"/>
  <c r="GI76" i="11"/>
  <c r="GJ76" i="11"/>
  <c r="GK76" i="11"/>
  <c r="GL76" i="11"/>
  <c r="HG76" i="11"/>
  <c r="HH76" i="11"/>
  <c r="HO76" i="11"/>
  <c r="HP76" i="11"/>
  <c r="IA76" i="11" s="1"/>
  <c r="HQ76" i="11"/>
  <c r="IB76" i="11" s="1"/>
  <c r="HR76" i="11"/>
  <c r="HS76" i="11"/>
  <c r="HT76" i="11"/>
  <c r="HU76" i="11"/>
  <c r="HV76" i="11"/>
  <c r="HW76" i="11"/>
  <c r="HX76" i="11"/>
  <c r="HY76" i="11"/>
  <c r="HZ76" i="11"/>
  <c r="O77" i="11"/>
  <c r="P77" i="11"/>
  <c r="R77" i="11"/>
  <c r="S77" i="11"/>
  <c r="T77" i="11"/>
  <c r="W77" i="11"/>
  <c r="X77" i="11"/>
  <c r="AI77" i="11" s="1"/>
  <c r="Y77" i="11"/>
  <c r="AJ77" i="11" s="1"/>
  <c r="Z77" i="11"/>
  <c r="Z80" i="11" s="1"/>
  <c r="AA77" i="11"/>
  <c r="AB77" i="11"/>
  <c r="AC77" i="11"/>
  <c r="AD77" i="11"/>
  <c r="AE77" i="11"/>
  <c r="AF77" i="11"/>
  <c r="AG77" i="11"/>
  <c r="AH77" i="11"/>
  <c r="AL77" i="11"/>
  <c r="BC77" i="11"/>
  <c r="BD77" i="11"/>
  <c r="BF77" i="11"/>
  <c r="BG77" i="11"/>
  <c r="BH77" i="11"/>
  <c r="BK77" i="11"/>
  <c r="BL77" i="11"/>
  <c r="BW77" i="11" s="1"/>
  <c r="BM77" i="11"/>
  <c r="BN77" i="11"/>
  <c r="BO77" i="11"/>
  <c r="BP77" i="11"/>
  <c r="BQ77" i="11"/>
  <c r="BR77" i="11"/>
  <c r="BS77" i="11"/>
  <c r="BT77" i="11"/>
  <c r="BU77" i="11"/>
  <c r="BV77" i="11"/>
  <c r="BX77" i="11"/>
  <c r="CQ77" i="11"/>
  <c r="CR77" i="11"/>
  <c r="CT77" i="11"/>
  <c r="CU77" i="11"/>
  <c r="CV77" i="11" s="1"/>
  <c r="CY77" i="11"/>
  <c r="CZ77" i="11"/>
  <c r="DO77" i="11" s="1"/>
  <c r="DP77" i="11" s="1"/>
  <c r="DA77" i="11"/>
  <c r="DL77" i="11" s="1"/>
  <c r="DB77" i="11"/>
  <c r="DC77" i="11"/>
  <c r="DD77" i="11"/>
  <c r="DE77" i="11"/>
  <c r="DF77" i="11"/>
  <c r="DG77" i="11"/>
  <c r="DH77" i="11"/>
  <c r="DI77" i="11"/>
  <c r="DJ77" i="11"/>
  <c r="EE77" i="11"/>
  <c r="EF77" i="11"/>
  <c r="EH77" i="11"/>
  <c r="EI77" i="11"/>
  <c r="EJ77" i="11"/>
  <c r="EM77" i="11"/>
  <c r="EN77" i="11"/>
  <c r="EO77" i="11"/>
  <c r="EZ77" i="11" s="1"/>
  <c r="EP77" i="11"/>
  <c r="EQ77" i="11"/>
  <c r="FC77" i="11" s="1"/>
  <c r="FD77" i="11" s="1"/>
  <c r="ER77" i="11"/>
  <c r="ES77" i="11"/>
  <c r="ET77" i="11"/>
  <c r="EU77" i="11"/>
  <c r="EV77" i="11"/>
  <c r="EW77" i="11"/>
  <c r="EX77" i="11"/>
  <c r="EY77" i="11"/>
  <c r="FS77" i="11"/>
  <c r="FT77" i="11"/>
  <c r="FV77" i="11"/>
  <c r="FW77" i="11"/>
  <c r="FX77" i="11" s="1"/>
  <c r="GA77" i="11"/>
  <c r="GB77" i="11"/>
  <c r="GQ77" i="11" s="1"/>
  <c r="GR77" i="11" s="1"/>
  <c r="GC77" i="11"/>
  <c r="GN77" i="11" s="1"/>
  <c r="GD77" i="11"/>
  <c r="GE77" i="11"/>
  <c r="GF77" i="11"/>
  <c r="GG77" i="11"/>
  <c r="GH77" i="11"/>
  <c r="GI77" i="11"/>
  <c r="GJ77" i="11"/>
  <c r="GK77" i="11"/>
  <c r="GL77" i="11"/>
  <c r="HG77" i="11"/>
  <c r="HH77" i="11"/>
  <c r="HK77" i="11"/>
  <c r="HL77" i="11"/>
  <c r="HO77" i="11"/>
  <c r="HP77" i="11"/>
  <c r="HQ77" i="11"/>
  <c r="IB77" i="11" s="1"/>
  <c r="HR77" i="11"/>
  <c r="HS77" i="11"/>
  <c r="IE77" i="11" s="1"/>
  <c r="IF77" i="11" s="1"/>
  <c r="HT77" i="11"/>
  <c r="HU77" i="11"/>
  <c r="HV77" i="11"/>
  <c r="HW77" i="11"/>
  <c r="HX77" i="11"/>
  <c r="HY77" i="11"/>
  <c r="HZ77" i="11"/>
  <c r="IA77" i="11"/>
  <c r="O78" i="11"/>
  <c r="P78" i="11"/>
  <c r="W78" i="11"/>
  <c r="W80" i="11" s="1"/>
  <c r="X78" i="11"/>
  <c r="AI78" i="11" s="1"/>
  <c r="Y78" i="11"/>
  <c r="Z78" i="11"/>
  <c r="AA78" i="11"/>
  <c r="AA80" i="11" s="1"/>
  <c r="AB78" i="11"/>
  <c r="AC78" i="11"/>
  <c r="AD78" i="11"/>
  <c r="AE78" i="11"/>
  <c r="AE80" i="11" s="1"/>
  <c r="AF78" i="11"/>
  <c r="AG78" i="11"/>
  <c r="AH78" i="11"/>
  <c r="AJ78" i="11"/>
  <c r="BC78" i="11"/>
  <c r="BD78" i="11"/>
  <c r="BK78" i="11"/>
  <c r="BL78" i="11"/>
  <c r="BW78" i="11" s="1"/>
  <c r="BM78" i="11"/>
  <c r="BN78" i="11"/>
  <c r="BO78" i="11"/>
  <c r="BP78" i="11"/>
  <c r="BP80" i="11" s="1"/>
  <c r="BQ78" i="11"/>
  <c r="BR78" i="11"/>
  <c r="BS78" i="11"/>
  <c r="BT78" i="11"/>
  <c r="BT80" i="11" s="1"/>
  <c r="BU78" i="11"/>
  <c r="BV78" i="11"/>
  <c r="BX78" i="11"/>
  <c r="CQ78" i="11"/>
  <c r="CR78" i="11"/>
  <c r="CY78" i="11"/>
  <c r="CY80" i="11" s="1"/>
  <c r="CZ78" i="11"/>
  <c r="DK78" i="11" s="1"/>
  <c r="DA78" i="11"/>
  <c r="DB78" i="11"/>
  <c r="DC78" i="11"/>
  <c r="DC80" i="11" s="1"/>
  <c r="DD78" i="11"/>
  <c r="DD80" i="11" s="1"/>
  <c r="DE78" i="11"/>
  <c r="DF78" i="11"/>
  <c r="DG78" i="11"/>
  <c r="DG80" i="11" s="1"/>
  <c r="DH78" i="11"/>
  <c r="DH80" i="11" s="1"/>
  <c r="DI78" i="11"/>
  <c r="DJ78" i="11"/>
  <c r="DL78" i="11"/>
  <c r="EE78" i="11"/>
  <c r="EF78" i="11"/>
  <c r="EM78" i="11"/>
  <c r="EN78" i="11"/>
  <c r="EY78" i="11" s="1"/>
  <c r="EO78" i="11"/>
  <c r="EP78" i="11"/>
  <c r="EQ78" i="11"/>
  <c r="ER78" i="11"/>
  <c r="ES78" i="11"/>
  <c r="ET78" i="11"/>
  <c r="EU78" i="11"/>
  <c r="EV78" i="11"/>
  <c r="EW78" i="11"/>
  <c r="EX78" i="11"/>
  <c r="EZ78" i="11"/>
  <c r="FS78" i="11"/>
  <c r="FT78" i="11"/>
  <c r="GA78" i="11"/>
  <c r="GB78" i="11"/>
  <c r="GM78" i="11" s="1"/>
  <c r="GC78" i="11"/>
  <c r="GD78" i="11"/>
  <c r="GE78" i="11"/>
  <c r="GF78" i="11"/>
  <c r="GF80" i="11" s="1"/>
  <c r="GG78" i="11"/>
  <c r="GH78" i="11"/>
  <c r="GI78" i="11"/>
  <c r="GJ78" i="11"/>
  <c r="GJ80" i="11" s="1"/>
  <c r="GK78" i="11"/>
  <c r="GL78" i="11"/>
  <c r="GN78" i="11"/>
  <c r="HG78" i="11"/>
  <c r="HH78" i="11"/>
  <c r="HO78" i="11"/>
  <c r="HP78" i="11"/>
  <c r="IA78" i="11" s="1"/>
  <c r="HQ78" i="11"/>
  <c r="HR78" i="11"/>
  <c r="HS78" i="11"/>
  <c r="HT78" i="11"/>
  <c r="HU78" i="11"/>
  <c r="HV78" i="11"/>
  <c r="HW78" i="11"/>
  <c r="HX78" i="11"/>
  <c r="HY78" i="11"/>
  <c r="HZ78" i="11"/>
  <c r="IB78" i="11"/>
  <c r="O79" i="11"/>
  <c r="P79" i="11"/>
  <c r="W79" i="11"/>
  <c r="X79" i="11"/>
  <c r="AI79" i="11" s="1"/>
  <c r="Y79" i="11"/>
  <c r="Z79" i="11"/>
  <c r="AA79" i="11"/>
  <c r="AB79" i="11"/>
  <c r="AC79" i="11"/>
  <c r="AD79" i="11"/>
  <c r="AE79" i="11"/>
  <c r="AF79" i="11"/>
  <c r="AG79" i="11"/>
  <c r="AH79" i="11"/>
  <c r="AJ79" i="11"/>
  <c r="BC79" i="11"/>
  <c r="BD79" i="11"/>
  <c r="BK79" i="11"/>
  <c r="BL79" i="11"/>
  <c r="BW79" i="11" s="1"/>
  <c r="BM79" i="11"/>
  <c r="BN79" i="11"/>
  <c r="BO79" i="11"/>
  <c r="BP79" i="11"/>
  <c r="BQ79" i="11"/>
  <c r="BR79" i="11"/>
  <c r="BS79" i="11"/>
  <c r="BT79" i="11"/>
  <c r="BU79" i="11"/>
  <c r="BV79" i="11"/>
  <c r="CQ79" i="11"/>
  <c r="CR79" i="11"/>
  <c r="CY79" i="11"/>
  <c r="CZ79" i="11"/>
  <c r="DK79" i="11" s="1"/>
  <c r="DA79" i="11"/>
  <c r="DL79" i="11" s="1"/>
  <c r="DB79" i="11"/>
  <c r="DC79" i="11"/>
  <c r="DD79" i="11"/>
  <c r="DE79" i="11"/>
  <c r="DF79" i="11"/>
  <c r="DG79" i="11"/>
  <c r="DH79" i="11"/>
  <c r="DI79" i="11"/>
  <c r="DJ79" i="11"/>
  <c r="EE79" i="11"/>
  <c r="EF79" i="11"/>
  <c r="EM79" i="11"/>
  <c r="EN79" i="11"/>
  <c r="EY79" i="11" s="1"/>
  <c r="EO79" i="11"/>
  <c r="EZ79" i="11" s="1"/>
  <c r="EP79" i="11"/>
  <c r="EQ79" i="11"/>
  <c r="ER79" i="11"/>
  <c r="ES79" i="11"/>
  <c r="ES80" i="11" s="1"/>
  <c r="ET79" i="11"/>
  <c r="EU79" i="11"/>
  <c r="EV79" i="11"/>
  <c r="EW79" i="11"/>
  <c r="EW80" i="11" s="1"/>
  <c r="EX79" i="11"/>
  <c r="FS79" i="11"/>
  <c r="FT79" i="11"/>
  <c r="GA79" i="11"/>
  <c r="GB79" i="11"/>
  <c r="GM79" i="11" s="1"/>
  <c r="GC79" i="11"/>
  <c r="GN79" i="11" s="1"/>
  <c r="GD79" i="11"/>
  <c r="GE79" i="11"/>
  <c r="GF79" i="11"/>
  <c r="GG79" i="11"/>
  <c r="GG80" i="11" s="1"/>
  <c r="GH79" i="11"/>
  <c r="GI79" i="11"/>
  <c r="GJ79" i="11"/>
  <c r="GK79" i="11"/>
  <c r="GK80" i="11" s="1"/>
  <c r="GL79" i="11"/>
  <c r="HG79" i="11"/>
  <c r="HH79" i="11"/>
  <c r="HP79" i="11"/>
  <c r="IA79" i="11" s="1"/>
  <c r="HT79" i="11"/>
  <c r="HU79" i="11"/>
  <c r="HV79" i="11"/>
  <c r="HW79" i="11"/>
  <c r="HX79" i="11"/>
  <c r="HY79" i="11"/>
  <c r="HZ79" i="11"/>
  <c r="IB79" i="1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P80" i="11"/>
  <c r="X80" i="11"/>
  <c r="AI80" i="11" s="1"/>
  <c r="Y80" i="11"/>
  <c r="AB80" i="11"/>
  <c r="AC80" i="11"/>
  <c r="AD80" i="11"/>
  <c r="AF80" i="11"/>
  <c r="AG80" i="11"/>
  <c r="AH80" i="11"/>
  <c r="AQ80" i="11"/>
  <c r="AR80" i="11"/>
  <c r="AS80" i="11"/>
  <c r="AT80" i="11"/>
  <c r="AU80" i="11"/>
  <c r="AV80" i="11"/>
  <c r="AW80" i="11"/>
  <c r="AX80" i="11"/>
  <c r="AY80" i="11"/>
  <c r="AZ80" i="11"/>
  <c r="BA80" i="11"/>
  <c r="BB80" i="11"/>
  <c r="BC80" i="11"/>
  <c r="BK80" i="11"/>
  <c r="BM80" i="11"/>
  <c r="BN80" i="11"/>
  <c r="BO80" i="11"/>
  <c r="BQ80" i="11"/>
  <c r="BR80" i="11"/>
  <c r="BS80" i="11"/>
  <c r="BU80" i="11"/>
  <c r="BV80" i="11"/>
  <c r="CE80" i="11"/>
  <c r="CF80" i="11"/>
  <c r="CG80" i="11"/>
  <c r="CH80" i="11"/>
  <c r="CI80" i="11"/>
  <c r="CJ80" i="11"/>
  <c r="CK80" i="11"/>
  <c r="CL80" i="11"/>
  <c r="CM80" i="11"/>
  <c r="CN80" i="11"/>
  <c r="CO80" i="11"/>
  <c r="CP80" i="11"/>
  <c r="DA80" i="11"/>
  <c r="DB80" i="11"/>
  <c r="DE80" i="11"/>
  <c r="DF80" i="11"/>
  <c r="DI80" i="11"/>
  <c r="DJ80" i="11"/>
  <c r="DS80" i="11"/>
  <c r="DT80" i="11"/>
  <c r="DU80" i="11"/>
  <c r="DV80" i="11"/>
  <c r="DW80" i="11"/>
  <c r="DX80" i="11"/>
  <c r="DY80" i="11"/>
  <c r="DZ80" i="11"/>
  <c r="EA80" i="11"/>
  <c r="EB80" i="11"/>
  <c r="EC80" i="11"/>
  <c r="ED80" i="11"/>
  <c r="EM80" i="11"/>
  <c r="EN80" i="11"/>
  <c r="EP80" i="11"/>
  <c r="EQ80" i="11"/>
  <c r="ER80" i="11"/>
  <c r="ET80" i="11"/>
  <c r="EU80" i="11"/>
  <c r="EV80" i="11"/>
  <c r="EX80" i="11"/>
  <c r="FG80" i="11"/>
  <c r="FH80" i="11"/>
  <c r="FI80" i="11"/>
  <c r="FJ80" i="11"/>
  <c r="FK80" i="11"/>
  <c r="FL80" i="11"/>
  <c r="FM80" i="11"/>
  <c r="FN80" i="11"/>
  <c r="FO80" i="11"/>
  <c r="FP80" i="11"/>
  <c r="FQ80" i="11"/>
  <c r="FR80" i="11"/>
  <c r="GA80" i="11"/>
  <c r="GD80" i="11"/>
  <c r="GE80" i="11"/>
  <c r="GH80" i="11"/>
  <c r="GI80" i="11"/>
  <c r="GL80" i="11"/>
  <c r="GU80" i="11"/>
  <c r="HJ77" i="11" s="1"/>
  <c r="GV80" i="11"/>
  <c r="GW80" i="11"/>
  <c r="HQ79" i="11" s="1"/>
  <c r="GX80" i="11"/>
  <c r="HR79" i="11" s="1"/>
  <c r="GY80" i="11"/>
  <c r="HS79" i="11" s="1"/>
  <c r="GZ80" i="11"/>
  <c r="HA80" i="11"/>
  <c r="HB80" i="11"/>
  <c r="HC80" i="11"/>
  <c r="HD80" i="11"/>
  <c r="HE80" i="11"/>
  <c r="HF80" i="11"/>
  <c r="HG80" i="11"/>
  <c r="HP80" i="11"/>
  <c r="IA80" i="11" s="1"/>
  <c r="HT80" i="11"/>
  <c r="HU80" i="11"/>
  <c r="HV80" i="11"/>
  <c r="HW80" i="11"/>
  <c r="HX80" i="11"/>
  <c r="HY80" i="11"/>
  <c r="HZ80" i="11"/>
  <c r="W81" i="11"/>
  <c r="X81" i="11"/>
  <c r="AI81" i="11" s="1"/>
  <c r="Y81" i="11"/>
  <c r="Z81" i="11"/>
  <c r="AA81" i="11"/>
  <c r="AB81" i="11"/>
  <c r="AC81" i="11"/>
  <c r="AD81" i="11"/>
  <c r="AE81" i="11"/>
  <c r="AF81" i="11"/>
  <c r="AG81" i="11"/>
  <c r="AH81" i="11"/>
  <c r="AJ81" i="11"/>
  <c r="BK81" i="11"/>
  <c r="BL81" i="11"/>
  <c r="BM81" i="11"/>
  <c r="BW81" i="11" s="1"/>
  <c r="BN81" i="11"/>
  <c r="BO81" i="11"/>
  <c r="BP81" i="11"/>
  <c r="BQ81" i="11"/>
  <c r="BR81" i="11"/>
  <c r="BS81" i="11"/>
  <c r="BT81" i="11"/>
  <c r="BU81" i="11"/>
  <c r="BV81" i="11"/>
  <c r="CY81" i="11"/>
  <c r="CZ81" i="11"/>
  <c r="DK81" i="11" s="1"/>
  <c r="DA81" i="11"/>
  <c r="DL81" i="11" s="1"/>
  <c r="DB81" i="11"/>
  <c r="DC81" i="11"/>
  <c r="DD81" i="11"/>
  <c r="DE81" i="11"/>
  <c r="DF81" i="11"/>
  <c r="DG81" i="11"/>
  <c r="DH81" i="11"/>
  <c r="DI81" i="11"/>
  <c r="DJ81" i="11"/>
  <c r="EM81" i="11"/>
  <c r="EZ81" i="11" s="1"/>
  <c r="EN81" i="11"/>
  <c r="EO81" i="11"/>
  <c r="EP81" i="11"/>
  <c r="EQ81" i="11"/>
  <c r="ER81" i="11"/>
  <c r="ES81" i="11"/>
  <c r="ET81" i="11"/>
  <c r="EU81" i="11"/>
  <c r="EV81" i="11"/>
  <c r="EW81" i="11"/>
  <c r="EX81" i="11"/>
  <c r="EY81" i="11"/>
  <c r="GA81" i="11"/>
  <c r="GB81" i="11"/>
  <c r="GM81" i="11" s="1"/>
  <c r="GC81" i="11"/>
  <c r="GN81" i="11" s="1"/>
  <c r="GD81" i="11"/>
  <c r="GE81" i="11"/>
  <c r="GF81" i="11"/>
  <c r="GG81" i="11"/>
  <c r="GH81" i="11"/>
  <c r="GI81" i="11"/>
  <c r="GJ81" i="11"/>
  <c r="GK81" i="11"/>
  <c r="GL81" i="11"/>
  <c r="HP81" i="11"/>
  <c r="HT81" i="11"/>
  <c r="HU81" i="11"/>
  <c r="HV81" i="11"/>
  <c r="HW81" i="11"/>
  <c r="HX81" i="11"/>
  <c r="HY81" i="11"/>
  <c r="HZ81" i="11"/>
  <c r="W82" i="11"/>
  <c r="X82" i="11"/>
  <c r="AI82" i="11" s="1"/>
  <c r="Y82" i="11"/>
  <c r="Z82" i="11"/>
  <c r="AA82" i="11"/>
  <c r="AB82" i="11"/>
  <c r="AC82" i="11"/>
  <c r="AJ82" i="11" s="1"/>
  <c r="AD82" i="11"/>
  <c r="AE82" i="11"/>
  <c r="AF82" i="11"/>
  <c r="AG82" i="11"/>
  <c r="AH82" i="11"/>
  <c r="BK82" i="11"/>
  <c r="BX82" i="11" s="1"/>
  <c r="BL82" i="11"/>
  <c r="BM82" i="11"/>
  <c r="BN82" i="11"/>
  <c r="BO82" i="11"/>
  <c r="BP82" i="11"/>
  <c r="BQ82" i="11"/>
  <c r="BR82" i="11"/>
  <c r="BS82" i="11"/>
  <c r="BT82" i="11"/>
  <c r="BU82" i="11"/>
  <c r="BV82" i="11"/>
  <c r="BW82" i="11"/>
  <c r="CY82" i="11"/>
  <c r="CZ82" i="11"/>
  <c r="DK82" i="11" s="1"/>
  <c r="DA82" i="11"/>
  <c r="DB82" i="11"/>
  <c r="DC82" i="11"/>
  <c r="DD82" i="11"/>
  <c r="DE82" i="11"/>
  <c r="DF82" i="11"/>
  <c r="DG82" i="11"/>
  <c r="DH82" i="11"/>
  <c r="DI82" i="11"/>
  <c r="DL82" i="11" s="1"/>
  <c r="DJ82" i="11"/>
  <c r="EM82" i="11"/>
  <c r="EZ82" i="11" s="1"/>
  <c r="EN82" i="11"/>
  <c r="EO82" i="11"/>
  <c r="EP82" i="11"/>
  <c r="EQ82" i="11"/>
  <c r="ER82" i="11"/>
  <c r="ES82" i="11"/>
  <c r="ET82" i="11"/>
  <c r="EU82" i="11"/>
  <c r="EV82" i="11"/>
  <c r="EW82" i="11"/>
  <c r="EX82" i="11"/>
  <c r="EY82" i="11"/>
  <c r="GA82" i="11"/>
  <c r="GB82" i="11"/>
  <c r="GM82" i="11" s="1"/>
  <c r="GC82" i="11"/>
  <c r="GD82" i="11"/>
  <c r="GE82" i="11"/>
  <c r="GF82" i="11"/>
  <c r="GG82" i="11"/>
  <c r="GH82" i="11"/>
  <c r="GI82" i="11"/>
  <c r="GJ82" i="11"/>
  <c r="GK82" i="11"/>
  <c r="GL82" i="11"/>
  <c r="GN82" i="11"/>
  <c r="HP82" i="11"/>
  <c r="HT82" i="11"/>
  <c r="HU82" i="11"/>
  <c r="HV82" i="11"/>
  <c r="HW82" i="11"/>
  <c r="HX82" i="11"/>
  <c r="HY82" i="11"/>
  <c r="HZ82" i="11"/>
  <c r="W83" i="11"/>
  <c r="X83" i="11"/>
  <c r="AI83" i="11" s="1"/>
  <c r="Y83" i="11"/>
  <c r="Z83" i="11"/>
  <c r="AA83" i="11"/>
  <c r="AB83" i="11"/>
  <c r="AC83" i="11"/>
  <c r="AD83" i="11"/>
  <c r="AE83" i="11"/>
  <c r="AF83" i="11"/>
  <c r="AG83" i="11"/>
  <c r="AH83" i="11"/>
  <c r="AJ83" i="11"/>
  <c r="BK83" i="11"/>
  <c r="BX83" i="11" s="1"/>
  <c r="BL83" i="11"/>
  <c r="BM83" i="11"/>
  <c r="BN83" i="11"/>
  <c r="BO83" i="11"/>
  <c r="BP83" i="11"/>
  <c r="BQ83" i="11"/>
  <c r="BR83" i="11"/>
  <c r="BW83" i="11" s="1"/>
  <c r="BS83" i="11"/>
  <c r="BT83" i="11"/>
  <c r="BU83" i="11"/>
  <c r="BV83" i="11"/>
  <c r="CY83" i="11"/>
  <c r="CZ83" i="11"/>
  <c r="DK83" i="11" s="1"/>
  <c r="DA83" i="11"/>
  <c r="DB83" i="11"/>
  <c r="DC83" i="11"/>
  <c r="DD83" i="11"/>
  <c r="DE83" i="11"/>
  <c r="DF83" i="11"/>
  <c r="DG83" i="11"/>
  <c r="DH83" i="11"/>
  <c r="DI83" i="11"/>
  <c r="DJ83" i="11"/>
  <c r="DL83" i="11"/>
  <c r="EM83" i="11"/>
  <c r="EZ83" i="11" s="1"/>
  <c r="EN83" i="11"/>
  <c r="EO83" i="11"/>
  <c r="EP83" i="11"/>
  <c r="EQ83" i="11"/>
  <c r="ER83" i="11"/>
  <c r="ES83" i="11"/>
  <c r="ET83" i="11"/>
  <c r="EY83" i="11" s="1"/>
  <c r="EU83" i="11"/>
  <c r="EV83" i="11"/>
  <c r="EW83" i="11"/>
  <c r="EX83" i="11"/>
  <c r="GA83" i="11"/>
  <c r="GB83" i="11"/>
  <c r="GM83" i="11" s="1"/>
  <c r="GC83" i="11"/>
  <c r="GD83" i="11"/>
  <c r="GE83" i="11"/>
  <c r="GF83" i="11"/>
  <c r="GG83" i="11"/>
  <c r="GH83" i="11"/>
  <c r="GI83" i="11"/>
  <c r="GJ83" i="11"/>
  <c r="GK83" i="11"/>
  <c r="GL83" i="11"/>
  <c r="GN83" i="11"/>
  <c r="HP83" i="11"/>
  <c r="HT83" i="11"/>
  <c r="HU83" i="11"/>
  <c r="HV83" i="11"/>
  <c r="HW83" i="11"/>
  <c r="HX83" i="11"/>
  <c r="HY83" i="11"/>
  <c r="HZ83" i="11"/>
  <c r="W84" i="11"/>
  <c r="X84" i="11"/>
  <c r="AI84" i="11" s="1"/>
  <c r="Y84" i="11"/>
  <c r="Z84" i="11"/>
  <c r="AA84" i="11"/>
  <c r="AB84" i="11"/>
  <c r="AC84" i="11"/>
  <c r="AD84" i="11"/>
  <c r="AE84" i="11"/>
  <c r="AF84" i="11"/>
  <c r="AG84" i="11"/>
  <c r="AH84" i="11"/>
  <c r="AJ84" i="11"/>
  <c r="BK84" i="11"/>
  <c r="BX84" i="11" s="1"/>
  <c r="BL84" i="11"/>
  <c r="BM84" i="11"/>
  <c r="BN84" i="11"/>
  <c r="BW84" i="11" s="1"/>
  <c r="BO84" i="11"/>
  <c r="BP84" i="11"/>
  <c r="BQ84" i="11"/>
  <c r="BR84" i="11"/>
  <c r="BS84" i="11"/>
  <c r="BT84" i="11"/>
  <c r="BU84" i="11"/>
  <c r="BV84" i="11"/>
  <c r="CY84" i="11"/>
  <c r="CZ84" i="11"/>
  <c r="DK84" i="11" s="1"/>
  <c r="DA84" i="11"/>
  <c r="DB84" i="11"/>
  <c r="DC84" i="11"/>
  <c r="DD84" i="11"/>
  <c r="DE84" i="11"/>
  <c r="DF84" i="11"/>
  <c r="DG84" i="11"/>
  <c r="DH84" i="11"/>
  <c r="DI84" i="11"/>
  <c r="DJ84" i="11"/>
  <c r="DL84" i="11"/>
  <c r="EM84" i="11"/>
  <c r="EZ84" i="11" s="1"/>
  <c r="EN84" i="11"/>
  <c r="EO84" i="11"/>
  <c r="EP84" i="11"/>
  <c r="EY84" i="11" s="1"/>
  <c r="EQ84" i="11"/>
  <c r="ER84" i="11"/>
  <c r="ES84" i="11"/>
  <c r="ET84" i="11"/>
  <c r="EU84" i="11"/>
  <c r="EV84" i="11"/>
  <c r="EW84" i="11"/>
  <c r="EX84" i="11"/>
  <c r="GA84" i="11"/>
  <c r="GB84" i="11"/>
  <c r="GM84" i="11" s="1"/>
  <c r="GC84" i="11"/>
  <c r="GD84" i="11"/>
  <c r="GE84" i="11"/>
  <c r="GF84" i="11"/>
  <c r="GG84" i="11"/>
  <c r="GH84" i="11"/>
  <c r="GI84" i="11"/>
  <c r="GJ84" i="11"/>
  <c r="GK84" i="11"/>
  <c r="GL84" i="11"/>
  <c r="GN84" i="11"/>
  <c r="HP84" i="11"/>
  <c r="HT84" i="11"/>
  <c r="HU84" i="11"/>
  <c r="HV84" i="11"/>
  <c r="HW84" i="11"/>
  <c r="HX84" i="11"/>
  <c r="HY84" i="11"/>
  <c r="HZ84" i="11"/>
  <c r="W85" i="11"/>
  <c r="X85" i="11"/>
  <c r="AI85" i="11" s="1"/>
  <c r="Y85" i="11"/>
  <c r="Z85" i="11"/>
  <c r="AA85" i="11"/>
  <c r="AB85" i="11"/>
  <c r="AC85" i="11"/>
  <c r="AD85" i="11"/>
  <c r="AE85" i="11"/>
  <c r="AF85" i="11"/>
  <c r="AG85" i="11"/>
  <c r="AH85" i="11"/>
  <c r="AJ85" i="11"/>
  <c r="BK85" i="11"/>
  <c r="BX85" i="11" s="1"/>
  <c r="BL85" i="11"/>
  <c r="BM85" i="11"/>
  <c r="BN85" i="11"/>
  <c r="BW85" i="11" s="1"/>
  <c r="BO85" i="11"/>
  <c r="BP85" i="11"/>
  <c r="BQ85" i="11"/>
  <c r="BR85" i="11"/>
  <c r="BS85" i="11"/>
  <c r="BT85" i="11"/>
  <c r="BU85" i="11"/>
  <c r="BV85" i="11"/>
  <c r="CY85" i="11"/>
  <c r="CZ85" i="11"/>
  <c r="DK85" i="11" s="1"/>
  <c r="DA85" i="11"/>
  <c r="DB85" i="11"/>
  <c r="DC85" i="11"/>
  <c r="DD85" i="11"/>
  <c r="DE85" i="11"/>
  <c r="DF85" i="11"/>
  <c r="DG85" i="11"/>
  <c r="DH85" i="11"/>
  <c r="DI85" i="11"/>
  <c r="DJ85" i="11"/>
  <c r="DL85" i="11"/>
  <c r="EM85" i="11"/>
  <c r="EZ85" i="11" s="1"/>
  <c r="EN85" i="11"/>
  <c r="EO85" i="11"/>
  <c r="EP85" i="11"/>
  <c r="EY85" i="11" s="1"/>
  <c r="EQ85" i="11"/>
  <c r="ER85" i="11"/>
  <c r="ES85" i="11"/>
  <c r="ET85" i="11"/>
  <c r="EU85" i="11"/>
  <c r="EV85" i="11"/>
  <c r="EW85" i="11"/>
  <c r="EX85" i="11"/>
  <c r="GA85" i="11"/>
  <c r="GB85" i="11"/>
  <c r="GM85" i="11" s="1"/>
  <c r="GC85" i="11"/>
  <c r="GD85" i="11"/>
  <c r="GE85" i="11"/>
  <c r="GF85" i="11"/>
  <c r="GG85" i="11"/>
  <c r="GH85" i="11"/>
  <c r="GI85" i="11"/>
  <c r="GJ85" i="11"/>
  <c r="GK85" i="11"/>
  <c r="GL85" i="11"/>
  <c r="GN85" i="11"/>
  <c r="HP85" i="11"/>
  <c r="HT85" i="11"/>
  <c r="HU85" i="11"/>
  <c r="HV85" i="11"/>
  <c r="HW85" i="11"/>
  <c r="HX85" i="11"/>
  <c r="HY85" i="11"/>
  <c r="HZ85" i="11"/>
  <c r="AI86" i="11"/>
  <c r="AJ86" i="11"/>
  <c r="BW86" i="11"/>
  <c r="DK86" i="11"/>
  <c r="DL86" i="11"/>
  <c r="EY86" i="11"/>
  <c r="GM86" i="11"/>
  <c r="IA86" i="11"/>
  <c r="AI87" i="11"/>
  <c r="AJ87" i="11"/>
  <c r="BW87" i="11"/>
  <c r="DK87" i="11"/>
  <c r="DL87" i="11"/>
  <c r="EY87" i="11"/>
  <c r="GM87" i="11"/>
  <c r="IA87" i="11"/>
  <c r="O92" i="11"/>
  <c r="P92" i="11"/>
  <c r="R92" i="11"/>
  <c r="S92" i="11"/>
  <c r="T92" i="11" s="1"/>
  <c r="X92" i="11"/>
  <c r="AM92" i="11" s="1"/>
  <c r="AN92" i="11" s="1"/>
  <c r="Y92" i="11"/>
  <c r="AJ92" i="11" s="1"/>
  <c r="Z92" i="11"/>
  <c r="AA92" i="11"/>
  <c r="AB92" i="11"/>
  <c r="AC92" i="11"/>
  <c r="AD92" i="11"/>
  <c r="AE92" i="11"/>
  <c r="AF92" i="11"/>
  <c r="AG92" i="11"/>
  <c r="AH92" i="11"/>
  <c r="AL92" i="11"/>
  <c r="BC92" i="11"/>
  <c r="BD92" i="11"/>
  <c r="BF92" i="11"/>
  <c r="BG92" i="11"/>
  <c r="BH92" i="11"/>
  <c r="BK92" i="11"/>
  <c r="BL92" i="11"/>
  <c r="BZ92" i="11" s="1"/>
  <c r="BM92" i="11"/>
  <c r="BN92" i="11"/>
  <c r="BO92" i="11"/>
  <c r="CA92" i="11" s="1"/>
  <c r="CB92" i="11" s="1"/>
  <c r="BP92" i="11"/>
  <c r="BQ92" i="11"/>
  <c r="BR92" i="11"/>
  <c r="BS92" i="11"/>
  <c r="BT92" i="11"/>
  <c r="BU92" i="11"/>
  <c r="BV92" i="11"/>
  <c r="BW92" i="11"/>
  <c r="BX92" i="11"/>
  <c r="CQ92" i="11"/>
  <c r="CR92" i="11"/>
  <c r="CT92" i="11"/>
  <c r="CU92" i="11"/>
  <c r="CV92" i="11" s="1"/>
  <c r="CY92" i="11"/>
  <c r="CZ92" i="11"/>
  <c r="DO92" i="11" s="1"/>
  <c r="DP92" i="11" s="1"/>
  <c r="DA92" i="11"/>
  <c r="DL92" i="11" s="1"/>
  <c r="DB92" i="11"/>
  <c r="DC92" i="11"/>
  <c r="DD92" i="11"/>
  <c r="DE92" i="11"/>
  <c r="DF92" i="11"/>
  <c r="DG92" i="11"/>
  <c r="DH92" i="11"/>
  <c r="DI92" i="11"/>
  <c r="DJ92" i="11"/>
  <c r="EE92" i="11"/>
  <c r="EF92" i="11"/>
  <c r="EM92" i="11"/>
  <c r="EN92" i="11"/>
  <c r="EO92" i="11"/>
  <c r="EY92" i="11" s="1"/>
  <c r="EP92" i="11"/>
  <c r="EQ92" i="11"/>
  <c r="ER92" i="11"/>
  <c r="ES92" i="11"/>
  <c r="ET92" i="11"/>
  <c r="EU92" i="11"/>
  <c r="EV92" i="11"/>
  <c r="EW92" i="11"/>
  <c r="EX92" i="11"/>
  <c r="FS92" i="11"/>
  <c r="FT92" i="11"/>
  <c r="FV92" i="11"/>
  <c r="FW92" i="11"/>
  <c r="FX92" i="11" s="1"/>
  <c r="GA92" i="11"/>
  <c r="GB92" i="11"/>
  <c r="GM92" i="11" s="1"/>
  <c r="GC92" i="11"/>
  <c r="GD92" i="11"/>
  <c r="GE92" i="11"/>
  <c r="GF92" i="11"/>
  <c r="GG92" i="11"/>
  <c r="GH92" i="11"/>
  <c r="GI92" i="11"/>
  <c r="GJ92" i="11"/>
  <c r="GK92" i="11"/>
  <c r="GL92" i="11"/>
  <c r="GN92" i="11"/>
  <c r="HG92" i="11"/>
  <c r="HH92" i="11"/>
  <c r="HJ92" i="11"/>
  <c r="HK92" i="11"/>
  <c r="HL92" i="11"/>
  <c r="HO92" i="11"/>
  <c r="HP92" i="11"/>
  <c r="HQ92" i="11"/>
  <c r="HR92" i="11"/>
  <c r="HS92" i="11"/>
  <c r="HT92" i="11"/>
  <c r="HU92" i="11"/>
  <c r="HV92" i="11"/>
  <c r="HW92" i="11"/>
  <c r="HX92" i="11"/>
  <c r="HY92" i="11"/>
  <c r="HZ92" i="11"/>
  <c r="IA92" i="11"/>
  <c r="IB92" i="11"/>
  <c r="O93" i="11"/>
  <c r="P93" i="11"/>
  <c r="X93" i="11"/>
  <c r="AI93" i="11" s="1"/>
  <c r="Y93" i="11"/>
  <c r="Z93" i="11"/>
  <c r="AA93" i="11"/>
  <c r="AB93" i="11"/>
  <c r="AC93" i="11"/>
  <c r="AD93" i="11"/>
  <c r="AE93" i="11"/>
  <c r="AF93" i="11"/>
  <c r="AG93" i="11"/>
  <c r="AH93" i="11"/>
  <c r="AJ93" i="11"/>
  <c r="BC93" i="11"/>
  <c r="BD93" i="11"/>
  <c r="BK93" i="11"/>
  <c r="BL93" i="11"/>
  <c r="BW94" i="11" s="1"/>
  <c r="BM93" i="11"/>
  <c r="BN93" i="11"/>
  <c r="BO93" i="11"/>
  <c r="BP93" i="11"/>
  <c r="BQ93" i="11"/>
  <c r="BR93" i="11"/>
  <c r="BS93" i="11"/>
  <c r="BT93" i="11"/>
  <c r="BU93" i="11"/>
  <c r="BV93" i="11"/>
  <c r="BW93" i="11"/>
  <c r="BX93" i="11"/>
  <c r="CQ93" i="11"/>
  <c r="CR93" i="11"/>
  <c r="CY93" i="11"/>
  <c r="CZ93" i="11"/>
  <c r="DK93" i="11" s="1"/>
  <c r="DA93" i="11"/>
  <c r="DB93" i="11"/>
  <c r="DC93" i="11"/>
  <c r="DD93" i="11"/>
  <c r="DE93" i="11"/>
  <c r="DF93" i="11"/>
  <c r="DG93" i="11"/>
  <c r="DH93" i="11"/>
  <c r="DI93" i="11"/>
  <c r="DJ93" i="11"/>
  <c r="DL93" i="11"/>
  <c r="EE93" i="11"/>
  <c r="EF93" i="11"/>
  <c r="EM93" i="11"/>
  <c r="EN93" i="11"/>
  <c r="FB92" i="11" s="1"/>
  <c r="EO93" i="11"/>
  <c r="EP93" i="11"/>
  <c r="EQ93" i="11"/>
  <c r="ER93" i="11"/>
  <c r="ES93" i="11"/>
  <c r="ET93" i="11"/>
  <c r="EU93" i="11"/>
  <c r="EV93" i="11"/>
  <c r="EW93" i="11"/>
  <c r="EX93" i="11"/>
  <c r="EZ93" i="11"/>
  <c r="FS93" i="11"/>
  <c r="FT93" i="11"/>
  <c r="GA93" i="11"/>
  <c r="GB93" i="11"/>
  <c r="GM93" i="11" s="1"/>
  <c r="GC93" i="11"/>
  <c r="GD93" i="11"/>
  <c r="GE93" i="11"/>
  <c r="GF93" i="11"/>
  <c r="GG93" i="11"/>
  <c r="GH93" i="11"/>
  <c r="GI93" i="11"/>
  <c r="GJ93" i="11"/>
  <c r="GK93" i="11"/>
  <c r="GL93" i="11"/>
  <c r="GN93" i="11"/>
  <c r="HG93" i="11"/>
  <c r="HH93" i="11"/>
  <c r="HO93" i="11"/>
  <c r="HP93" i="11"/>
  <c r="ID92" i="11" s="1"/>
  <c r="HQ93" i="11"/>
  <c r="HR93" i="11"/>
  <c r="HS93" i="11"/>
  <c r="HT93" i="11"/>
  <c r="HU93" i="11"/>
  <c r="HV93" i="11"/>
  <c r="HW93" i="11"/>
  <c r="HX93" i="11"/>
  <c r="HY93" i="11"/>
  <c r="HZ93" i="11"/>
  <c r="IA93" i="11"/>
  <c r="IB93" i="11"/>
  <c r="O94" i="11"/>
  <c r="P94" i="11"/>
  <c r="X94" i="11"/>
  <c r="AI94" i="11" s="1"/>
  <c r="Y94" i="11"/>
  <c r="AJ94" i="11" s="1"/>
  <c r="Z94" i="11"/>
  <c r="AA94" i="11"/>
  <c r="AB94" i="11"/>
  <c r="AC94" i="11"/>
  <c r="AD94" i="11"/>
  <c r="AE94" i="11"/>
  <c r="AF94" i="11"/>
  <c r="AG94" i="11"/>
  <c r="AH94" i="11"/>
  <c r="BC94" i="11"/>
  <c r="BD94" i="11"/>
  <c r="BK94" i="11"/>
  <c r="BL94" i="11"/>
  <c r="BW95" i="11" s="1"/>
  <c r="BM94" i="11"/>
  <c r="BN94" i="11"/>
  <c r="BO94" i="11"/>
  <c r="BP94" i="11"/>
  <c r="BQ94" i="11"/>
  <c r="BR94" i="11"/>
  <c r="BS94" i="11"/>
  <c r="BT94" i="11"/>
  <c r="BU94" i="11"/>
  <c r="BV94" i="11"/>
  <c r="BX94" i="11"/>
  <c r="CQ94" i="11"/>
  <c r="CR94" i="11"/>
  <c r="CY94" i="11"/>
  <c r="CZ94" i="11"/>
  <c r="DN95" i="11" s="1"/>
  <c r="DA94" i="11"/>
  <c r="DL94" i="11" s="1"/>
  <c r="DB94" i="11"/>
  <c r="DC94" i="11"/>
  <c r="DD94" i="11"/>
  <c r="DE94" i="11"/>
  <c r="DF94" i="11"/>
  <c r="DG94" i="11"/>
  <c r="DH94" i="11"/>
  <c r="DI94" i="11"/>
  <c r="DJ94" i="11"/>
  <c r="EE94" i="11"/>
  <c r="EF94" i="11"/>
  <c r="EH94" i="11"/>
  <c r="EI94" i="11"/>
  <c r="EJ94" i="11"/>
  <c r="EM94" i="11"/>
  <c r="EN94" i="11"/>
  <c r="EO94" i="11"/>
  <c r="EY94" i="11" s="1"/>
  <c r="EP94" i="11"/>
  <c r="EQ94" i="11"/>
  <c r="ER94" i="11"/>
  <c r="ES94" i="11"/>
  <c r="ET94" i="11"/>
  <c r="EU94" i="11"/>
  <c r="EV94" i="11"/>
  <c r="EW94" i="11"/>
  <c r="EX94" i="11"/>
  <c r="FS94" i="11"/>
  <c r="FT94" i="11"/>
  <c r="GA94" i="11"/>
  <c r="GB94" i="11"/>
  <c r="GC94" i="11"/>
  <c r="GM94" i="11" s="1"/>
  <c r="GD94" i="11"/>
  <c r="GE94" i="11"/>
  <c r="GF94" i="11"/>
  <c r="GG94" i="11"/>
  <c r="GH94" i="11"/>
  <c r="GI94" i="11"/>
  <c r="GJ94" i="11"/>
  <c r="GK94" i="11"/>
  <c r="GL94" i="11"/>
  <c r="HG94" i="11"/>
  <c r="HH94" i="11"/>
  <c r="HO94" i="11"/>
  <c r="HP94" i="11"/>
  <c r="HQ94" i="11"/>
  <c r="IE95" i="11" s="1"/>
  <c r="IF95" i="11" s="1"/>
  <c r="HR94" i="11"/>
  <c r="HS94" i="11"/>
  <c r="HT94" i="11"/>
  <c r="HU94" i="11"/>
  <c r="HV94" i="11"/>
  <c r="HW94" i="11"/>
  <c r="HX94" i="11"/>
  <c r="HY94" i="11"/>
  <c r="HZ94" i="11"/>
  <c r="O95" i="11"/>
  <c r="P95" i="11"/>
  <c r="R95" i="11"/>
  <c r="S95" i="11"/>
  <c r="T95" i="11"/>
  <c r="X95" i="11"/>
  <c r="AI95" i="11" s="1"/>
  <c r="Y95" i="11"/>
  <c r="Z95" i="11"/>
  <c r="AA95" i="11"/>
  <c r="AB95" i="11"/>
  <c r="AC95" i="11"/>
  <c r="AD95" i="11"/>
  <c r="AE95" i="11"/>
  <c r="AF95" i="11"/>
  <c r="AG95" i="11"/>
  <c r="AH95" i="11"/>
  <c r="AJ95" i="11"/>
  <c r="AL95" i="11"/>
  <c r="BC95" i="11"/>
  <c r="BD95" i="11"/>
  <c r="BF95" i="11"/>
  <c r="BG95" i="11"/>
  <c r="BH95" i="11"/>
  <c r="BK95" i="11"/>
  <c r="BL95" i="11"/>
  <c r="BM95" i="11"/>
  <c r="BX96" i="11" s="1"/>
  <c r="BN95" i="11"/>
  <c r="BZ95" i="11" s="1"/>
  <c r="BO95" i="11"/>
  <c r="BP95" i="11"/>
  <c r="BQ95" i="11"/>
  <c r="BR95" i="11"/>
  <c r="BS95" i="11"/>
  <c r="BT95" i="11"/>
  <c r="BU95" i="11"/>
  <c r="BV95" i="11"/>
  <c r="CQ95" i="11"/>
  <c r="CR95" i="11"/>
  <c r="CT95" i="11"/>
  <c r="CU95" i="11"/>
  <c r="CV95" i="11" s="1"/>
  <c r="CY95" i="11"/>
  <c r="CZ95" i="11"/>
  <c r="DK95" i="11" s="1"/>
  <c r="DA95" i="11"/>
  <c r="DB95" i="11"/>
  <c r="DC95" i="11"/>
  <c r="DD95" i="11"/>
  <c r="DE95" i="11"/>
  <c r="DF95" i="11"/>
  <c r="DG95" i="11"/>
  <c r="DH95" i="11"/>
  <c r="DI95" i="11"/>
  <c r="DJ95" i="11"/>
  <c r="DL95" i="11"/>
  <c r="EE95" i="11"/>
  <c r="EF95" i="11"/>
  <c r="EM95" i="11"/>
  <c r="EN95" i="11"/>
  <c r="EY95" i="11" s="1"/>
  <c r="EO95" i="11"/>
  <c r="EZ95" i="11" s="1"/>
  <c r="EP95" i="11"/>
  <c r="EQ95" i="11"/>
  <c r="ER95" i="11"/>
  <c r="ES95" i="11"/>
  <c r="ET95" i="11"/>
  <c r="EU95" i="11"/>
  <c r="EV95" i="11"/>
  <c r="EW95" i="11"/>
  <c r="EX95" i="11"/>
  <c r="FS95" i="11"/>
  <c r="FT95" i="11"/>
  <c r="FV95" i="11"/>
  <c r="FW95" i="11"/>
  <c r="FX95" i="11"/>
  <c r="GA95" i="11"/>
  <c r="GB95" i="11"/>
  <c r="GP95" i="11" s="1"/>
  <c r="GC95" i="11"/>
  <c r="GD95" i="11"/>
  <c r="GN95" i="11" s="1"/>
  <c r="GE95" i="11"/>
  <c r="GQ95" i="11" s="1"/>
  <c r="GR95" i="11" s="1"/>
  <c r="GF95" i="11"/>
  <c r="GG95" i="11"/>
  <c r="GH95" i="11"/>
  <c r="GI95" i="11"/>
  <c r="GJ95" i="11"/>
  <c r="GK95" i="11"/>
  <c r="GL95" i="11"/>
  <c r="GM95" i="11"/>
  <c r="HG95" i="11"/>
  <c r="HH95" i="11"/>
  <c r="HJ95" i="11"/>
  <c r="HK95" i="11"/>
  <c r="HL95" i="11" s="1"/>
  <c r="HO95" i="11"/>
  <c r="HP95" i="11"/>
  <c r="IB96" i="11" s="1"/>
  <c r="HQ95" i="11"/>
  <c r="HR95" i="11"/>
  <c r="HS95" i="11"/>
  <c r="HT95" i="11"/>
  <c r="HU95" i="11"/>
  <c r="HV95" i="11"/>
  <c r="HW95" i="11"/>
  <c r="HX95" i="11"/>
  <c r="HY95" i="11"/>
  <c r="HZ95" i="11"/>
  <c r="IB95" i="11"/>
  <c r="O96" i="11"/>
  <c r="P96" i="11"/>
  <c r="X96" i="11"/>
  <c r="Y96" i="11"/>
  <c r="Z96" i="11"/>
  <c r="AJ96" i="11" s="1"/>
  <c r="AA96" i="11"/>
  <c r="AB96" i="11"/>
  <c r="AC96" i="11"/>
  <c r="AD96" i="11"/>
  <c r="AE96" i="11"/>
  <c r="AF96" i="11"/>
  <c r="AG96" i="11"/>
  <c r="AH96" i="11"/>
  <c r="AI96" i="11"/>
  <c r="BC96" i="11"/>
  <c r="BD96" i="11"/>
  <c r="BK96" i="11"/>
  <c r="BL96" i="11"/>
  <c r="BM96" i="11"/>
  <c r="BN96" i="11"/>
  <c r="CA95" i="11" s="1"/>
  <c r="CB95" i="11" s="1"/>
  <c r="BO96" i="11"/>
  <c r="BP96" i="11"/>
  <c r="BQ96" i="11"/>
  <c r="BR96" i="11"/>
  <c r="BS96" i="11"/>
  <c r="BT96" i="11"/>
  <c r="BU96" i="11"/>
  <c r="BV96" i="11"/>
  <c r="BW96" i="11"/>
  <c r="CQ96" i="11"/>
  <c r="CR96" i="11"/>
  <c r="CY96" i="11"/>
  <c r="CZ96" i="11"/>
  <c r="DA96" i="11"/>
  <c r="DB96" i="11"/>
  <c r="DL96" i="11" s="1"/>
  <c r="DC96" i="11"/>
  <c r="DD96" i="11"/>
  <c r="DE96" i="11"/>
  <c r="DF96" i="11"/>
  <c r="DG96" i="11"/>
  <c r="DH96" i="11"/>
  <c r="DI96" i="11"/>
  <c r="DJ96" i="11"/>
  <c r="DK96" i="11"/>
  <c r="EE96" i="11"/>
  <c r="EF96" i="11"/>
  <c r="EM96" i="11"/>
  <c r="EN96" i="11"/>
  <c r="EO96" i="11"/>
  <c r="EP96" i="11"/>
  <c r="FB95" i="11" s="1"/>
  <c r="EQ96" i="11"/>
  <c r="ER96" i="11"/>
  <c r="ES96" i="11"/>
  <c r="ET96" i="11"/>
  <c r="EU96" i="11"/>
  <c r="EV96" i="11"/>
  <c r="EW96" i="11"/>
  <c r="EX96" i="11"/>
  <c r="EY96" i="11"/>
  <c r="FS96" i="11"/>
  <c r="FT96" i="11"/>
  <c r="GA96" i="11"/>
  <c r="GB96" i="11"/>
  <c r="GC96" i="11"/>
  <c r="GD96" i="11"/>
  <c r="GN96" i="11" s="1"/>
  <c r="GE96" i="11"/>
  <c r="GF96" i="11"/>
  <c r="GG96" i="11"/>
  <c r="GH96" i="11"/>
  <c r="GI96" i="11"/>
  <c r="GJ96" i="11"/>
  <c r="GK96" i="11"/>
  <c r="GL96" i="11"/>
  <c r="GM96" i="11"/>
  <c r="HG96" i="11"/>
  <c r="HH96" i="11"/>
  <c r="HO96" i="11"/>
  <c r="HP96" i="11"/>
  <c r="IA97" i="11" s="1"/>
  <c r="HQ96" i="11"/>
  <c r="HR96" i="11"/>
  <c r="ID95" i="11" s="1"/>
  <c r="HS96" i="11"/>
  <c r="HT96" i="11"/>
  <c r="HU96" i="11"/>
  <c r="HV96" i="11"/>
  <c r="HW96" i="11"/>
  <c r="HX96" i="11"/>
  <c r="HY96" i="11"/>
  <c r="HZ96" i="11"/>
  <c r="IA96" i="11"/>
  <c r="O97" i="11"/>
  <c r="P97" i="11"/>
  <c r="X97" i="11"/>
  <c r="AI97" i="11" s="1"/>
  <c r="Y97" i="11"/>
  <c r="Z97" i="11"/>
  <c r="AA97" i="11"/>
  <c r="AB97" i="11"/>
  <c r="AC97" i="11"/>
  <c r="AD97" i="11"/>
  <c r="AE97" i="11"/>
  <c r="AF97" i="11"/>
  <c r="AG97" i="11"/>
  <c r="AH97" i="11"/>
  <c r="AJ97" i="11"/>
  <c r="BC97" i="11"/>
  <c r="BD97" i="11"/>
  <c r="BK97" i="11"/>
  <c r="BL97" i="11"/>
  <c r="CA98" i="11" s="1"/>
  <c r="CB98" i="11" s="1"/>
  <c r="BM97" i="11"/>
  <c r="BN97" i="11"/>
  <c r="BO97" i="11"/>
  <c r="BP97" i="11"/>
  <c r="BQ97" i="11"/>
  <c r="BR97" i="11"/>
  <c r="BS97" i="11"/>
  <c r="BT97" i="11"/>
  <c r="BU97" i="11"/>
  <c r="BV97" i="11"/>
  <c r="BW97" i="11"/>
  <c r="BX97" i="11"/>
  <c r="CQ97" i="11"/>
  <c r="CR97" i="11"/>
  <c r="CY97" i="11"/>
  <c r="CZ97" i="11"/>
  <c r="DK97" i="11" s="1"/>
  <c r="DA97" i="11"/>
  <c r="DB97" i="11"/>
  <c r="DC97" i="11"/>
  <c r="DD97" i="11"/>
  <c r="DE97" i="11"/>
  <c r="DF97" i="11"/>
  <c r="DG97" i="11"/>
  <c r="DH97" i="11"/>
  <c r="DI97" i="11"/>
  <c r="DJ97" i="11"/>
  <c r="DL97" i="11"/>
  <c r="EE97" i="11"/>
  <c r="EF97" i="11"/>
  <c r="EH97" i="11"/>
  <c r="EI97" i="11"/>
  <c r="EJ97" i="11" s="1"/>
  <c r="EM97" i="11"/>
  <c r="EN97" i="11"/>
  <c r="FB98" i="11" s="1"/>
  <c r="EO97" i="11"/>
  <c r="EZ97" i="11" s="1"/>
  <c r="EP97" i="11"/>
  <c r="EQ97" i="11"/>
  <c r="ER97" i="11"/>
  <c r="ES97" i="11"/>
  <c r="ET97" i="11"/>
  <c r="EU97" i="11"/>
  <c r="EV97" i="11"/>
  <c r="EW97" i="11"/>
  <c r="EX97" i="11"/>
  <c r="FS97" i="11"/>
  <c r="FT97" i="11"/>
  <c r="GA97" i="11"/>
  <c r="GB97" i="11"/>
  <c r="GM97" i="11" s="1"/>
  <c r="GC97" i="11"/>
  <c r="GN97" i="11" s="1"/>
  <c r="GD97" i="11"/>
  <c r="GE97" i="11"/>
  <c r="GF97" i="11"/>
  <c r="GG97" i="11"/>
  <c r="GH97" i="11"/>
  <c r="GI97" i="11"/>
  <c r="GJ97" i="11"/>
  <c r="GK97" i="11"/>
  <c r="GL97" i="11"/>
  <c r="HG97" i="11"/>
  <c r="HH97" i="11"/>
  <c r="HO97" i="11"/>
  <c r="HP97" i="11"/>
  <c r="ID98" i="11" s="1"/>
  <c r="HQ97" i="11"/>
  <c r="HR97" i="11"/>
  <c r="HS97" i="11"/>
  <c r="HT97" i="11"/>
  <c r="HU97" i="11"/>
  <c r="HV97" i="11"/>
  <c r="HW97" i="11"/>
  <c r="HX97" i="11"/>
  <c r="HY97" i="11"/>
  <c r="HZ97" i="11"/>
  <c r="IB97" i="11"/>
  <c r="O98" i="11"/>
  <c r="P98" i="11"/>
  <c r="R98" i="11"/>
  <c r="S98" i="11"/>
  <c r="T98" i="11" s="1"/>
  <c r="X98" i="11"/>
  <c r="Y98" i="11"/>
  <c r="Z98" i="11"/>
  <c r="AJ98" i="11" s="1"/>
  <c r="AA98" i="11"/>
  <c r="AB98" i="11"/>
  <c r="AC98" i="11"/>
  <c r="AD98" i="11"/>
  <c r="AE98" i="11"/>
  <c r="AF98" i="11"/>
  <c r="AG98" i="11"/>
  <c r="AH98" i="11"/>
  <c r="AI98" i="11" s="1"/>
  <c r="AL98" i="11"/>
  <c r="BC98" i="11"/>
  <c r="BD98" i="11"/>
  <c r="BF98" i="11"/>
  <c r="BG98" i="11"/>
  <c r="BH98" i="11" s="1"/>
  <c r="BK98" i="11"/>
  <c r="BL98" i="11"/>
  <c r="BW99" i="11" s="1"/>
  <c r="BM98" i="11"/>
  <c r="BN98" i="11"/>
  <c r="BO98" i="11"/>
  <c r="BP98" i="11"/>
  <c r="BQ98" i="11"/>
  <c r="BR98" i="11"/>
  <c r="BS98" i="11"/>
  <c r="BT98" i="11"/>
  <c r="BU98" i="11"/>
  <c r="BV98" i="11"/>
  <c r="BX98" i="11"/>
  <c r="CQ98" i="11"/>
  <c r="CR98" i="11"/>
  <c r="CT98" i="11"/>
  <c r="CU98" i="11"/>
  <c r="CV98" i="11"/>
  <c r="CY98" i="11"/>
  <c r="CZ98" i="11"/>
  <c r="DA98" i="11"/>
  <c r="DB98" i="11"/>
  <c r="DL98" i="11" s="1"/>
  <c r="DC98" i="11"/>
  <c r="DD98" i="11"/>
  <c r="DE98" i="11"/>
  <c r="DF98" i="11"/>
  <c r="DG98" i="11"/>
  <c r="DH98" i="11"/>
  <c r="DI98" i="11"/>
  <c r="DJ98" i="11"/>
  <c r="DK98" i="11"/>
  <c r="EE98" i="11"/>
  <c r="EF98" i="11"/>
  <c r="EM98" i="11"/>
  <c r="EN98" i="11"/>
  <c r="EO98" i="11"/>
  <c r="EP98" i="11"/>
  <c r="EQ98" i="11"/>
  <c r="ER98" i="11"/>
  <c r="ES98" i="11"/>
  <c r="ET98" i="11"/>
  <c r="EU98" i="11"/>
  <c r="EV98" i="11"/>
  <c r="EW98" i="11"/>
  <c r="EX98" i="11"/>
  <c r="EY98" i="11"/>
  <c r="EZ98" i="11"/>
  <c r="FS98" i="11"/>
  <c r="FT98" i="11"/>
  <c r="FV98" i="11"/>
  <c r="FW98" i="11"/>
  <c r="FX98" i="11" s="1"/>
  <c r="GA98" i="11"/>
  <c r="GB98" i="11"/>
  <c r="GC98" i="11"/>
  <c r="GM98" i="11" s="1"/>
  <c r="GD98" i="11"/>
  <c r="GE98" i="11"/>
  <c r="GF98" i="11"/>
  <c r="GG98" i="11"/>
  <c r="GH98" i="11"/>
  <c r="GI98" i="11"/>
  <c r="GJ98" i="11"/>
  <c r="GK98" i="11"/>
  <c r="GL98" i="11"/>
  <c r="HG98" i="11"/>
  <c r="HH98" i="11"/>
  <c r="HJ98" i="11"/>
  <c r="HK98" i="11"/>
  <c r="HL98" i="11" s="1"/>
  <c r="HO98" i="11"/>
  <c r="HP98" i="11"/>
  <c r="IA99" i="11" s="1"/>
  <c r="HQ98" i="11"/>
  <c r="HR98" i="11"/>
  <c r="HS98" i="11"/>
  <c r="HT98" i="11"/>
  <c r="HU98" i="11"/>
  <c r="HV98" i="11"/>
  <c r="HW98" i="11"/>
  <c r="HX98" i="11"/>
  <c r="HY98" i="11"/>
  <c r="HZ98" i="11"/>
  <c r="IA98" i="11"/>
  <c r="IB98" i="11"/>
  <c r="O99" i="11"/>
  <c r="P99" i="11"/>
  <c r="X99" i="11"/>
  <c r="Y99" i="11"/>
  <c r="AM98" i="11" s="1"/>
  <c r="AN98" i="11" s="1"/>
  <c r="Z99" i="11"/>
  <c r="AA99" i="11"/>
  <c r="AB99" i="11"/>
  <c r="AC99" i="11"/>
  <c r="AD99" i="11"/>
  <c r="AE99" i="11"/>
  <c r="AF99" i="11"/>
  <c r="AG99" i="11"/>
  <c r="AH99" i="11"/>
  <c r="BC99" i="11"/>
  <c r="BD99" i="11"/>
  <c r="BK99" i="11"/>
  <c r="BL99" i="11"/>
  <c r="BM99" i="11"/>
  <c r="BZ98" i="11" s="1"/>
  <c r="BN99" i="11"/>
  <c r="BO99" i="11"/>
  <c r="BP99" i="11"/>
  <c r="BQ99" i="11"/>
  <c r="BR99" i="11"/>
  <c r="BS99" i="11"/>
  <c r="BT99" i="11"/>
  <c r="BU99" i="11"/>
  <c r="BV99" i="11"/>
  <c r="CQ99" i="11"/>
  <c r="CR99" i="11"/>
  <c r="CY99" i="11"/>
  <c r="CZ99" i="11"/>
  <c r="DA99" i="11"/>
  <c r="DO98" i="11" s="1"/>
  <c r="DP98" i="11" s="1"/>
  <c r="DB99" i="11"/>
  <c r="DC99" i="11"/>
  <c r="DD99" i="11"/>
  <c r="DE99" i="11"/>
  <c r="DF99" i="11"/>
  <c r="DG99" i="11"/>
  <c r="DH99" i="11"/>
  <c r="DI99" i="11"/>
  <c r="DJ99" i="11"/>
  <c r="EE99" i="11"/>
  <c r="EF99" i="11"/>
  <c r="EM99" i="11"/>
  <c r="EN99" i="11"/>
  <c r="EO99" i="11"/>
  <c r="EY99" i="11" s="1"/>
  <c r="EP99" i="11"/>
  <c r="EQ99" i="11"/>
  <c r="ER99" i="11"/>
  <c r="ES99" i="11"/>
  <c r="ET99" i="11"/>
  <c r="EU99" i="11"/>
  <c r="EV99" i="11"/>
  <c r="EW99" i="11"/>
  <c r="EX99" i="11"/>
  <c r="FS99" i="11"/>
  <c r="FT99" i="11"/>
  <c r="GA99" i="11"/>
  <c r="GB99" i="11"/>
  <c r="GC99" i="11"/>
  <c r="GP98" i="11" s="1"/>
  <c r="GD99" i="11"/>
  <c r="GE99" i="11"/>
  <c r="GF99" i="11"/>
  <c r="GG99" i="11"/>
  <c r="GH99" i="11"/>
  <c r="GI99" i="11"/>
  <c r="GJ99" i="11"/>
  <c r="GK99" i="11"/>
  <c r="GL99" i="11"/>
  <c r="HG99" i="11"/>
  <c r="HH99" i="11"/>
  <c r="HO99" i="11"/>
  <c r="HP99" i="11"/>
  <c r="HQ99" i="11"/>
  <c r="HR99" i="11"/>
  <c r="HS99" i="11"/>
  <c r="HT99" i="11"/>
  <c r="HU99" i="11"/>
  <c r="HV99" i="11"/>
  <c r="HW99" i="11"/>
  <c r="HX99" i="11"/>
  <c r="HY99" i="11"/>
  <c r="HZ99" i="11"/>
  <c r="O100" i="11"/>
  <c r="P100" i="11"/>
  <c r="X100" i="11"/>
  <c r="Y100" i="11"/>
  <c r="Z100" i="11"/>
  <c r="AJ100" i="11" s="1"/>
  <c r="AA100" i="11"/>
  <c r="AB100" i="11"/>
  <c r="AC100" i="11"/>
  <c r="AD100" i="11"/>
  <c r="AE100" i="11"/>
  <c r="AF100" i="11"/>
  <c r="AG100" i="11"/>
  <c r="AH100" i="11"/>
  <c r="AI100" i="11"/>
  <c r="BC100" i="11"/>
  <c r="BD100" i="11"/>
  <c r="BK100" i="11"/>
  <c r="BL100" i="11"/>
  <c r="BM100" i="11"/>
  <c r="BN100" i="11"/>
  <c r="CA101" i="11" s="1"/>
  <c r="CB101" i="11" s="1"/>
  <c r="BO100" i="11"/>
  <c r="BP100" i="11"/>
  <c r="BQ100" i="11"/>
  <c r="BR100" i="11"/>
  <c r="BS100" i="11"/>
  <c r="BT100" i="11"/>
  <c r="BU100" i="11"/>
  <c r="BV100" i="11"/>
  <c r="BW100" i="11"/>
  <c r="CQ100" i="11"/>
  <c r="CR100" i="11"/>
  <c r="CY100" i="11"/>
  <c r="CZ100" i="11"/>
  <c r="DA100" i="11"/>
  <c r="DB100" i="11"/>
  <c r="DL100" i="11" s="1"/>
  <c r="DC100" i="11"/>
  <c r="DD100" i="11"/>
  <c r="DE100" i="11"/>
  <c r="DF100" i="11"/>
  <c r="DG100" i="11"/>
  <c r="DH100" i="11"/>
  <c r="DI100" i="11"/>
  <c r="DJ100" i="11"/>
  <c r="DK100" i="11"/>
  <c r="EE100" i="11"/>
  <c r="EF100" i="11"/>
  <c r="EH100" i="11"/>
  <c r="EI100" i="11"/>
  <c r="EJ100" i="11" s="1"/>
  <c r="EM100" i="11"/>
  <c r="EN100" i="11"/>
  <c r="EY100" i="11" s="1"/>
  <c r="EO100" i="11"/>
  <c r="EP100" i="11"/>
  <c r="EQ100" i="11"/>
  <c r="ER100" i="11"/>
  <c r="ES100" i="11"/>
  <c r="ET100" i="11"/>
  <c r="EU100" i="11"/>
  <c r="EV100" i="11"/>
  <c r="EW100" i="11"/>
  <c r="EX100" i="11"/>
  <c r="EZ100" i="11"/>
  <c r="FS100" i="11"/>
  <c r="FT100" i="11"/>
  <c r="GA100" i="11"/>
  <c r="GB100" i="11"/>
  <c r="GM100" i="11" s="1"/>
  <c r="GC100" i="11"/>
  <c r="GD100" i="11"/>
  <c r="GE100" i="11"/>
  <c r="GF100" i="11"/>
  <c r="GG100" i="11"/>
  <c r="GH100" i="11"/>
  <c r="GI100" i="11"/>
  <c r="GJ100" i="11"/>
  <c r="GK100" i="11"/>
  <c r="GL100" i="11"/>
  <c r="GN100" i="11"/>
  <c r="HG100" i="11"/>
  <c r="HH100" i="11"/>
  <c r="HO100" i="11"/>
  <c r="HP100" i="11"/>
  <c r="IB101" i="11" s="1"/>
  <c r="HQ100" i="11"/>
  <c r="HR100" i="11"/>
  <c r="HS100" i="11"/>
  <c r="HT100" i="11"/>
  <c r="HU100" i="11"/>
  <c r="HV100" i="11"/>
  <c r="HW100" i="11"/>
  <c r="HX100" i="11"/>
  <c r="HY100" i="11"/>
  <c r="HZ100" i="11"/>
  <c r="IA100" i="11"/>
  <c r="IB100" i="11"/>
  <c r="O101" i="11"/>
  <c r="P101" i="11"/>
  <c r="R101" i="11"/>
  <c r="S101" i="11"/>
  <c r="T101" i="11" s="1"/>
  <c r="X101" i="11"/>
  <c r="Y101" i="11"/>
  <c r="AI101" i="11" s="1"/>
  <c r="Z101" i="11"/>
  <c r="AA101" i="11"/>
  <c r="AB101" i="11"/>
  <c r="AC101" i="11"/>
  <c r="AD101" i="11"/>
  <c r="AE101" i="11"/>
  <c r="AF101" i="11"/>
  <c r="AG101" i="11"/>
  <c r="AH101" i="11"/>
  <c r="AL101" i="11"/>
  <c r="BC101" i="11"/>
  <c r="BD101" i="11"/>
  <c r="BF101" i="11"/>
  <c r="BG101" i="11"/>
  <c r="BH101" i="11" s="1"/>
  <c r="BK101" i="11"/>
  <c r="BL101" i="11"/>
  <c r="BZ101" i="11" s="1"/>
  <c r="BM101" i="11"/>
  <c r="BN101" i="11"/>
  <c r="BO101" i="11"/>
  <c r="BP101" i="11"/>
  <c r="BQ101" i="11"/>
  <c r="BR101" i="11"/>
  <c r="BS101" i="11"/>
  <c r="BT101" i="11"/>
  <c r="BU101" i="11"/>
  <c r="BV101" i="11"/>
  <c r="BW101" i="11"/>
  <c r="BX101" i="11"/>
  <c r="CQ101" i="11"/>
  <c r="CR101" i="11"/>
  <c r="CT101" i="11"/>
  <c r="CU101" i="11"/>
  <c r="CV101" i="11"/>
  <c r="CY101" i="11"/>
  <c r="CZ101" i="11"/>
  <c r="DA101" i="11"/>
  <c r="DK101" i="11" s="1"/>
  <c r="DB101" i="11"/>
  <c r="DC101" i="11"/>
  <c r="DD101" i="11"/>
  <c r="DE101" i="11"/>
  <c r="DF101" i="11"/>
  <c r="DG101" i="11"/>
  <c r="DH101" i="11"/>
  <c r="DI101" i="11"/>
  <c r="DJ101" i="11"/>
  <c r="EE101" i="11"/>
  <c r="EF101" i="11"/>
  <c r="EM101" i="11"/>
  <c r="EN101" i="11"/>
  <c r="EO101" i="11"/>
  <c r="EP101" i="11"/>
  <c r="EZ101" i="11" s="1"/>
  <c r="EQ101" i="11"/>
  <c r="FC101" i="11" s="1"/>
  <c r="FD101" i="11" s="1"/>
  <c r="ER101" i="11"/>
  <c r="ES101" i="11"/>
  <c r="ET101" i="11"/>
  <c r="EU101" i="11"/>
  <c r="EV101" i="11"/>
  <c r="EW101" i="11"/>
  <c r="EX101" i="11"/>
  <c r="EY101" i="11"/>
  <c r="FS101" i="11"/>
  <c r="FT101" i="11"/>
  <c r="FV101" i="11"/>
  <c r="FW101" i="11"/>
  <c r="FX101" i="11" s="1"/>
  <c r="GA101" i="11"/>
  <c r="GB101" i="11"/>
  <c r="GM101" i="11" s="1"/>
  <c r="GC101" i="11"/>
  <c r="GN101" i="11" s="1"/>
  <c r="GD101" i="11"/>
  <c r="GE101" i="11"/>
  <c r="GF101" i="11"/>
  <c r="GG101" i="11"/>
  <c r="GH101" i="11"/>
  <c r="GI101" i="11"/>
  <c r="GJ101" i="11"/>
  <c r="GK101" i="11"/>
  <c r="GL101" i="11"/>
  <c r="HG101" i="11"/>
  <c r="HH101" i="11"/>
  <c r="HJ101" i="11"/>
  <c r="HK101" i="11"/>
  <c r="HL101" i="11"/>
  <c r="HO101" i="11"/>
  <c r="HP101" i="11"/>
  <c r="IA102" i="11" s="1"/>
  <c r="HQ101" i="11"/>
  <c r="HR101" i="11"/>
  <c r="HS101" i="11"/>
  <c r="IE101" i="11" s="1"/>
  <c r="IF101" i="11" s="1"/>
  <c r="HT101" i="11"/>
  <c r="HU101" i="11"/>
  <c r="HV101" i="11"/>
  <c r="HW101" i="11"/>
  <c r="HX101" i="11"/>
  <c r="HY101" i="11"/>
  <c r="HZ101" i="11"/>
  <c r="IA101" i="11"/>
  <c r="O102" i="11"/>
  <c r="P102" i="11"/>
  <c r="X102" i="11"/>
  <c r="AM101" i="11" s="1"/>
  <c r="AN101" i="11" s="1"/>
  <c r="Y102" i="11"/>
  <c r="AJ102" i="11" s="1"/>
  <c r="Z102" i="11"/>
  <c r="AA102" i="11"/>
  <c r="AB102" i="11"/>
  <c r="AC102" i="11"/>
  <c r="AD102" i="11"/>
  <c r="AE102" i="11"/>
  <c r="AF102" i="11"/>
  <c r="AG102" i="11"/>
  <c r="AH102" i="11"/>
  <c r="BC102" i="11"/>
  <c r="BD102" i="11"/>
  <c r="BK102" i="11"/>
  <c r="BL102" i="11"/>
  <c r="BW103" i="11" s="1"/>
  <c r="BM102" i="11"/>
  <c r="BN102" i="11"/>
  <c r="BO102" i="11"/>
  <c r="BP102" i="11"/>
  <c r="BQ102" i="11"/>
  <c r="BR102" i="11"/>
  <c r="BS102" i="11"/>
  <c r="BT102" i="11"/>
  <c r="BU102" i="11"/>
  <c r="BV102" i="11"/>
  <c r="BX102" i="11"/>
  <c r="CQ102" i="11"/>
  <c r="CR102" i="11"/>
  <c r="CY102" i="11"/>
  <c r="CZ102" i="11"/>
  <c r="DN101" i="11" s="1"/>
  <c r="DA102" i="11"/>
  <c r="DL102" i="11" s="1"/>
  <c r="DB102" i="11"/>
  <c r="DC102" i="11"/>
  <c r="DD102" i="11"/>
  <c r="DE102" i="11"/>
  <c r="DF102" i="11"/>
  <c r="DG102" i="11"/>
  <c r="DH102" i="11"/>
  <c r="DI102" i="11"/>
  <c r="DJ102" i="11"/>
  <c r="EE102" i="11"/>
  <c r="EF102" i="11"/>
  <c r="EM102" i="11"/>
  <c r="EN102" i="11"/>
  <c r="EY102" i="11" s="1"/>
  <c r="EO102" i="11"/>
  <c r="EZ102" i="11" s="1"/>
  <c r="EP102" i="11"/>
  <c r="EQ102" i="11"/>
  <c r="ER102" i="11"/>
  <c r="ES102" i="11"/>
  <c r="ET102" i="11"/>
  <c r="EU102" i="11"/>
  <c r="EV102" i="11"/>
  <c r="EW102" i="11"/>
  <c r="EX102" i="11"/>
  <c r="FS102" i="11"/>
  <c r="FT102" i="11"/>
  <c r="GA102" i="11"/>
  <c r="GB102" i="11"/>
  <c r="GP101" i="11" s="1"/>
  <c r="GC102" i="11"/>
  <c r="GN102" i="11" s="1"/>
  <c r="GD102" i="11"/>
  <c r="GE102" i="11"/>
  <c r="GF102" i="11"/>
  <c r="GG102" i="11"/>
  <c r="GH102" i="11"/>
  <c r="GI102" i="11"/>
  <c r="GJ102" i="11"/>
  <c r="GK102" i="11"/>
  <c r="GL102" i="11"/>
  <c r="HG102" i="11"/>
  <c r="HH102" i="11"/>
  <c r="HO102" i="11"/>
  <c r="HP102" i="11"/>
  <c r="IB103" i="11" s="1"/>
  <c r="HQ102" i="11"/>
  <c r="HR102" i="11"/>
  <c r="HS102" i="11"/>
  <c r="HT102" i="11"/>
  <c r="HU102" i="11"/>
  <c r="HV102" i="11"/>
  <c r="HW102" i="11"/>
  <c r="HX102" i="11"/>
  <c r="HY102" i="11"/>
  <c r="HZ102" i="11"/>
  <c r="IB102" i="11"/>
  <c r="O103" i="11"/>
  <c r="P103" i="11"/>
  <c r="X103" i="11"/>
  <c r="Y103" i="11"/>
  <c r="AI103" i="11" s="1"/>
  <c r="Z103" i="11"/>
  <c r="Z107" i="11" s="1"/>
  <c r="AA103" i="11"/>
  <c r="AB103" i="11"/>
  <c r="AC103" i="11"/>
  <c r="AD103" i="11"/>
  <c r="AD107" i="11" s="1"/>
  <c r="AE103" i="11"/>
  <c r="AF103" i="11"/>
  <c r="AG103" i="11"/>
  <c r="AH103" i="11"/>
  <c r="AH107" i="11" s="1"/>
  <c r="BC103" i="11"/>
  <c r="BD103" i="11"/>
  <c r="BK103" i="11"/>
  <c r="BL103" i="11"/>
  <c r="BM103" i="11"/>
  <c r="BN103" i="11"/>
  <c r="BO103" i="11"/>
  <c r="BP103" i="11"/>
  <c r="BQ103" i="11"/>
  <c r="BR103" i="11"/>
  <c r="BS103" i="11"/>
  <c r="BT103" i="11"/>
  <c r="BU103" i="11"/>
  <c r="BV103" i="11"/>
  <c r="CQ103" i="11"/>
  <c r="CR103" i="11"/>
  <c r="CY103" i="11"/>
  <c r="CZ103" i="11"/>
  <c r="DA103" i="11"/>
  <c r="DB103" i="11"/>
  <c r="DC103" i="11"/>
  <c r="DD103" i="11"/>
  <c r="DE103" i="11"/>
  <c r="DF103" i="11"/>
  <c r="DG103" i="11"/>
  <c r="DH103" i="11"/>
  <c r="DI103" i="11"/>
  <c r="DJ103" i="11"/>
  <c r="EE103" i="11"/>
  <c r="EF103" i="11"/>
  <c r="EH103" i="11"/>
  <c r="EI103" i="11"/>
  <c r="EJ103" i="11"/>
  <c r="EM103" i="11"/>
  <c r="EN103" i="11"/>
  <c r="EO103" i="11"/>
  <c r="EP103" i="11"/>
  <c r="EQ103" i="11"/>
  <c r="ER103" i="11"/>
  <c r="ES103" i="11"/>
  <c r="ET103" i="11"/>
  <c r="EU103" i="11"/>
  <c r="EV103" i="11"/>
  <c r="EW103" i="11"/>
  <c r="EX103" i="11"/>
  <c r="EY103" i="11"/>
  <c r="FS103" i="11"/>
  <c r="FT103" i="11"/>
  <c r="GA103" i="11"/>
  <c r="GB103" i="11"/>
  <c r="GC103" i="11"/>
  <c r="GD103" i="11"/>
  <c r="GM103" i="11" s="1"/>
  <c r="GE103" i="11"/>
  <c r="GF103" i="11"/>
  <c r="GG103" i="11"/>
  <c r="GH103" i="11"/>
  <c r="GI103" i="11"/>
  <c r="GJ103" i="11"/>
  <c r="GK103" i="11"/>
  <c r="GL103" i="11"/>
  <c r="HG103" i="11"/>
  <c r="HH103" i="11"/>
  <c r="HO103" i="11"/>
  <c r="HP103" i="11"/>
  <c r="HQ103" i="11"/>
  <c r="HR103" i="11"/>
  <c r="HS103" i="11"/>
  <c r="HT103" i="11"/>
  <c r="HU103" i="11"/>
  <c r="HV103" i="11"/>
  <c r="HW103" i="11"/>
  <c r="HX103" i="11"/>
  <c r="HY103" i="11"/>
  <c r="HZ103" i="11"/>
  <c r="IA103" i="11"/>
  <c r="O104" i="11"/>
  <c r="P104" i="11"/>
  <c r="R104" i="11"/>
  <c r="S104" i="11"/>
  <c r="T104" i="11" s="1"/>
  <c r="X104" i="11"/>
  <c r="Y104" i="11"/>
  <c r="AJ104" i="11" s="1"/>
  <c r="Z104" i="11"/>
  <c r="AA104" i="11"/>
  <c r="AB104" i="11"/>
  <c r="AC104" i="11"/>
  <c r="AD104" i="11"/>
  <c r="AE104" i="11"/>
  <c r="AF104" i="11"/>
  <c r="AG104" i="11"/>
  <c r="AH104" i="11"/>
  <c r="AL104" i="11"/>
  <c r="BC104" i="11"/>
  <c r="BD104" i="11"/>
  <c r="BF104" i="11"/>
  <c r="BG104" i="11"/>
  <c r="BH104" i="11"/>
  <c r="BK104" i="11"/>
  <c r="BL104" i="11"/>
  <c r="BM104" i="11"/>
  <c r="BN104" i="11"/>
  <c r="CA104" i="11" s="1"/>
  <c r="CB104" i="11" s="1"/>
  <c r="BO104" i="11"/>
  <c r="BP104" i="11"/>
  <c r="BQ104" i="11"/>
  <c r="BR104" i="11"/>
  <c r="BS104" i="11"/>
  <c r="BT104" i="11"/>
  <c r="BU104" i="11"/>
  <c r="BV104" i="11"/>
  <c r="BW104" i="11"/>
  <c r="CQ104" i="11"/>
  <c r="CR104" i="11"/>
  <c r="CT104" i="11"/>
  <c r="CU104" i="11"/>
  <c r="CV104" i="11" s="1"/>
  <c r="CY104" i="11"/>
  <c r="CZ104" i="11"/>
  <c r="DA104" i="11"/>
  <c r="DL104" i="11" s="1"/>
  <c r="DB104" i="11"/>
  <c r="DC104" i="11"/>
  <c r="DD104" i="11"/>
  <c r="DE104" i="11"/>
  <c r="DF104" i="11"/>
  <c r="DG104" i="11"/>
  <c r="DH104" i="11"/>
  <c r="DI104" i="11"/>
  <c r="DJ104" i="11"/>
  <c r="EE104" i="11"/>
  <c r="EF104" i="11"/>
  <c r="EM104" i="11"/>
  <c r="EN104" i="11"/>
  <c r="EO104" i="11"/>
  <c r="FC104" i="11" s="1"/>
  <c r="FD104" i="11" s="1"/>
  <c r="EP104" i="11"/>
  <c r="EQ104" i="11"/>
  <c r="ER104" i="11"/>
  <c r="ES104" i="11"/>
  <c r="ET104" i="11"/>
  <c r="EU104" i="11"/>
  <c r="EV104" i="11"/>
  <c r="EW104" i="11"/>
  <c r="EX104" i="11"/>
  <c r="FS104" i="11"/>
  <c r="FT104" i="11"/>
  <c r="FV104" i="11"/>
  <c r="FW104" i="11"/>
  <c r="FX104" i="11" s="1"/>
  <c r="GA104" i="11"/>
  <c r="GB104" i="11"/>
  <c r="GC104" i="11"/>
  <c r="GD104" i="11"/>
  <c r="GE104" i="11"/>
  <c r="GN104" i="11" s="1"/>
  <c r="GF104" i="11"/>
  <c r="GG104" i="11"/>
  <c r="GH104" i="11"/>
  <c r="GI104" i="11"/>
  <c r="GJ104" i="11"/>
  <c r="GK104" i="11"/>
  <c r="GL104" i="11"/>
  <c r="GM104" i="11"/>
  <c r="HG104" i="11"/>
  <c r="HH104" i="11"/>
  <c r="HJ104" i="11"/>
  <c r="HK104" i="11"/>
  <c r="HL104" i="11" s="1"/>
  <c r="HO104" i="11"/>
  <c r="HP104" i="11"/>
  <c r="HQ104" i="11"/>
  <c r="IE104" i="11" s="1"/>
  <c r="IF104" i="11" s="1"/>
  <c r="HR104" i="11"/>
  <c r="HS104" i="11"/>
  <c r="HT104" i="11"/>
  <c r="HU104" i="11"/>
  <c r="HV104" i="11"/>
  <c r="HW104" i="11"/>
  <c r="HX104" i="11"/>
  <c r="HY104" i="11"/>
  <c r="HZ104" i="11"/>
  <c r="O105" i="11"/>
  <c r="P105" i="11"/>
  <c r="X105" i="11"/>
  <c r="Y105" i="11"/>
  <c r="Z105" i="11"/>
  <c r="AA105" i="11"/>
  <c r="AA107" i="11" s="1"/>
  <c r="AB105" i="11"/>
  <c r="AC105" i="11"/>
  <c r="AD105" i="11"/>
  <c r="AE105" i="11"/>
  <c r="AE107" i="11" s="1"/>
  <c r="AF105" i="11"/>
  <c r="AG105" i="11"/>
  <c r="AH105" i="11"/>
  <c r="AI105" i="11"/>
  <c r="AJ105" i="11"/>
  <c r="BC105" i="11"/>
  <c r="BD105" i="11"/>
  <c r="BK105" i="11"/>
  <c r="BL105" i="11"/>
  <c r="BX106" i="11" s="1"/>
  <c r="BM105" i="11"/>
  <c r="BN105" i="11"/>
  <c r="BO105" i="11"/>
  <c r="BP105" i="11"/>
  <c r="BQ105" i="11"/>
  <c r="BR105" i="11"/>
  <c r="BS105" i="11"/>
  <c r="BT105" i="11"/>
  <c r="BU105" i="11"/>
  <c r="BV105" i="11"/>
  <c r="BW105" i="11"/>
  <c r="BX105" i="11"/>
  <c r="CQ105" i="11"/>
  <c r="CR105" i="11"/>
  <c r="CY105" i="11"/>
  <c r="CZ105" i="11"/>
  <c r="DN104" i="11" s="1"/>
  <c r="DA105" i="11"/>
  <c r="DB105" i="11"/>
  <c r="DC105" i="11"/>
  <c r="DD105" i="11"/>
  <c r="DE105" i="11"/>
  <c r="DF105" i="11"/>
  <c r="DG105" i="11"/>
  <c r="DH105" i="11"/>
  <c r="DI105" i="11"/>
  <c r="DJ105" i="11"/>
  <c r="DK105" i="11"/>
  <c r="DL105" i="11"/>
  <c r="EE105" i="11"/>
  <c r="EF105" i="11"/>
  <c r="EM105" i="11"/>
  <c r="EN105" i="11"/>
  <c r="FB104" i="11" s="1"/>
  <c r="EO105" i="11"/>
  <c r="EP105" i="11"/>
  <c r="EQ105" i="11"/>
  <c r="ER105" i="11"/>
  <c r="ES105" i="11"/>
  <c r="ET105" i="11"/>
  <c r="EU105" i="11"/>
  <c r="EV105" i="11"/>
  <c r="EW105" i="11"/>
  <c r="EX105" i="11"/>
  <c r="EY105" i="11"/>
  <c r="EZ105" i="11"/>
  <c r="FS105" i="11"/>
  <c r="FT105" i="11"/>
  <c r="GA105" i="11"/>
  <c r="GB105" i="11"/>
  <c r="GC105" i="11"/>
  <c r="GD105" i="11"/>
  <c r="GE105" i="11"/>
  <c r="GF105" i="11"/>
  <c r="GG105" i="11"/>
  <c r="GH105" i="11"/>
  <c r="GI105" i="11"/>
  <c r="GJ105" i="11"/>
  <c r="GK105" i="11"/>
  <c r="GL105" i="11"/>
  <c r="GM105" i="11"/>
  <c r="GN105" i="11"/>
  <c r="HG105" i="11"/>
  <c r="HH105" i="11"/>
  <c r="HO105" i="11"/>
  <c r="HP105" i="11"/>
  <c r="HQ105" i="11"/>
  <c r="HR105" i="11"/>
  <c r="HS105" i="11"/>
  <c r="HT105" i="11"/>
  <c r="HU105" i="11"/>
  <c r="HV105" i="11"/>
  <c r="HW105" i="11"/>
  <c r="HX105" i="11"/>
  <c r="HY105" i="11"/>
  <c r="HZ105" i="11"/>
  <c r="IA105" i="11"/>
  <c r="IB105" i="11"/>
  <c r="O106" i="11"/>
  <c r="P106" i="11"/>
  <c r="X106" i="11"/>
  <c r="Y106" i="11"/>
  <c r="Y107" i="11" s="1"/>
  <c r="Z106" i="11"/>
  <c r="AA106" i="11"/>
  <c r="AB106" i="11"/>
  <c r="AC106" i="11"/>
  <c r="AD106" i="11"/>
  <c r="AE106" i="11"/>
  <c r="AF106" i="11"/>
  <c r="AF107" i="11" s="1"/>
  <c r="AG106" i="11"/>
  <c r="AG107" i="11" s="1"/>
  <c r="AH106" i="11"/>
  <c r="BC106" i="11"/>
  <c r="BD106" i="11"/>
  <c r="BK106" i="11"/>
  <c r="BL106" i="11"/>
  <c r="BM106" i="11"/>
  <c r="BW107" i="11" s="1"/>
  <c r="BN106" i="11"/>
  <c r="BO106" i="11"/>
  <c r="BP106" i="11"/>
  <c r="BQ106" i="11"/>
  <c r="BQ107" i="11" s="1"/>
  <c r="BR106" i="11"/>
  <c r="BS106" i="11"/>
  <c r="BT106" i="11"/>
  <c r="BU106" i="11"/>
  <c r="BV106" i="11"/>
  <c r="CQ106" i="11"/>
  <c r="CR106" i="11"/>
  <c r="CY106" i="11"/>
  <c r="CZ106" i="11"/>
  <c r="DA106" i="11"/>
  <c r="DB106" i="11"/>
  <c r="DC106" i="11"/>
  <c r="DD106" i="11"/>
  <c r="DE106" i="11"/>
  <c r="DF106" i="11"/>
  <c r="DG106" i="11"/>
  <c r="DH106" i="11"/>
  <c r="DI106" i="11"/>
  <c r="DJ106" i="11"/>
  <c r="DL106" i="11"/>
  <c r="EM106" i="11"/>
  <c r="EN106" i="11"/>
  <c r="EO106" i="11"/>
  <c r="EP106" i="11"/>
  <c r="EY106" i="11" s="1"/>
  <c r="EQ106" i="11"/>
  <c r="ER106" i="11"/>
  <c r="ES106" i="11"/>
  <c r="ET106" i="11"/>
  <c r="EU106" i="11"/>
  <c r="EV106" i="11"/>
  <c r="EW106" i="11"/>
  <c r="EX106" i="11"/>
  <c r="FS106" i="11"/>
  <c r="FT106" i="11"/>
  <c r="GA106" i="11"/>
  <c r="GB106" i="11"/>
  <c r="GC106" i="11"/>
  <c r="GD106" i="11"/>
  <c r="GE106" i="11"/>
  <c r="GF106" i="11"/>
  <c r="GG106" i="11"/>
  <c r="GH106" i="11"/>
  <c r="GI106" i="11"/>
  <c r="GJ106" i="11"/>
  <c r="GK106" i="11"/>
  <c r="GL106" i="11"/>
  <c r="GM106" i="11"/>
  <c r="HG106" i="11"/>
  <c r="HH106" i="11"/>
  <c r="HO106" i="11"/>
  <c r="HP106" i="11"/>
  <c r="HQ106" i="11"/>
  <c r="HR106" i="11"/>
  <c r="HS106" i="11"/>
  <c r="HT106" i="11"/>
  <c r="HU106" i="11"/>
  <c r="HV106" i="11"/>
  <c r="HW106" i="11"/>
  <c r="HX106" i="11"/>
  <c r="HY106" i="11"/>
  <c r="HZ106" i="11"/>
  <c r="IA106" i="11"/>
  <c r="C107" i="11"/>
  <c r="D107" i="11"/>
  <c r="E107" i="11"/>
  <c r="F107" i="11"/>
  <c r="G107" i="11"/>
  <c r="H107" i="11"/>
  <c r="I107" i="11"/>
  <c r="J107" i="11"/>
  <c r="K107" i="11"/>
  <c r="L107" i="11"/>
  <c r="M107" i="11"/>
  <c r="N107" i="11"/>
  <c r="W107" i="11"/>
  <c r="AB107" i="11"/>
  <c r="AC107" i="11"/>
  <c r="AI107" i="11"/>
  <c r="AQ107" i="11"/>
  <c r="AR107" i="11"/>
  <c r="AS107" i="11"/>
  <c r="AT107" i="11"/>
  <c r="AU107" i="11"/>
  <c r="AV107" i="11"/>
  <c r="AW107" i="11"/>
  <c r="AX107" i="11"/>
  <c r="AY107" i="11"/>
  <c r="AZ107" i="11"/>
  <c r="BA107" i="11"/>
  <c r="BB107" i="11"/>
  <c r="BK107" i="11"/>
  <c r="BL107" i="11"/>
  <c r="BO107" i="11"/>
  <c r="BP107" i="11"/>
  <c r="BS107" i="11"/>
  <c r="BT107" i="11"/>
  <c r="BU107" i="11"/>
  <c r="CE107" i="11"/>
  <c r="CF107" i="11"/>
  <c r="CG107" i="11"/>
  <c r="CH107" i="11"/>
  <c r="CI107" i="11"/>
  <c r="CJ107" i="11"/>
  <c r="CK107" i="11"/>
  <c r="CL107" i="11"/>
  <c r="CM107" i="11"/>
  <c r="CN107" i="11"/>
  <c r="CO107" i="11"/>
  <c r="CP107" i="11"/>
  <c r="CY107" i="11"/>
  <c r="DA107" i="11"/>
  <c r="DB107" i="11"/>
  <c r="DC107" i="11"/>
  <c r="DE107" i="11"/>
  <c r="DF107" i="11"/>
  <c r="DG107" i="11"/>
  <c r="DH107" i="11"/>
  <c r="DI107" i="11"/>
  <c r="DJ107" i="11"/>
  <c r="DS107" i="11"/>
  <c r="DT107" i="11"/>
  <c r="DU107" i="11"/>
  <c r="DV107" i="11"/>
  <c r="DW107" i="11"/>
  <c r="DX107" i="11"/>
  <c r="DY107" i="11"/>
  <c r="DZ107" i="11"/>
  <c r="EA107" i="11"/>
  <c r="EB107" i="11"/>
  <c r="EC107" i="11"/>
  <c r="ED107" i="11"/>
  <c r="EM107" i="11"/>
  <c r="EN107" i="11"/>
  <c r="EY107" i="11" s="1"/>
  <c r="EO107" i="11"/>
  <c r="EP107" i="11"/>
  <c r="EQ107" i="11"/>
  <c r="ER107" i="11"/>
  <c r="ES107" i="11"/>
  <c r="ET107" i="11"/>
  <c r="EU107" i="11"/>
  <c r="EV107" i="11"/>
  <c r="EW107" i="11"/>
  <c r="EX107" i="11"/>
  <c r="FG107" i="11"/>
  <c r="FH107" i="11"/>
  <c r="FI107" i="11"/>
  <c r="FJ107" i="11"/>
  <c r="FK107" i="11"/>
  <c r="FL107" i="11"/>
  <c r="FM107" i="11"/>
  <c r="FN107" i="11"/>
  <c r="FO107" i="11"/>
  <c r="FP107" i="11"/>
  <c r="FQ107" i="11"/>
  <c r="FR107" i="11"/>
  <c r="GA107" i="11"/>
  <c r="GB107" i="11"/>
  <c r="GC107" i="11"/>
  <c r="GD107" i="11"/>
  <c r="GE107" i="11"/>
  <c r="GF107" i="11"/>
  <c r="GG107" i="11"/>
  <c r="GH107" i="11"/>
  <c r="GI107" i="11"/>
  <c r="GJ107" i="11"/>
  <c r="GK107" i="11"/>
  <c r="GL107" i="11"/>
  <c r="GM107" i="11"/>
  <c r="GU107" i="11"/>
  <c r="GV107" i="11"/>
  <c r="GW107" i="11"/>
  <c r="GX107" i="11"/>
  <c r="GY107" i="11"/>
  <c r="GZ107" i="11"/>
  <c r="HA107" i="11"/>
  <c r="HB107" i="11"/>
  <c r="HC107" i="11"/>
  <c r="HD107" i="11"/>
  <c r="HE107" i="11"/>
  <c r="HF107" i="11"/>
  <c r="HO107" i="11"/>
  <c r="HP107" i="11"/>
  <c r="HQ107" i="11"/>
  <c r="HR107" i="11"/>
  <c r="HS107" i="11"/>
  <c r="HT107" i="11"/>
  <c r="HU107" i="11"/>
  <c r="HV107" i="11"/>
  <c r="HW107" i="11"/>
  <c r="HX107" i="11"/>
  <c r="HY107" i="11"/>
  <c r="HZ107" i="11"/>
  <c r="IA107" i="11"/>
  <c r="IB107" i="11"/>
  <c r="W108" i="11"/>
  <c r="X108" i="11"/>
  <c r="AI108" i="11" s="1"/>
  <c r="Y108" i="11"/>
  <c r="Z108" i="11"/>
  <c r="AA108" i="11"/>
  <c r="AB108" i="11"/>
  <c r="AC108" i="11"/>
  <c r="AD108" i="11"/>
  <c r="AE108" i="11"/>
  <c r="AF108" i="11"/>
  <c r="AG108" i="11"/>
  <c r="AH108" i="11"/>
  <c r="AJ108" i="11"/>
  <c r="BK108" i="11"/>
  <c r="BL108" i="11"/>
  <c r="BM108" i="11"/>
  <c r="BN108" i="11"/>
  <c r="BO108" i="11"/>
  <c r="BP108" i="11"/>
  <c r="BQ108" i="11"/>
  <c r="BR108" i="11"/>
  <c r="BW108" i="11" s="1"/>
  <c r="BS108" i="11"/>
  <c r="BT108" i="11"/>
  <c r="BU108" i="11"/>
  <c r="BV108" i="11"/>
  <c r="CY108" i="11"/>
  <c r="CZ108" i="11"/>
  <c r="DA108" i="11"/>
  <c r="DK108" i="11" s="1"/>
  <c r="DB108" i="11"/>
  <c r="DC108" i="11"/>
  <c r="DD108" i="11"/>
  <c r="DE108" i="11"/>
  <c r="DF108" i="11"/>
  <c r="DG108" i="11"/>
  <c r="DH108" i="11"/>
  <c r="DI108" i="11"/>
  <c r="DJ108" i="11"/>
  <c r="EM108" i="11"/>
  <c r="EN108" i="11"/>
  <c r="EO108" i="11"/>
  <c r="EP108" i="11"/>
  <c r="EQ108" i="11"/>
  <c r="ER108" i="11"/>
  <c r="ES108" i="11"/>
  <c r="ET108" i="11"/>
  <c r="EU108" i="11"/>
  <c r="EZ108" i="11" s="1"/>
  <c r="EV108" i="11"/>
  <c r="EW108" i="11"/>
  <c r="EX108" i="11"/>
  <c r="EY108" i="11"/>
  <c r="GA108" i="11"/>
  <c r="GB108" i="11"/>
  <c r="GC108" i="11"/>
  <c r="GM108" i="11" s="1"/>
  <c r="GD108" i="11"/>
  <c r="GE108" i="11"/>
  <c r="GF108" i="11"/>
  <c r="GG108" i="11"/>
  <c r="GH108" i="11"/>
  <c r="GI108" i="11"/>
  <c r="GJ108" i="11"/>
  <c r="GK108" i="11"/>
  <c r="GL108" i="11"/>
  <c r="HO108" i="11"/>
  <c r="HP108" i="11"/>
  <c r="HQ108" i="11"/>
  <c r="HR108" i="11"/>
  <c r="HS108" i="11"/>
  <c r="HT108" i="11"/>
  <c r="HU108" i="11"/>
  <c r="HV108" i="11"/>
  <c r="HW108" i="11"/>
  <c r="HX108" i="11"/>
  <c r="IA108" i="11" s="1"/>
  <c r="HY108" i="11"/>
  <c r="HZ108" i="11"/>
  <c r="IB108" i="11"/>
  <c r="W109" i="11"/>
  <c r="X109" i="11"/>
  <c r="AI109" i="11" s="1"/>
  <c r="Y109" i="11"/>
  <c r="AJ109" i="11" s="1"/>
  <c r="Z109" i="11"/>
  <c r="AA109" i="11"/>
  <c r="AB109" i="11"/>
  <c r="AC109" i="11"/>
  <c r="AD109" i="11"/>
  <c r="AE109" i="11"/>
  <c r="AF109" i="11"/>
  <c r="AG109" i="11"/>
  <c r="AH109" i="11"/>
  <c r="BK109" i="11"/>
  <c r="BL109" i="11"/>
  <c r="BM109" i="11"/>
  <c r="BN109" i="11"/>
  <c r="BO109" i="11"/>
  <c r="BP109" i="11"/>
  <c r="BQ109" i="11"/>
  <c r="BR109" i="11"/>
  <c r="BS109" i="11"/>
  <c r="BT109" i="11"/>
  <c r="BW109" i="11" s="1"/>
  <c r="BU109" i="11"/>
  <c r="BV109" i="11"/>
  <c r="BX109" i="11"/>
  <c r="CY109" i="11"/>
  <c r="CZ109" i="11"/>
  <c r="DK109" i="11" s="1"/>
  <c r="DA109" i="11"/>
  <c r="DB109" i="11"/>
  <c r="DL109" i="11" s="1"/>
  <c r="DC109" i="11"/>
  <c r="DD109" i="11"/>
  <c r="DE109" i="11"/>
  <c r="DF109" i="11"/>
  <c r="DG109" i="11"/>
  <c r="DH109" i="11"/>
  <c r="DI109" i="11"/>
  <c r="DJ109" i="11"/>
  <c r="EM109" i="11"/>
  <c r="EN109" i="11"/>
  <c r="EO109" i="11"/>
  <c r="EP109" i="11"/>
  <c r="EQ109" i="11"/>
  <c r="ER109" i="11"/>
  <c r="EY109" i="11" s="1"/>
  <c r="ES109" i="11"/>
  <c r="ET109" i="11"/>
  <c r="EU109" i="11"/>
  <c r="EV109" i="11"/>
  <c r="EW109" i="11"/>
  <c r="EX109" i="11"/>
  <c r="EZ109" i="11"/>
  <c r="GA109" i="11"/>
  <c r="GB109" i="11"/>
  <c r="GM109" i="11" s="1"/>
  <c r="GC109" i="11"/>
  <c r="GD109" i="11"/>
  <c r="GN109" i="11" s="1"/>
  <c r="GE109" i="11"/>
  <c r="GF109" i="11"/>
  <c r="GG109" i="11"/>
  <c r="GH109" i="11"/>
  <c r="GI109" i="11"/>
  <c r="GJ109" i="11"/>
  <c r="GK109" i="11"/>
  <c r="GL109" i="11"/>
  <c r="HO109" i="11"/>
  <c r="HP109" i="11"/>
  <c r="IA109" i="11" s="1"/>
  <c r="HQ109" i="11"/>
  <c r="HR109" i="11"/>
  <c r="HS109" i="11"/>
  <c r="HT109" i="11"/>
  <c r="HU109" i="11"/>
  <c r="HV109" i="11"/>
  <c r="HW109" i="11"/>
  <c r="HX109" i="11"/>
  <c r="HY109" i="11"/>
  <c r="HZ109" i="11"/>
  <c r="IB109" i="11"/>
  <c r="W110" i="11"/>
  <c r="X110" i="11"/>
  <c r="AI110" i="11" s="1"/>
  <c r="Y110" i="11"/>
  <c r="Z110" i="11"/>
  <c r="AJ110" i="11" s="1"/>
  <c r="AA110" i="11"/>
  <c r="AB110" i="11"/>
  <c r="AC110" i="11"/>
  <c r="AD110" i="11"/>
  <c r="AE110" i="11"/>
  <c r="AF110" i="11"/>
  <c r="AG110" i="11"/>
  <c r="AH110" i="11"/>
  <c r="BK110" i="11"/>
  <c r="BL110" i="11"/>
  <c r="BW110" i="11" s="1"/>
  <c r="BM110" i="11"/>
  <c r="BN110" i="11"/>
  <c r="BO110" i="11"/>
  <c r="BP110" i="11"/>
  <c r="BQ110" i="11"/>
  <c r="BR110" i="11"/>
  <c r="BS110" i="11"/>
  <c r="BT110" i="11"/>
  <c r="BU110" i="11"/>
  <c r="BV110" i="11"/>
  <c r="BX110" i="11"/>
  <c r="CY110" i="11"/>
  <c r="CZ110" i="11"/>
  <c r="DK110" i="11" s="1"/>
  <c r="DA110" i="11"/>
  <c r="DB110" i="11"/>
  <c r="DL110" i="11" s="1"/>
  <c r="DC110" i="11"/>
  <c r="DD110" i="11"/>
  <c r="DE110" i="11"/>
  <c r="DF110" i="11"/>
  <c r="DG110" i="11"/>
  <c r="DH110" i="11"/>
  <c r="DI110" i="11"/>
  <c r="DJ110" i="11"/>
  <c r="EM110" i="11"/>
  <c r="EN110" i="11"/>
  <c r="EY110" i="11" s="1"/>
  <c r="EO110" i="11"/>
  <c r="EP110" i="11"/>
  <c r="EQ110" i="11"/>
  <c r="ER110" i="11"/>
  <c r="ES110" i="11"/>
  <c r="ET110" i="11"/>
  <c r="EU110" i="11"/>
  <c r="EV110" i="11"/>
  <c r="EW110" i="11"/>
  <c r="EX110" i="11"/>
  <c r="EZ110" i="11"/>
  <c r="GA110" i="11"/>
  <c r="GB110" i="11"/>
  <c r="GM110" i="11" s="1"/>
  <c r="GC110" i="11"/>
  <c r="GD110" i="11"/>
  <c r="GN110" i="11" s="1"/>
  <c r="GE110" i="11"/>
  <c r="GF110" i="11"/>
  <c r="GG110" i="11"/>
  <c r="GH110" i="11"/>
  <c r="GI110" i="11"/>
  <c r="GJ110" i="11"/>
  <c r="GK110" i="11"/>
  <c r="GL110" i="11"/>
  <c r="HO110" i="11"/>
  <c r="HP110" i="11"/>
  <c r="IA110" i="11" s="1"/>
  <c r="HQ110" i="11"/>
  <c r="HR110" i="11"/>
  <c r="HS110" i="11"/>
  <c r="HT110" i="11"/>
  <c r="HU110" i="11"/>
  <c r="HV110" i="11"/>
  <c r="HW110" i="11"/>
  <c r="HX110" i="11"/>
  <c r="HY110" i="11"/>
  <c r="HZ110" i="11"/>
  <c r="IB110" i="11"/>
  <c r="W111" i="11"/>
  <c r="X111" i="11"/>
  <c r="AI111" i="11" s="1"/>
  <c r="Y111" i="11"/>
  <c r="Z111" i="11"/>
  <c r="AJ111" i="11" s="1"/>
  <c r="AA111" i="11"/>
  <c r="AB111" i="11"/>
  <c r="AC111" i="11"/>
  <c r="AD111" i="11"/>
  <c r="AE111" i="11"/>
  <c r="AF111" i="11"/>
  <c r="AG111" i="11"/>
  <c r="AH111" i="11"/>
  <c r="BK111" i="11"/>
  <c r="BL111" i="11"/>
  <c r="BW111" i="11" s="1"/>
  <c r="BM111" i="11"/>
  <c r="BN111" i="11"/>
  <c r="BO111" i="11"/>
  <c r="BP111" i="11"/>
  <c r="BQ111" i="11"/>
  <c r="BR111" i="11"/>
  <c r="BS111" i="11"/>
  <c r="BT111" i="11"/>
  <c r="BU111" i="11"/>
  <c r="BV111" i="11"/>
  <c r="BX111" i="11"/>
  <c r="CY111" i="11"/>
  <c r="CZ111" i="11"/>
  <c r="DK111" i="11" s="1"/>
  <c r="DA111" i="11"/>
  <c r="DB111" i="11"/>
  <c r="DL111" i="11" s="1"/>
  <c r="DC111" i="11"/>
  <c r="DD111" i="11"/>
  <c r="DE111" i="11"/>
  <c r="DF111" i="11"/>
  <c r="DG111" i="11"/>
  <c r="DH111" i="11"/>
  <c r="DI111" i="11"/>
  <c r="DJ111" i="11"/>
  <c r="EM111" i="11"/>
  <c r="EN111" i="11"/>
  <c r="EY111" i="11" s="1"/>
  <c r="EO111" i="11"/>
  <c r="EP111" i="11"/>
  <c r="EQ111" i="11"/>
  <c r="ER111" i="11"/>
  <c r="ES111" i="11"/>
  <c r="ET111" i="11"/>
  <c r="EU111" i="11"/>
  <c r="EV111" i="11"/>
  <c r="EW111" i="11"/>
  <c r="EX111" i="11"/>
  <c r="EZ111" i="11"/>
  <c r="GA111" i="11"/>
  <c r="GB111" i="11"/>
  <c r="GM111" i="11" s="1"/>
  <c r="GC111" i="11"/>
  <c r="GD111" i="11"/>
  <c r="GN111" i="11" s="1"/>
  <c r="GE111" i="11"/>
  <c r="GF111" i="11"/>
  <c r="GG111" i="11"/>
  <c r="GH111" i="11"/>
  <c r="GI111" i="11"/>
  <c r="GJ111" i="11"/>
  <c r="GK111" i="11"/>
  <c r="GL111" i="11"/>
  <c r="HO111" i="11"/>
  <c r="HP111" i="11"/>
  <c r="IA111" i="11" s="1"/>
  <c r="HQ111" i="11"/>
  <c r="HR111" i="11"/>
  <c r="HS111" i="11"/>
  <c r="HT111" i="11"/>
  <c r="HU111" i="11"/>
  <c r="HV111" i="11"/>
  <c r="HW111" i="11"/>
  <c r="HX111" i="11"/>
  <c r="HY111" i="11"/>
  <c r="HZ111" i="11"/>
  <c r="IB111" i="11"/>
  <c r="W112" i="11"/>
  <c r="X112" i="11"/>
  <c r="AI112" i="11" s="1"/>
  <c r="Y112" i="11"/>
  <c r="Z112" i="11"/>
  <c r="AJ112" i="11" s="1"/>
  <c r="AA112" i="11"/>
  <c r="AB112" i="11"/>
  <c r="AC112" i="11"/>
  <c r="AD112" i="11"/>
  <c r="AE112" i="11"/>
  <c r="AF112" i="11"/>
  <c r="AG112" i="11"/>
  <c r="AH112" i="11"/>
  <c r="BK112" i="11"/>
  <c r="BL112" i="11"/>
  <c r="BW112" i="11" s="1"/>
  <c r="BM112" i="11"/>
  <c r="BN112" i="11"/>
  <c r="BO112" i="11"/>
  <c r="BP112" i="11"/>
  <c r="BQ112" i="11"/>
  <c r="BR112" i="11"/>
  <c r="BS112" i="11"/>
  <c r="BT112" i="11"/>
  <c r="BU112" i="11"/>
  <c r="BV112" i="11"/>
  <c r="BX112" i="11"/>
  <c r="CY112" i="11"/>
  <c r="CZ112" i="11"/>
  <c r="DK112" i="11" s="1"/>
  <c r="DA112" i="11"/>
  <c r="DB112" i="11"/>
  <c r="DL112" i="11" s="1"/>
  <c r="DC112" i="11"/>
  <c r="DD112" i="11"/>
  <c r="DE112" i="11"/>
  <c r="DF112" i="11"/>
  <c r="DG112" i="11"/>
  <c r="DH112" i="11"/>
  <c r="DI112" i="11"/>
  <c r="DJ112" i="11"/>
  <c r="EM112" i="11"/>
  <c r="EN112" i="11"/>
  <c r="EY112" i="11" s="1"/>
  <c r="EO112" i="11"/>
  <c r="EP112" i="11"/>
  <c r="EQ112" i="11"/>
  <c r="ER112" i="11"/>
  <c r="ES112" i="11"/>
  <c r="ET112" i="11"/>
  <c r="EU112" i="11"/>
  <c r="EV112" i="11"/>
  <c r="EW112" i="11"/>
  <c r="EX112" i="11"/>
  <c r="EZ112" i="11"/>
  <c r="GA112" i="11"/>
  <c r="GB112" i="11"/>
  <c r="GM112" i="11" s="1"/>
  <c r="GC112" i="11"/>
  <c r="GD112" i="11"/>
  <c r="GN112" i="11" s="1"/>
  <c r="GE112" i="11"/>
  <c r="GF112" i="11"/>
  <c r="GG112" i="11"/>
  <c r="GH112" i="11"/>
  <c r="GI112" i="11"/>
  <c r="GJ112" i="11"/>
  <c r="GK112" i="11"/>
  <c r="GL112" i="11"/>
  <c r="HO112" i="11"/>
  <c r="HP112" i="11"/>
  <c r="IA112" i="11" s="1"/>
  <c r="HQ112" i="11"/>
  <c r="HR112" i="11"/>
  <c r="HS112" i="11"/>
  <c r="HT112" i="11"/>
  <c r="HU112" i="11"/>
  <c r="HV112" i="11"/>
  <c r="HW112" i="11"/>
  <c r="HX112" i="11"/>
  <c r="HY112" i="11"/>
  <c r="HZ112" i="11"/>
  <c r="IB112" i="11"/>
  <c r="AI113" i="11"/>
  <c r="BW113" i="11"/>
  <c r="DK113" i="11"/>
  <c r="DL113" i="11"/>
  <c r="EY113" i="11"/>
  <c r="GM113" i="11"/>
  <c r="IA113" i="11"/>
  <c r="IB113" i="11"/>
  <c r="AI114" i="11"/>
  <c r="BW114" i="11"/>
  <c r="DK114" i="11"/>
  <c r="DL114" i="11"/>
  <c r="EY114" i="11"/>
  <c r="GM114" i="11"/>
  <c r="IA114" i="11"/>
  <c r="IB114" i="11"/>
  <c r="O120" i="11"/>
  <c r="P120" i="11"/>
  <c r="R120" i="11"/>
  <c r="S120" i="11"/>
  <c r="T120" i="11" s="1"/>
  <c r="W120" i="11"/>
  <c r="AM120" i="11" s="1"/>
  <c r="AN120" i="11" s="1"/>
  <c r="X120" i="11"/>
  <c r="Y120" i="11"/>
  <c r="AI120" i="11" s="1"/>
  <c r="Z120" i="11"/>
  <c r="AA120" i="11"/>
  <c r="AB120" i="11"/>
  <c r="AC120" i="11"/>
  <c r="AD120" i="11"/>
  <c r="AE120" i="11"/>
  <c r="AF120" i="11"/>
  <c r="AG120" i="11"/>
  <c r="AH120" i="11"/>
  <c r="BC120" i="11"/>
  <c r="BD120" i="11"/>
  <c r="BF120" i="11"/>
  <c r="BG120" i="11"/>
  <c r="BH120" i="11" s="1"/>
  <c r="BK120" i="11"/>
  <c r="BX120" i="11" s="1"/>
  <c r="BL120" i="11"/>
  <c r="BM120" i="11"/>
  <c r="BN120" i="11"/>
  <c r="BO120" i="11"/>
  <c r="BP120" i="11"/>
  <c r="BQ120" i="11"/>
  <c r="BR120" i="11"/>
  <c r="BS120" i="11"/>
  <c r="BT120" i="11"/>
  <c r="BU120" i="11"/>
  <c r="BV120" i="11"/>
  <c r="BW120" i="11"/>
  <c r="CQ120" i="11"/>
  <c r="CR120" i="11"/>
  <c r="CT120" i="11"/>
  <c r="CU120" i="11"/>
  <c r="CV120" i="11" s="1"/>
  <c r="CY120" i="11"/>
  <c r="DO120" i="11" s="1"/>
  <c r="DP120" i="11" s="1"/>
  <c r="CZ120" i="11"/>
  <c r="DA120" i="11"/>
  <c r="DK120" i="11" s="1"/>
  <c r="DB120" i="11"/>
  <c r="DC120" i="11"/>
  <c r="DD120" i="11"/>
  <c r="DE120" i="11"/>
  <c r="DF120" i="11"/>
  <c r="DG120" i="11"/>
  <c r="DH120" i="11"/>
  <c r="DI120" i="11"/>
  <c r="DJ120" i="11"/>
  <c r="EE120" i="11"/>
  <c r="EF120" i="11"/>
  <c r="EH120" i="11"/>
  <c r="EI120" i="11"/>
  <c r="EJ120" i="11" s="1"/>
  <c r="EM120" i="11"/>
  <c r="EZ120" i="11" s="1"/>
  <c r="EN120" i="11"/>
  <c r="EO120" i="11"/>
  <c r="EP120" i="11"/>
  <c r="EQ120" i="11"/>
  <c r="ER120" i="11"/>
  <c r="ES120" i="11"/>
  <c r="ET120" i="11"/>
  <c r="EU120" i="11"/>
  <c r="EV120" i="11"/>
  <c r="EW120" i="11"/>
  <c r="EX120" i="11"/>
  <c r="EY120" i="11"/>
  <c r="FS120" i="11"/>
  <c r="FT120" i="11"/>
  <c r="FV120" i="11"/>
  <c r="FW120" i="11"/>
  <c r="FX120" i="11" s="1"/>
  <c r="GA120" i="11"/>
  <c r="GQ120" i="11" s="1"/>
  <c r="GR120" i="11" s="1"/>
  <c r="GB120" i="11"/>
  <c r="GC120" i="11"/>
  <c r="GM120" i="11" s="1"/>
  <c r="GD120" i="11"/>
  <c r="GE120" i="11"/>
  <c r="GF120" i="11"/>
  <c r="GG120" i="11"/>
  <c r="GH120" i="11"/>
  <c r="GI120" i="11"/>
  <c r="GJ120" i="11"/>
  <c r="GK120" i="11"/>
  <c r="GL120" i="11"/>
  <c r="HG120" i="11"/>
  <c r="HH120" i="11"/>
  <c r="HJ120" i="11"/>
  <c r="HK120" i="11"/>
  <c r="HL120" i="11" s="1"/>
  <c r="HO120" i="11"/>
  <c r="IB120" i="11" s="1"/>
  <c r="HP120" i="11"/>
  <c r="HQ120" i="11"/>
  <c r="HR120" i="11"/>
  <c r="HS120" i="11"/>
  <c r="HT120" i="11"/>
  <c r="HU120" i="11"/>
  <c r="HV120" i="11"/>
  <c r="HW120" i="11"/>
  <c r="HX120" i="11"/>
  <c r="HY120" i="11"/>
  <c r="HZ120" i="11"/>
  <c r="IA120" i="11"/>
  <c r="O121" i="11"/>
  <c r="P121" i="11"/>
  <c r="W121" i="11"/>
  <c r="X121" i="11"/>
  <c r="AI121" i="11" s="1"/>
  <c r="Y121" i="11"/>
  <c r="Z121" i="11"/>
  <c r="AA121" i="11"/>
  <c r="AB121" i="11"/>
  <c r="AL120" i="11" s="1"/>
  <c r="AC121" i="11"/>
  <c r="AD121" i="11"/>
  <c r="AE121" i="11"/>
  <c r="AF121" i="11"/>
  <c r="AG121" i="11"/>
  <c r="AH121" i="11"/>
  <c r="AJ121" i="11"/>
  <c r="BC121" i="11"/>
  <c r="BD121" i="11"/>
  <c r="BK121" i="11"/>
  <c r="BL121" i="11"/>
  <c r="BW121" i="11" s="1"/>
  <c r="BM121" i="11"/>
  <c r="BN121" i="11"/>
  <c r="BO121" i="11"/>
  <c r="BP121" i="11"/>
  <c r="BZ120" i="11" s="1"/>
  <c r="BQ121" i="11"/>
  <c r="BR121" i="11"/>
  <c r="BS121" i="11"/>
  <c r="BT121" i="11"/>
  <c r="BU121" i="11"/>
  <c r="BV121" i="11"/>
  <c r="BX121" i="11"/>
  <c r="CQ121" i="11"/>
  <c r="CR121" i="11"/>
  <c r="CY121" i="11"/>
  <c r="CZ121" i="11"/>
  <c r="DK121" i="11" s="1"/>
  <c r="DA121" i="11"/>
  <c r="DB121" i="11"/>
  <c r="DC121" i="11"/>
  <c r="DD121" i="11"/>
  <c r="DN120" i="11" s="1"/>
  <c r="DE121" i="11"/>
  <c r="DF121" i="11"/>
  <c r="DG121" i="11"/>
  <c r="DH121" i="11"/>
  <c r="DI121" i="11"/>
  <c r="DJ121" i="11"/>
  <c r="DL121" i="11"/>
  <c r="EE121" i="11"/>
  <c r="EF121" i="11"/>
  <c r="EM121" i="11"/>
  <c r="EN121" i="11"/>
  <c r="EY121" i="11" s="1"/>
  <c r="EO121" i="11"/>
  <c r="EP121" i="11"/>
  <c r="EQ121" i="11"/>
  <c r="ER121" i="11"/>
  <c r="FB120" i="11" s="1"/>
  <c r="ES121" i="11"/>
  <c r="ET121" i="11"/>
  <c r="EU121" i="11"/>
  <c r="EV121" i="11"/>
  <c r="EW121" i="11"/>
  <c r="EX121" i="11"/>
  <c r="EZ121" i="11"/>
  <c r="FS121" i="11"/>
  <c r="FT121" i="11"/>
  <c r="GA121" i="11"/>
  <c r="GB121" i="11"/>
  <c r="GM121" i="11" s="1"/>
  <c r="GC121" i="11"/>
  <c r="GD121" i="11"/>
  <c r="GE121" i="11"/>
  <c r="GF121" i="11"/>
  <c r="GP120" i="11" s="1"/>
  <c r="GG121" i="11"/>
  <c r="GH121" i="11"/>
  <c r="GI121" i="11"/>
  <c r="GJ121" i="11"/>
  <c r="GK121" i="11"/>
  <c r="GL121" i="11"/>
  <c r="GN121" i="11"/>
  <c r="HG121" i="11"/>
  <c r="HH121" i="11"/>
  <c r="HO121" i="11"/>
  <c r="HP121" i="11"/>
  <c r="IA121" i="11" s="1"/>
  <c r="HQ121" i="11"/>
  <c r="HR121" i="11"/>
  <c r="HS121" i="11"/>
  <c r="HT121" i="11"/>
  <c r="ID120" i="11" s="1"/>
  <c r="HU121" i="11"/>
  <c r="HV121" i="11"/>
  <c r="HW121" i="11"/>
  <c r="HX121" i="11"/>
  <c r="HY121" i="11"/>
  <c r="HZ121" i="11"/>
  <c r="IB121" i="11"/>
  <c r="O122" i="11"/>
  <c r="P122" i="11"/>
  <c r="W122" i="11"/>
  <c r="X122" i="11"/>
  <c r="AI122" i="11" s="1"/>
  <c r="Y122" i="11"/>
  <c r="Z122" i="11"/>
  <c r="AA122" i="11"/>
  <c r="AB122" i="11"/>
  <c r="AC122" i="11"/>
  <c r="AD122" i="11"/>
  <c r="AE122" i="11"/>
  <c r="AF122" i="11"/>
  <c r="AG122" i="11"/>
  <c r="AH122" i="11"/>
  <c r="AJ122" i="11"/>
  <c r="BC122" i="11"/>
  <c r="BD122" i="11"/>
  <c r="BK122" i="11"/>
  <c r="BL122" i="11"/>
  <c r="BW122" i="11" s="1"/>
  <c r="BM122" i="11"/>
  <c r="BN122" i="11"/>
  <c r="BO122" i="11"/>
  <c r="BP122" i="11"/>
  <c r="BZ123" i="11" s="1"/>
  <c r="BQ122" i="11"/>
  <c r="BR122" i="11"/>
  <c r="BS122" i="11"/>
  <c r="BT122" i="11"/>
  <c r="BU122" i="11"/>
  <c r="BV122" i="11"/>
  <c r="BX122" i="11"/>
  <c r="CQ122" i="11"/>
  <c r="CR122" i="11"/>
  <c r="CY122" i="11"/>
  <c r="CZ122" i="11"/>
  <c r="DK122" i="11" s="1"/>
  <c r="DA122" i="11"/>
  <c r="DB122" i="11"/>
  <c r="DC122" i="11"/>
  <c r="DD122" i="11"/>
  <c r="DE122" i="11"/>
  <c r="DF122" i="11"/>
  <c r="DG122" i="11"/>
  <c r="DH122" i="11"/>
  <c r="DI122" i="11"/>
  <c r="DJ122" i="11"/>
  <c r="DL122" i="11"/>
  <c r="EE122" i="11"/>
  <c r="EF122" i="11"/>
  <c r="EM122" i="11"/>
  <c r="EN122" i="11"/>
  <c r="EY122" i="11" s="1"/>
  <c r="EO122" i="11"/>
  <c r="EP122" i="11"/>
  <c r="EQ122" i="11"/>
  <c r="ER122" i="11"/>
  <c r="FB123" i="11" s="1"/>
  <c r="ES122" i="11"/>
  <c r="ET122" i="11"/>
  <c r="EU122" i="11"/>
  <c r="EV122" i="11"/>
  <c r="EW122" i="11"/>
  <c r="EX122" i="11"/>
  <c r="EZ122" i="11"/>
  <c r="FS122" i="11"/>
  <c r="FT122" i="11"/>
  <c r="GA122" i="11"/>
  <c r="GB122" i="11"/>
  <c r="GM122" i="11" s="1"/>
  <c r="GC122" i="11"/>
  <c r="GD122" i="11"/>
  <c r="GE122" i="11"/>
  <c r="GF122" i="11"/>
  <c r="GG122" i="11"/>
  <c r="GH122" i="11"/>
  <c r="GI122" i="11"/>
  <c r="GJ122" i="11"/>
  <c r="GK122" i="11"/>
  <c r="GL122" i="11"/>
  <c r="GN122" i="11"/>
  <c r="HG122" i="11"/>
  <c r="HH122" i="11"/>
  <c r="HO122" i="11"/>
  <c r="HP122" i="11"/>
  <c r="IA122" i="11" s="1"/>
  <c r="HQ122" i="11"/>
  <c r="HR122" i="11"/>
  <c r="HS122" i="11"/>
  <c r="HT122" i="11"/>
  <c r="ID123" i="11" s="1"/>
  <c r="HU122" i="11"/>
  <c r="HV122" i="11"/>
  <c r="HW122" i="11"/>
  <c r="HX122" i="11"/>
  <c r="HY122" i="11"/>
  <c r="HZ122" i="11"/>
  <c r="IB122" i="11"/>
  <c r="O123" i="11"/>
  <c r="P123" i="11"/>
  <c r="R123" i="11"/>
  <c r="S123" i="11"/>
  <c r="T123" i="11" s="1"/>
  <c r="W123" i="11"/>
  <c r="AM123" i="11" s="1"/>
  <c r="AN123" i="11" s="1"/>
  <c r="X123" i="11"/>
  <c r="Y123" i="11"/>
  <c r="AI123" i="11" s="1"/>
  <c r="Z123" i="11"/>
  <c r="AA123" i="11"/>
  <c r="AA135" i="11" s="1"/>
  <c r="AB123" i="11"/>
  <c r="AC123" i="11"/>
  <c r="AD123" i="11"/>
  <c r="AE123" i="11"/>
  <c r="AE135" i="11" s="1"/>
  <c r="AF123" i="11"/>
  <c r="AG123" i="11"/>
  <c r="AH123" i="11"/>
  <c r="BC123" i="11"/>
  <c r="BD123" i="11"/>
  <c r="BF123" i="11"/>
  <c r="BG123" i="11"/>
  <c r="BH123" i="11" s="1"/>
  <c r="BK123" i="11"/>
  <c r="BX123" i="11" s="1"/>
  <c r="BL123" i="11"/>
  <c r="BM123" i="11"/>
  <c r="BM135" i="11" s="1"/>
  <c r="BN123" i="11"/>
  <c r="BO123" i="11"/>
  <c r="BP123" i="11"/>
  <c r="BQ123" i="11"/>
  <c r="BQ135" i="11" s="1"/>
  <c r="BR123" i="11"/>
  <c r="BS123" i="11"/>
  <c r="BT123" i="11"/>
  <c r="BU123" i="11"/>
  <c r="BU135" i="11" s="1"/>
  <c r="BV123" i="11"/>
  <c r="BW123" i="11"/>
  <c r="CQ123" i="11"/>
  <c r="CR123" i="11"/>
  <c r="CT123" i="11"/>
  <c r="CU123" i="11"/>
  <c r="CV123" i="11" s="1"/>
  <c r="CY123" i="11"/>
  <c r="DO123" i="11" s="1"/>
  <c r="DP123" i="11" s="1"/>
  <c r="CZ123" i="11"/>
  <c r="DA123" i="11"/>
  <c r="DK123" i="11" s="1"/>
  <c r="DB123" i="11"/>
  <c r="DC123" i="11"/>
  <c r="DC135" i="11" s="1"/>
  <c r="DD123" i="11"/>
  <c r="DE123" i="11"/>
  <c r="DF123" i="11"/>
  <c r="DG123" i="11"/>
  <c r="DG135" i="11" s="1"/>
  <c r="DH123" i="11"/>
  <c r="DI123" i="11"/>
  <c r="DJ123" i="11"/>
  <c r="EE123" i="11"/>
  <c r="EF123" i="11"/>
  <c r="EH123" i="11"/>
  <c r="EI123" i="11"/>
  <c r="EJ123" i="11" s="1"/>
  <c r="EM123" i="11"/>
  <c r="EZ123" i="11" s="1"/>
  <c r="EN123" i="11"/>
  <c r="EO123" i="11"/>
  <c r="EO135" i="11" s="1"/>
  <c r="EP123" i="11"/>
  <c r="EQ123" i="11"/>
  <c r="ER123" i="11"/>
  <c r="ES123" i="11"/>
  <c r="ES135" i="11" s="1"/>
  <c r="ET123" i="11"/>
  <c r="EU123" i="11"/>
  <c r="EV123" i="11"/>
  <c r="EW123" i="11"/>
  <c r="EW135" i="11" s="1"/>
  <c r="EX123" i="11"/>
  <c r="EY123" i="11"/>
  <c r="FS123" i="11"/>
  <c r="FT123" i="11"/>
  <c r="FV123" i="11"/>
  <c r="FW123" i="11"/>
  <c r="FX123" i="11" s="1"/>
  <c r="GA123" i="11"/>
  <c r="GQ123" i="11" s="1"/>
  <c r="GR123" i="11" s="1"/>
  <c r="GB123" i="11"/>
  <c r="GC123" i="11"/>
  <c r="GM123" i="11" s="1"/>
  <c r="GD123" i="11"/>
  <c r="GE123" i="11"/>
  <c r="GE135" i="11" s="1"/>
  <c r="GF123" i="11"/>
  <c r="GG123" i="11"/>
  <c r="GH123" i="11"/>
  <c r="GI123" i="11"/>
  <c r="GI135" i="11" s="1"/>
  <c r="GJ123" i="11"/>
  <c r="GK123" i="11"/>
  <c r="GL123" i="11"/>
  <c r="HG123" i="11"/>
  <c r="HH123" i="11"/>
  <c r="HJ123" i="11"/>
  <c r="HK123" i="11"/>
  <c r="HL123" i="11" s="1"/>
  <c r="HO123" i="11"/>
  <c r="IB123" i="11" s="1"/>
  <c r="HP123" i="11"/>
  <c r="HQ123" i="11"/>
  <c r="HQ135" i="11" s="1"/>
  <c r="HR123" i="11"/>
  <c r="HS123" i="11"/>
  <c r="HT123" i="11"/>
  <c r="HU123" i="11"/>
  <c r="HU135" i="11" s="1"/>
  <c r="HV123" i="11"/>
  <c r="HW123" i="11"/>
  <c r="HX123" i="11"/>
  <c r="HY123" i="11"/>
  <c r="HY135" i="11" s="1"/>
  <c r="HZ123" i="11"/>
  <c r="IA123" i="11"/>
  <c r="O124" i="11"/>
  <c r="P124" i="11"/>
  <c r="W124" i="11"/>
  <c r="X124" i="11"/>
  <c r="AI124" i="11" s="1"/>
  <c r="Y124" i="11"/>
  <c r="Z124" i="11"/>
  <c r="AA124" i="11"/>
  <c r="AB124" i="11"/>
  <c r="AL123" i="11" s="1"/>
  <c r="AC124" i="11"/>
  <c r="AD124" i="11"/>
  <c r="AE124" i="11"/>
  <c r="AF124" i="11"/>
  <c r="AG124" i="11"/>
  <c r="AH124" i="11"/>
  <c r="AJ124" i="11"/>
  <c r="BC124" i="11"/>
  <c r="BD124" i="11"/>
  <c r="BK124" i="11"/>
  <c r="BL124" i="11"/>
  <c r="BW124" i="11" s="1"/>
  <c r="BM124" i="11"/>
  <c r="BN124" i="11"/>
  <c r="BO124" i="11"/>
  <c r="BP124" i="11"/>
  <c r="BQ124" i="11"/>
  <c r="BR124" i="11"/>
  <c r="BS124" i="11"/>
  <c r="BT124" i="11"/>
  <c r="BU124" i="11"/>
  <c r="BV124" i="11"/>
  <c r="BX124" i="11"/>
  <c r="CQ124" i="11"/>
  <c r="CR124" i="11"/>
  <c r="CY124" i="11"/>
  <c r="CZ124" i="11"/>
  <c r="DK124" i="11" s="1"/>
  <c r="DA124" i="11"/>
  <c r="DB124" i="11"/>
  <c r="DC124" i="11"/>
  <c r="DD124" i="11"/>
  <c r="DN123" i="11" s="1"/>
  <c r="DE124" i="11"/>
  <c r="DF124" i="11"/>
  <c r="DG124" i="11"/>
  <c r="DH124" i="11"/>
  <c r="DI124" i="11"/>
  <c r="DJ124" i="11"/>
  <c r="DL124" i="11"/>
  <c r="EE124" i="11"/>
  <c r="EF124" i="11"/>
  <c r="EM124" i="11"/>
  <c r="EN124" i="11"/>
  <c r="EY124" i="11" s="1"/>
  <c r="EO124" i="11"/>
  <c r="EP124" i="11"/>
  <c r="EQ124" i="11"/>
  <c r="ER124" i="11"/>
  <c r="ES124" i="11"/>
  <c r="ET124" i="11"/>
  <c r="EU124" i="11"/>
  <c r="EV124" i="11"/>
  <c r="EW124" i="11"/>
  <c r="EX124" i="11"/>
  <c r="EZ124" i="11"/>
  <c r="FS124" i="11"/>
  <c r="FT124" i="11"/>
  <c r="GA124" i="11"/>
  <c r="GB124" i="11"/>
  <c r="GM124" i="11" s="1"/>
  <c r="GC124" i="11"/>
  <c r="GD124" i="11"/>
  <c r="GE124" i="11"/>
  <c r="GF124" i="11"/>
  <c r="GP123" i="11" s="1"/>
  <c r="GG124" i="11"/>
  <c r="GH124" i="11"/>
  <c r="GI124" i="11"/>
  <c r="GJ124" i="11"/>
  <c r="GK124" i="11"/>
  <c r="GL124" i="11"/>
  <c r="GN124" i="11"/>
  <c r="HG124" i="11"/>
  <c r="HH124" i="11"/>
  <c r="HO124" i="11"/>
  <c r="HP124" i="11"/>
  <c r="IA124" i="11" s="1"/>
  <c r="HQ124" i="11"/>
  <c r="HR124" i="11"/>
  <c r="HS124" i="11"/>
  <c r="HT124" i="11"/>
  <c r="HU124" i="11"/>
  <c r="HV124" i="11"/>
  <c r="HW124" i="11"/>
  <c r="HX124" i="11"/>
  <c r="HY124" i="11"/>
  <c r="HZ124" i="11"/>
  <c r="IB124" i="11"/>
  <c r="O125" i="11"/>
  <c r="P125" i="11"/>
  <c r="W125" i="11"/>
  <c r="X125" i="11"/>
  <c r="Y125" i="11"/>
  <c r="Z125" i="11"/>
  <c r="AA125" i="11"/>
  <c r="AB125" i="11"/>
  <c r="AC125" i="11"/>
  <c r="AD125" i="11"/>
  <c r="AE125" i="11"/>
  <c r="AF125" i="11"/>
  <c r="AG125" i="11"/>
  <c r="AH125" i="11"/>
  <c r="AJ125" i="11"/>
  <c r="BC125" i="11"/>
  <c r="BD125" i="11"/>
  <c r="BK125" i="11"/>
  <c r="BL125" i="11"/>
  <c r="BW125" i="11" s="1"/>
  <c r="BM125" i="11"/>
  <c r="BN125" i="11"/>
  <c r="BO125" i="11"/>
  <c r="BP125" i="11"/>
  <c r="BQ125" i="11"/>
  <c r="BR125" i="11"/>
  <c r="BS125" i="11"/>
  <c r="BT125" i="11"/>
  <c r="BU125" i="11"/>
  <c r="BV125" i="11"/>
  <c r="BX125" i="11"/>
  <c r="CQ125" i="11"/>
  <c r="CR125" i="11"/>
  <c r="CY125" i="11"/>
  <c r="CZ125" i="11"/>
  <c r="DK125" i="11" s="1"/>
  <c r="DA125" i="11"/>
  <c r="DB125" i="11"/>
  <c r="DC125" i="11"/>
  <c r="DD125" i="11"/>
  <c r="DE125" i="11"/>
  <c r="DF125" i="11"/>
  <c r="DG125" i="11"/>
  <c r="DH125" i="11"/>
  <c r="DI125" i="11"/>
  <c r="DJ125" i="11"/>
  <c r="DL125" i="11"/>
  <c r="EE125" i="11"/>
  <c r="EF125" i="11"/>
  <c r="EM125" i="11"/>
  <c r="EN125" i="11"/>
  <c r="EY125" i="11" s="1"/>
  <c r="EO125" i="11"/>
  <c r="EP125" i="11"/>
  <c r="EQ125" i="11"/>
  <c r="ER125" i="11"/>
  <c r="ES125" i="11"/>
  <c r="ET125" i="11"/>
  <c r="EU125" i="11"/>
  <c r="EV125" i="11"/>
  <c r="EW125" i="11"/>
  <c r="EX125" i="11"/>
  <c r="EZ125" i="11"/>
  <c r="FS125" i="11"/>
  <c r="FT125" i="11"/>
  <c r="GA125" i="11"/>
  <c r="GB125" i="11"/>
  <c r="GM125" i="11" s="1"/>
  <c r="GC125" i="11"/>
  <c r="GD125" i="11"/>
  <c r="GE125" i="11"/>
  <c r="GF125" i="11"/>
  <c r="GG125" i="11"/>
  <c r="GH125" i="11"/>
  <c r="GI125" i="11"/>
  <c r="GJ125" i="11"/>
  <c r="GK125" i="11"/>
  <c r="GL125" i="11"/>
  <c r="GN125" i="11"/>
  <c r="HG125" i="11"/>
  <c r="HH125" i="11"/>
  <c r="HO125" i="11"/>
  <c r="HP125" i="11"/>
  <c r="IA125" i="11" s="1"/>
  <c r="HQ125" i="11"/>
  <c r="HR125" i="11"/>
  <c r="HS125" i="11"/>
  <c r="HT125" i="11"/>
  <c r="HU125" i="11"/>
  <c r="HV125" i="11"/>
  <c r="HW125" i="11"/>
  <c r="HX125" i="11"/>
  <c r="HY125" i="11"/>
  <c r="HZ125" i="11"/>
  <c r="IB125" i="11"/>
  <c r="O126" i="11"/>
  <c r="P126" i="11"/>
  <c r="R126" i="11"/>
  <c r="S126" i="11"/>
  <c r="T126" i="11" s="1"/>
  <c r="W126" i="11"/>
  <c r="X126" i="11"/>
  <c r="Y126" i="11"/>
  <c r="AI126" i="11" s="1"/>
  <c r="Z126" i="11"/>
  <c r="AA126" i="11"/>
  <c r="AA136" i="11" s="1"/>
  <c r="AB126" i="11"/>
  <c r="AC126" i="11"/>
  <c r="AD126" i="11"/>
  <c r="AE126" i="11"/>
  <c r="AE136" i="11" s="1"/>
  <c r="AF126" i="11"/>
  <c r="AG126" i="11"/>
  <c r="AH126" i="11"/>
  <c r="BC126" i="11"/>
  <c r="BD126" i="11"/>
  <c r="BF126" i="11"/>
  <c r="BG126" i="11"/>
  <c r="BH126" i="11" s="1"/>
  <c r="BK126" i="11"/>
  <c r="BL126" i="11"/>
  <c r="BM126" i="11"/>
  <c r="BM136" i="11" s="1"/>
  <c r="BN126" i="11"/>
  <c r="BO126" i="11"/>
  <c r="BP126" i="11"/>
  <c r="BQ126" i="11"/>
  <c r="BQ136" i="11" s="1"/>
  <c r="BR126" i="11"/>
  <c r="BS126" i="11"/>
  <c r="BT126" i="11"/>
  <c r="BU126" i="11"/>
  <c r="BU136" i="11" s="1"/>
  <c r="BV126" i="11"/>
  <c r="BW126" i="11"/>
  <c r="CQ126" i="11"/>
  <c r="CR126" i="11"/>
  <c r="CT126" i="11"/>
  <c r="CU126" i="11"/>
  <c r="CV126" i="11" s="1"/>
  <c r="CY126" i="11"/>
  <c r="CZ126" i="11"/>
  <c r="DA126" i="11"/>
  <c r="DB126" i="11"/>
  <c r="DC126" i="11"/>
  <c r="DC136" i="11" s="1"/>
  <c r="DD126" i="11"/>
  <c r="DE126" i="11"/>
  <c r="DF126" i="11"/>
  <c r="DG126" i="11"/>
  <c r="DG136" i="11" s="1"/>
  <c r="DH126" i="11"/>
  <c r="DI126" i="11"/>
  <c r="DJ126" i="11"/>
  <c r="EE126" i="11"/>
  <c r="EF126" i="11"/>
  <c r="EH126" i="11"/>
  <c r="EI126" i="11"/>
  <c r="EJ126" i="11" s="1"/>
  <c r="EM126" i="11"/>
  <c r="EN126" i="11"/>
  <c r="EO126" i="11"/>
  <c r="EO136" i="11" s="1"/>
  <c r="EP126" i="11"/>
  <c r="EQ126" i="11"/>
  <c r="ER126" i="11"/>
  <c r="ES126" i="11"/>
  <c r="ES136" i="11" s="1"/>
  <c r="ET126" i="11"/>
  <c r="EU126" i="11"/>
  <c r="EV126" i="11"/>
  <c r="EW126" i="11"/>
  <c r="EW136" i="11" s="1"/>
  <c r="EX126" i="11"/>
  <c r="EY126" i="11"/>
  <c r="FS126" i="11"/>
  <c r="FT126" i="11"/>
  <c r="FV126" i="11"/>
  <c r="FW126" i="11"/>
  <c r="FX126" i="11" s="1"/>
  <c r="GA126" i="11"/>
  <c r="GB126" i="11"/>
  <c r="GC126" i="11"/>
  <c r="GD126" i="11"/>
  <c r="GE126" i="11"/>
  <c r="GE136" i="11" s="1"/>
  <c r="GF126" i="11"/>
  <c r="GG126" i="11"/>
  <c r="GH126" i="11"/>
  <c r="GI126" i="11"/>
  <c r="GI136" i="11" s="1"/>
  <c r="GJ126" i="11"/>
  <c r="GK126" i="11"/>
  <c r="GL126" i="11"/>
  <c r="HG126" i="11"/>
  <c r="HH126" i="11"/>
  <c r="HJ126" i="11"/>
  <c r="HK126" i="11"/>
  <c r="HL126" i="11" s="1"/>
  <c r="HO126" i="11"/>
  <c r="HP126" i="11"/>
  <c r="HQ126" i="11"/>
  <c r="HQ136" i="11" s="1"/>
  <c r="HR126" i="11"/>
  <c r="HS126" i="11"/>
  <c r="HT126" i="11"/>
  <c r="HU126" i="11"/>
  <c r="HU136" i="11" s="1"/>
  <c r="HV126" i="11"/>
  <c r="HW126" i="11"/>
  <c r="HX126" i="11"/>
  <c r="HY126" i="11"/>
  <c r="HY136" i="11" s="1"/>
  <c r="HZ126" i="11"/>
  <c r="IA126" i="11"/>
  <c r="O127" i="11"/>
  <c r="P127" i="11"/>
  <c r="W127" i="11"/>
  <c r="X127" i="11"/>
  <c r="Y127" i="11"/>
  <c r="Z127" i="11"/>
  <c r="AA127" i="11"/>
  <c r="AB127" i="11"/>
  <c r="AJ127" i="11" s="1"/>
  <c r="AC127" i="11"/>
  <c r="AD127" i="11"/>
  <c r="AE127" i="11"/>
  <c r="AF127" i="11"/>
  <c r="AG127" i="11"/>
  <c r="AH127" i="11"/>
  <c r="BC127" i="11"/>
  <c r="BD127" i="11"/>
  <c r="BK127" i="11"/>
  <c r="BL127" i="11"/>
  <c r="BM127" i="11"/>
  <c r="BN127" i="11"/>
  <c r="BO127" i="11"/>
  <c r="BP127" i="11"/>
  <c r="BQ127" i="11"/>
  <c r="BR127" i="11"/>
  <c r="BS127" i="11"/>
  <c r="BT127" i="11"/>
  <c r="BU127" i="11"/>
  <c r="BV127" i="11"/>
  <c r="CQ127" i="11"/>
  <c r="CR127" i="11"/>
  <c r="CY127" i="11"/>
  <c r="CZ127" i="11"/>
  <c r="DA127" i="11"/>
  <c r="DB127" i="11"/>
  <c r="DC127" i="11"/>
  <c r="DD127" i="11"/>
  <c r="DN126" i="11" s="1"/>
  <c r="DE127" i="11"/>
  <c r="DF127" i="11"/>
  <c r="DG127" i="11"/>
  <c r="DH127" i="11"/>
  <c r="DI127" i="11"/>
  <c r="DJ127" i="11"/>
  <c r="DL127" i="11"/>
  <c r="EE127" i="11"/>
  <c r="EF127" i="11"/>
  <c r="EM127" i="11"/>
  <c r="EN127" i="11"/>
  <c r="EO127" i="11"/>
  <c r="EP127" i="11"/>
  <c r="EQ127" i="11"/>
  <c r="ER127" i="11"/>
  <c r="ES127" i="11"/>
  <c r="ET127" i="11"/>
  <c r="EU127" i="11"/>
  <c r="EV127" i="11"/>
  <c r="EW127" i="11"/>
  <c r="EX127" i="11"/>
  <c r="EZ127" i="11"/>
  <c r="FS127" i="11"/>
  <c r="FT127" i="11"/>
  <c r="GA127" i="11"/>
  <c r="GB127" i="11"/>
  <c r="GN127" i="11" s="1"/>
  <c r="GC127" i="11"/>
  <c r="GD127" i="11"/>
  <c r="GE127" i="11"/>
  <c r="GF127" i="11"/>
  <c r="GP126" i="11" s="1"/>
  <c r="GG127" i="11"/>
  <c r="GH127" i="11"/>
  <c r="GI127" i="11"/>
  <c r="GJ127" i="11"/>
  <c r="GK127" i="11"/>
  <c r="GL127" i="11"/>
  <c r="HG127" i="11"/>
  <c r="HH127" i="11"/>
  <c r="HO127" i="11"/>
  <c r="HP127" i="11"/>
  <c r="HQ127" i="11"/>
  <c r="HR127" i="11"/>
  <c r="HS127" i="11"/>
  <c r="HT127" i="11"/>
  <c r="IB127" i="11" s="1"/>
  <c r="HU127" i="11"/>
  <c r="HV127" i="11"/>
  <c r="HW127" i="11"/>
  <c r="HX127" i="11"/>
  <c r="HY127" i="11"/>
  <c r="HZ127" i="11"/>
  <c r="O128" i="11"/>
  <c r="P128" i="11"/>
  <c r="W128" i="11"/>
  <c r="X128" i="11"/>
  <c r="Y128" i="11"/>
  <c r="Z128" i="11"/>
  <c r="AA128" i="11"/>
  <c r="AB128" i="11"/>
  <c r="AJ128" i="11" s="1"/>
  <c r="AC128" i="11"/>
  <c r="AD128" i="11"/>
  <c r="AE128" i="11"/>
  <c r="AF128" i="11"/>
  <c r="AG128" i="11"/>
  <c r="AH128" i="11"/>
  <c r="BC128" i="11"/>
  <c r="BD128" i="11"/>
  <c r="BK128" i="11"/>
  <c r="BL128" i="11"/>
  <c r="BM128" i="11"/>
  <c r="BN128" i="11"/>
  <c r="BO128" i="11"/>
  <c r="BP128" i="11"/>
  <c r="BQ128" i="11"/>
  <c r="BR128" i="11"/>
  <c r="BS128" i="11"/>
  <c r="BT128" i="11"/>
  <c r="BU128" i="11"/>
  <c r="BV128" i="11"/>
  <c r="BX128" i="11"/>
  <c r="CQ128" i="11"/>
  <c r="CR128" i="11"/>
  <c r="CY128" i="11"/>
  <c r="CZ128" i="11"/>
  <c r="DL128" i="11" s="1"/>
  <c r="DA128" i="11"/>
  <c r="DB128" i="11"/>
  <c r="DC128" i="11"/>
  <c r="DD128" i="11"/>
  <c r="DE128" i="11"/>
  <c r="DF128" i="11"/>
  <c r="DG128" i="11"/>
  <c r="DH128" i="11"/>
  <c r="DI128" i="11"/>
  <c r="DJ128" i="11"/>
  <c r="EE128" i="11"/>
  <c r="EF128" i="11"/>
  <c r="EM128" i="11"/>
  <c r="EN128" i="11"/>
  <c r="EO128" i="11"/>
  <c r="EP128" i="11"/>
  <c r="EQ128" i="11"/>
  <c r="ER128" i="11"/>
  <c r="ES128" i="11"/>
  <c r="ET128" i="11"/>
  <c r="EU128" i="11"/>
  <c r="EV128" i="11"/>
  <c r="EW128" i="11"/>
  <c r="EX128" i="11"/>
  <c r="FS128" i="11"/>
  <c r="FT128" i="11"/>
  <c r="GA128" i="11"/>
  <c r="GB128" i="11"/>
  <c r="GC128" i="11"/>
  <c r="GD128" i="11"/>
  <c r="GE128" i="11"/>
  <c r="GF128" i="11"/>
  <c r="GG128" i="11"/>
  <c r="GH128" i="11"/>
  <c r="GI128" i="11"/>
  <c r="GJ128" i="11"/>
  <c r="GK128" i="11"/>
  <c r="GL128" i="11"/>
  <c r="GN128" i="11"/>
  <c r="HG128" i="11"/>
  <c r="HH128" i="11"/>
  <c r="HO128" i="11"/>
  <c r="HP128" i="11"/>
  <c r="HQ128" i="11"/>
  <c r="HR128" i="11"/>
  <c r="HS128" i="11"/>
  <c r="HT128" i="11"/>
  <c r="HU128" i="11"/>
  <c r="HV128" i="11"/>
  <c r="HW128" i="11"/>
  <c r="HX128" i="11"/>
  <c r="IB128" i="11" s="1"/>
  <c r="HY128" i="11"/>
  <c r="HZ128" i="11"/>
  <c r="O129" i="11"/>
  <c r="P129" i="11"/>
  <c r="R129" i="11"/>
  <c r="S129" i="11"/>
  <c r="T129" i="11" s="1"/>
  <c r="W129" i="11"/>
  <c r="X129" i="11"/>
  <c r="Y129" i="11"/>
  <c r="Z129" i="11"/>
  <c r="AA129" i="11"/>
  <c r="AA137" i="11" s="1"/>
  <c r="AB129" i="11"/>
  <c r="AC129" i="11"/>
  <c r="AD129" i="11"/>
  <c r="AE129" i="11"/>
  <c r="AE137" i="11" s="1"/>
  <c r="AF129" i="11"/>
  <c r="AG129" i="11"/>
  <c r="AH129" i="11"/>
  <c r="BC129" i="11"/>
  <c r="BD129" i="11"/>
  <c r="BF129" i="11"/>
  <c r="BG129" i="11"/>
  <c r="BH129" i="11" s="1"/>
  <c r="BK129" i="11"/>
  <c r="BL129" i="11"/>
  <c r="BM129" i="11"/>
  <c r="BM137" i="11" s="1"/>
  <c r="BN129" i="11"/>
  <c r="BO129" i="11"/>
  <c r="BP129" i="11"/>
  <c r="BQ129" i="11"/>
  <c r="BQ137" i="11" s="1"/>
  <c r="BR129" i="11"/>
  <c r="BS129" i="11"/>
  <c r="BT129" i="11"/>
  <c r="BU129" i="11"/>
  <c r="BU137" i="11" s="1"/>
  <c r="BV129" i="11"/>
  <c r="BW129" i="11"/>
  <c r="CQ129" i="11"/>
  <c r="CR129" i="11"/>
  <c r="CT129" i="11"/>
  <c r="CU129" i="11"/>
  <c r="CV129" i="11" s="1"/>
  <c r="CY129" i="11"/>
  <c r="CZ129" i="11"/>
  <c r="DA129" i="11"/>
  <c r="DB129" i="11"/>
  <c r="DC129" i="11"/>
  <c r="DC137" i="11" s="1"/>
  <c r="DD129" i="11"/>
  <c r="DE129" i="11"/>
  <c r="DF129" i="11"/>
  <c r="DG129" i="11"/>
  <c r="DG137" i="11" s="1"/>
  <c r="DH129" i="11"/>
  <c r="DI129" i="11"/>
  <c r="DJ129" i="11"/>
  <c r="EE129" i="11"/>
  <c r="EF129" i="11"/>
  <c r="EH129" i="11"/>
  <c r="EI129" i="11"/>
  <c r="EJ129" i="11" s="1"/>
  <c r="EM129" i="11"/>
  <c r="EN129" i="11"/>
  <c r="EO129" i="11"/>
  <c r="EO137" i="11" s="1"/>
  <c r="EP129" i="11"/>
  <c r="EQ129" i="11"/>
  <c r="ER129" i="11"/>
  <c r="ES129" i="11"/>
  <c r="ES137" i="11" s="1"/>
  <c r="ET129" i="11"/>
  <c r="EU129" i="11"/>
  <c r="EV129" i="11"/>
  <c r="EW129" i="11"/>
  <c r="EW137" i="11" s="1"/>
  <c r="EX129" i="11"/>
  <c r="EY129" i="11"/>
  <c r="FS129" i="11"/>
  <c r="FT129" i="11"/>
  <c r="FV129" i="11"/>
  <c r="FW129" i="11"/>
  <c r="FX129" i="11" s="1"/>
  <c r="GA129" i="11"/>
  <c r="GB129" i="11"/>
  <c r="GC129" i="11"/>
  <c r="GD129" i="11"/>
  <c r="GE129" i="11"/>
  <c r="GE137" i="11" s="1"/>
  <c r="GF129" i="11"/>
  <c r="GG129" i="11"/>
  <c r="GH129" i="11"/>
  <c r="GI129" i="11"/>
  <c r="GI137" i="11" s="1"/>
  <c r="GJ129" i="11"/>
  <c r="GK129" i="11"/>
  <c r="GL129" i="11"/>
  <c r="GP129" i="11"/>
  <c r="HG129" i="11"/>
  <c r="HH129" i="11"/>
  <c r="HJ129" i="11"/>
  <c r="HK129" i="11"/>
  <c r="HL129" i="11" s="1"/>
  <c r="HO129" i="11"/>
  <c r="HP129" i="11"/>
  <c r="HQ129" i="11"/>
  <c r="HQ137" i="11" s="1"/>
  <c r="HR129" i="11"/>
  <c r="HS129" i="11"/>
  <c r="HT129" i="11"/>
  <c r="HU129" i="11"/>
  <c r="HU137" i="11" s="1"/>
  <c r="HV129" i="11"/>
  <c r="HW129" i="11"/>
  <c r="HX129" i="11"/>
  <c r="HY129" i="11"/>
  <c r="HY137" i="11" s="1"/>
  <c r="HZ129" i="11"/>
  <c r="IA129" i="11"/>
  <c r="O130" i="11"/>
  <c r="P130" i="11"/>
  <c r="W130" i="11"/>
  <c r="X130" i="11"/>
  <c r="Y130" i="11"/>
  <c r="Z130" i="11"/>
  <c r="AA130" i="11"/>
  <c r="AB130" i="11"/>
  <c r="AL129" i="11" s="1"/>
  <c r="AC130" i="11"/>
  <c r="AD130" i="11"/>
  <c r="AE130" i="11"/>
  <c r="AF130" i="11"/>
  <c r="AG130" i="11"/>
  <c r="AH130" i="11"/>
  <c r="AJ130" i="11"/>
  <c r="BC130" i="11"/>
  <c r="BD130" i="11"/>
  <c r="BK130" i="11"/>
  <c r="BL130" i="11"/>
  <c r="BX130" i="11" s="1"/>
  <c r="BM130" i="11"/>
  <c r="BN130" i="11"/>
  <c r="BO130" i="11"/>
  <c r="BP130" i="11"/>
  <c r="BQ130" i="11"/>
  <c r="BR130" i="11"/>
  <c r="BS130" i="11"/>
  <c r="BT130" i="11"/>
  <c r="BU130" i="11"/>
  <c r="BV130" i="11"/>
  <c r="CQ130" i="11"/>
  <c r="CR130" i="11"/>
  <c r="CY130" i="11"/>
  <c r="CZ130" i="11"/>
  <c r="DA130" i="11"/>
  <c r="DB130" i="11"/>
  <c r="DC130" i="11"/>
  <c r="DD130" i="11"/>
  <c r="DN129" i="11" s="1"/>
  <c r="DE130" i="11"/>
  <c r="DF130" i="11"/>
  <c r="DG130" i="11"/>
  <c r="DH130" i="11"/>
  <c r="DI130" i="11"/>
  <c r="DJ130" i="11"/>
  <c r="EE130" i="11"/>
  <c r="EF130" i="11"/>
  <c r="EM130" i="11"/>
  <c r="EN130" i="11"/>
  <c r="EO130" i="11"/>
  <c r="EP130" i="11"/>
  <c r="EQ130" i="11"/>
  <c r="ER130" i="11"/>
  <c r="EZ130" i="11" s="1"/>
  <c r="ES130" i="11"/>
  <c r="ET130" i="11"/>
  <c r="EU130" i="11"/>
  <c r="EV130" i="11"/>
  <c r="EW130" i="11"/>
  <c r="EX130" i="11"/>
  <c r="FS130" i="11"/>
  <c r="FT130" i="11"/>
  <c r="GA130" i="11"/>
  <c r="GB130" i="11"/>
  <c r="GC130" i="11"/>
  <c r="GD130" i="11"/>
  <c r="GE130" i="11"/>
  <c r="GF130" i="11"/>
  <c r="GG130" i="11"/>
  <c r="GH130" i="11"/>
  <c r="GI130" i="11"/>
  <c r="GJ130" i="11"/>
  <c r="GK130" i="11"/>
  <c r="GL130" i="11"/>
  <c r="GN130" i="11"/>
  <c r="HG130" i="11"/>
  <c r="HH130" i="11"/>
  <c r="HO130" i="11"/>
  <c r="HP130" i="11"/>
  <c r="IB130" i="11" s="1"/>
  <c r="HQ130" i="11"/>
  <c r="HR130" i="11"/>
  <c r="HS130" i="11"/>
  <c r="HT130" i="11"/>
  <c r="HU130" i="11"/>
  <c r="HV130" i="11"/>
  <c r="HW130" i="11"/>
  <c r="HX130" i="11"/>
  <c r="HY130" i="11"/>
  <c r="HZ130" i="11"/>
  <c r="O131" i="11"/>
  <c r="P131" i="11"/>
  <c r="W131" i="11"/>
  <c r="X131" i="11"/>
  <c r="Y131" i="11"/>
  <c r="Z131" i="11"/>
  <c r="AA131" i="11"/>
  <c r="AB131" i="11"/>
  <c r="AC131" i="11"/>
  <c r="AD131" i="11"/>
  <c r="AE131" i="11"/>
  <c r="AF131" i="11"/>
  <c r="AG131" i="11"/>
  <c r="AH131" i="11"/>
  <c r="BC131" i="11"/>
  <c r="BD131" i="11"/>
  <c r="BK131" i="11"/>
  <c r="BL131" i="11"/>
  <c r="BM131" i="11"/>
  <c r="BN131" i="11"/>
  <c r="BO131" i="11"/>
  <c r="BP131" i="11"/>
  <c r="BQ131" i="11"/>
  <c r="BR131" i="11"/>
  <c r="BS131" i="11"/>
  <c r="BT131" i="11"/>
  <c r="BU131" i="11"/>
  <c r="BV131" i="11"/>
  <c r="CQ131" i="11"/>
  <c r="CR131" i="11"/>
  <c r="CY131" i="11"/>
  <c r="CZ131" i="11"/>
  <c r="DA131" i="11"/>
  <c r="DB131" i="11"/>
  <c r="DC131" i="11"/>
  <c r="DD131" i="11"/>
  <c r="DE131" i="11"/>
  <c r="DF131" i="11"/>
  <c r="DG131" i="11"/>
  <c r="DH131" i="11"/>
  <c r="DI131" i="11"/>
  <c r="DJ131" i="11"/>
  <c r="DL131" i="11"/>
  <c r="EE131" i="11"/>
  <c r="EF131" i="11"/>
  <c r="EM131" i="11"/>
  <c r="EN131" i="11"/>
  <c r="EZ131" i="11" s="1"/>
  <c r="EO131" i="11"/>
  <c r="EP131" i="11"/>
  <c r="EQ131" i="11"/>
  <c r="ER131" i="11"/>
  <c r="ES131" i="11"/>
  <c r="ET131" i="11"/>
  <c r="EU131" i="11"/>
  <c r="EV131" i="11"/>
  <c r="EW131" i="11"/>
  <c r="EX131" i="11"/>
  <c r="FS131" i="11"/>
  <c r="FT131" i="11"/>
  <c r="GA131" i="11"/>
  <c r="GB131" i="11"/>
  <c r="GC131" i="11"/>
  <c r="GD131" i="11"/>
  <c r="GE131" i="11"/>
  <c r="GF131" i="11"/>
  <c r="GG131" i="11"/>
  <c r="GH131" i="11"/>
  <c r="GI131" i="11"/>
  <c r="GJ131" i="11"/>
  <c r="GK131" i="11"/>
  <c r="GL131" i="11"/>
  <c r="HG131" i="11"/>
  <c r="HH131" i="11"/>
  <c r="HO131" i="11"/>
  <c r="HP131" i="11"/>
  <c r="HQ131" i="11"/>
  <c r="HR131" i="11"/>
  <c r="HS131" i="11"/>
  <c r="HT131" i="11"/>
  <c r="HU131" i="11"/>
  <c r="HV131" i="11"/>
  <c r="HW131" i="11"/>
  <c r="HX131" i="11"/>
  <c r="HY131" i="11"/>
  <c r="HZ131" i="11"/>
  <c r="O132" i="11"/>
  <c r="P132" i="11"/>
  <c r="R132" i="11"/>
  <c r="S132" i="11"/>
  <c r="T132" i="11" s="1"/>
  <c r="W132" i="11"/>
  <c r="X132" i="11"/>
  <c r="Y132" i="11"/>
  <c r="Z132" i="11"/>
  <c r="AA132" i="11"/>
  <c r="AA138" i="11" s="1"/>
  <c r="AB132" i="11"/>
  <c r="AC132" i="11"/>
  <c r="AD132" i="11"/>
  <c r="AE132" i="11"/>
  <c r="AE138" i="11" s="1"/>
  <c r="AF132" i="11"/>
  <c r="AG132" i="11"/>
  <c r="AH132" i="11"/>
  <c r="BC132" i="11"/>
  <c r="BD132" i="11"/>
  <c r="BF132" i="11"/>
  <c r="BG132" i="11"/>
  <c r="BH132" i="11" s="1"/>
  <c r="BK132" i="11"/>
  <c r="BL132" i="11"/>
  <c r="BM132" i="11"/>
  <c r="BM138" i="11" s="1"/>
  <c r="BN132" i="11"/>
  <c r="BO132" i="11"/>
  <c r="BP132" i="11"/>
  <c r="BQ132" i="11"/>
  <c r="BQ138" i="11" s="1"/>
  <c r="BR132" i="11"/>
  <c r="BS132" i="11"/>
  <c r="BT132" i="11"/>
  <c r="BU132" i="11"/>
  <c r="BU138" i="11" s="1"/>
  <c r="BV132" i="11"/>
  <c r="BW132" i="11"/>
  <c r="CQ132" i="11"/>
  <c r="CR132" i="11"/>
  <c r="CT132" i="11"/>
  <c r="CU132" i="11"/>
  <c r="CV132" i="11" s="1"/>
  <c r="CY132" i="11"/>
  <c r="CZ132" i="11"/>
  <c r="DA132" i="11"/>
  <c r="DB132" i="11"/>
  <c r="DC132" i="11"/>
  <c r="DC138" i="11" s="1"/>
  <c r="DD132" i="11"/>
  <c r="DE132" i="11"/>
  <c r="DF132" i="11"/>
  <c r="DG132" i="11"/>
  <c r="DG138" i="11" s="1"/>
  <c r="DH132" i="11"/>
  <c r="DI132" i="11"/>
  <c r="DJ132" i="11"/>
  <c r="EE132" i="11"/>
  <c r="EF132" i="11"/>
  <c r="EH132" i="11"/>
  <c r="EI132" i="11"/>
  <c r="EJ132" i="11" s="1"/>
  <c r="EM132" i="11"/>
  <c r="EN132" i="11"/>
  <c r="EO132" i="11"/>
  <c r="EO138" i="11" s="1"/>
  <c r="EP132" i="11"/>
  <c r="EQ132" i="11"/>
  <c r="ER132" i="11"/>
  <c r="ES132" i="11"/>
  <c r="ES138" i="11" s="1"/>
  <c r="ET132" i="11"/>
  <c r="EU132" i="11"/>
  <c r="EV132" i="11"/>
  <c r="EW132" i="11"/>
  <c r="EW138" i="11" s="1"/>
  <c r="EX132" i="11"/>
  <c r="EY132" i="11"/>
  <c r="FS132" i="11"/>
  <c r="FT132" i="11"/>
  <c r="FV132" i="11"/>
  <c r="FW132" i="11"/>
  <c r="FX132" i="11" s="1"/>
  <c r="GA132" i="11"/>
  <c r="GB132" i="11"/>
  <c r="GC132" i="11"/>
  <c r="GD132" i="11"/>
  <c r="GE132" i="11"/>
  <c r="GE138" i="11" s="1"/>
  <c r="GF132" i="11"/>
  <c r="GG132" i="11"/>
  <c r="GH132" i="11"/>
  <c r="GI132" i="11"/>
  <c r="GI138" i="11" s="1"/>
  <c r="GJ132" i="11"/>
  <c r="GK132" i="11"/>
  <c r="GL132" i="11"/>
  <c r="HG132" i="11"/>
  <c r="HH132" i="11"/>
  <c r="HJ132" i="11"/>
  <c r="HK132" i="11"/>
  <c r="HL132" i="11" s="1"/>
  <c r="HO132" i="11"/>
  <c r="HP132" i="11"/>
  <c r="HQ132" i="11"/>
  <c r="HQ138" i="11" s="1"/>
  <c r="HR132" i="11"/>
  <c r="HS132" i="11"/>
  <c r="HT132" i="11"/>
  <c r="HU132" i="11"/>
  <c r="HU138" i="11" s="1"/>
  <c r="HV132" i="11"/>
  <c r="HW132" i="11"/>
  <c r="HX132" i="11"/>
  <c r="HY132" i="11"/>
  <c r="HY138" i="11" s="1"/>
  <c r="HZ132" i="11"/>
  <c r="IA132" i="11"/>
  <c r="O133" i="11"/>
  <c r="P133" i="11"/>
  <c r="W133" i="11"/>
  <c r="X133" i="11"/>
  <c r="Y133" i="11"/>
  <c r="Z133" i="11"/>
  <c r="AA133" i="11"/>
  <c r="AB133" i="11"/>
  <c r="AL132" i="11" s="1"/>
  <c r="AC133" i="11"/>
  <c r="AD133" i="11"/>
  <c r="AE133" i="11"/>
  <c r="AF133" i="11"/>
  <c r="AG133" i="11"/>
  <c r="AH133" i="11"/>
  <c r="AJ133" i="11"/>
  <c r="BC133" i="11"/>
  <c r="BD133" i="11"/>
  <c r="BK133" i="11"/>
  <c r="BL133" i="11"/>
  <c r="BM133" i="11"/>
  <c r="BN133" i="11"/>
  <c r="BO133" i="11"/>
  <c r="BP133" i="11"/>
  <c r="BQ133" i="11"/>
  <c r="BR133" i="11"/>
  <c r="BS133" i="11"/>
  <c r="BT133" i="11"/>
  <c r="BU133" i="11"/>
  <c r="BV133" i="11"/>
  <c r="BX133" i="11"/>
  <c r="CQ133" i="11"/>
  <c r="CR133" i="11"/>
  <c r="CY133" i="11"/>
  <c r="CZ133" i="11"/>
  <c r="DL133" i="11" s="1"/>
  <c r="DA133" i="11"/>
  <c r="DB133" i="11"/>
  <c r="DC133" i="11"/>
  <c r="DD133" i="11"/>
  <c r="DN132" i="11" s="1"/>
  <c r="DE133" i="11"/>
  <c r="DF133" i="11"/>
  <c r="DG133" i="11"/>
  <c r="DH133" i="11"/>
  <c r="DI133" i="11"/>
  <c r="DJ133" i="11"/>
  <c r="EE133" i="11"/>
  <c r="EF133" i="11"/>
  <c r="EM133" i="11"/>
  <c r="EN133" i="11"/>
  <c r="EO133" i="11"/>
  <c r="EP133" i="11"/>
  <c r="EQ133" i="11"/>
  <c r="ER133" i="11"/>
  <c r="ES133" i="11"/>
  <c r="ET133" i="11"/>
  <c r="EU133" i="11"/>
  <c r="EV133" i="11"/>
  <c r="EW133" i="11"/>
  <c r="EX133" i="11"/>
  <c r="FS133" i="11"/>
  <c r="FT133" i="11"/>
  <c r="GA133" i="11"/>
  <c r="GB133" i="11"/>
  <c r="GC133" i="11"/>
  <c r="GD133" i="11"/>
  <c r="GE133" i="11"/>
  <c r="GF133" i="11"/>
  <c r="GG133" i="11"/>
  <c r="GH133" i="11"/>
  <c r="GI133" i="11"/>
  <c r="GJ133" i="11"/>
  <c r="GK133" i="11"/>
  <c r="GL133" i="11"/>
  <c r="GN133" i="11"/>
  <c r="HG133" i="11"/>
  <c r="HH133" i="11"/>
  <c r="HO133" i="11"/>
  <c r="HP133" i="11"/>
  <c r="HQ133" i="11"/>
  <c r="HR133" i="11"/>
  <c r="HS133" i="11"/>
  <c r="HT133" i="11"/>
  <c r="HU133" i="11"/>
  <c r="HV133" i="11"/>
  <c r="HW133" i="11"/>
  <c r="HX133" i="11"/>
  <c r="HY133" i="11"/>
  <c r="HZ133" i="11"/>
  <c r="IB133" i="11"/>
  <c r="O134" i="11"/>
  <c r="P134" i="11"/>
  <c r="W134" i="11"/>
  <c r="X134" i="11"/>
  <c r="AJ134" i="11" s="1"/>
  <c r="Y134" i="11"/>
  <c r="Z134" i="11"/>
  <c r="AA134" i="11"/>
  <c r="AB134" i="11"/>
  <c r="AC134" i="11"/>
  <c r="AD134" i="11"/>
  <c r="AE134" i="11"/>
  <c r="AF134" i="11"/>
  <c r="AF135" i="11" s="1"/>
  <c r="AG134" i="11"/>
  <c r="AH134" i="11"/>
  <c r="BC134" i="11"/>
  <c r="BD134" i="11"/>
  <c r="BK134" i="11"/>
  <c r="BL134" i="11"/>
  <c r="BM134" i="11"/>
  <c r="BN134" i="11"/>
  <c r="BN139" i="11" s="1"/>
  <c r="BO134" i="11"/>
  <c r="BP134" i="11"/>
  <c r="BQ134" i="11"/>
  <c r="BR134" i="11"/>
  <c r="BR139" i="11" s="1"/>
  <c r="BS134" i="11"/>
  <c r="BT134" i="11"/>
  <c r="BT135" i="11" s="1"/>
  <c r="BU134" i="11"/>
  <c r="BV134" i="11"/>
  <c r="BV139" i="11" s="1"/>
  <c r="CQ134" i="11"/>
  <c r="CR134" i="11"/>
  <c r="CY134" i="11"/>
  <c r="CZ134" i="11"/>
  <c r="DA134" i="11"/>
  <c r="DB134" i="11"/>
  <c r="DC134" i="11"/>
  <c r="DD134" i="11"/>
  <c r="DE134" i="11"/>
  <c r="DF134" i="11"/>
  <c r="DG134" i="11"/>
  <c r="DH134" i="11"/>
  <c r="DI134" i="11"/>
  <c r="DJ134" i="11"/>
  <c r="DL134" i="11" s="1"/>
  <c r="EE134" i="11"/>
  <c r="EF134" i="11"/>
  <c r="EM134" i="11"/>
  <c r="EN134" i="11"/>
  <c r="EO134" i="11"/>
  <c r="EP134" i="11"/>
  <c r="EQ134" i="11"/>
  <c r="ER134" i="11"/>
  <c r="ER135" i="11" s="1"/>
  <c r="ES134" i="11"/>
  <c r="ET134" i="11"/>
  <c r="EU134" i="11"/>
  <c r="EV134" i="11"/>
  <c r="EW134" i="11"/>
  <c r="EX134" i="11"/>
  <c r="EZ134" i="11"/>
  <c r="FS134" i="11"/>
  <c r="FT134" i="11"/>
  <c r="GA134" i="11"/>
  <c r="GB134" i="11"/>
  <c r="GN134" i="11" s="1"/>
  <c r="GC134" i="11"/>
  <c r="GD134" i="11"/>
  <c r="GE134" i="11"/>
  <c r="GF134" i="11"/>
  <c r="GP132" i="11" s="1"/>
  <c r="GG134" i="11"/>
  <c r="GH134" i="11"/>
  <c r="GI134" i="11"/>
  <c r="GJ134" i="11"/>
  <c r="GK134" i="11"/>
  <c r="GL134" i="11"/>
  <c r="HG134" i="11"/>
  <c r="HH134" i="11"/>
  <c r="HO134" i="11"/>
  <c r="HP134" i="11"/>
  <c r="HQ134" i="11"/>
  <c r="HR134" i="11"/>
  <c r="HS134" i="11"/>
  <c r="HT134" i="11"/>
  <c r="HU134" i="11"/>
  <c r="HV134" i="11"/>
  <c r="HW134" i="11"/>
  <c r="HX134" i="11"/>
  <c r="HY134" i="11"/>
  <c r="HZ134" i="11"/>
  <c r="C135" i="11"/>
  <c r="D135" i="11"/>
  <c r="E135" i="11"/>
  <c r="F135" i="11"/>
  <c r="G135" i="11"/>
  <c r="H135" i="11"/>
  <c r="I135" i="11"/>
  <c r="J135" i="11"/>
  <c r="K135" i="11"/>
  <c r="L135" i="11"/>
  <c r="M135" i="11"/>
  <c r="N135" i="11"/>
  <c r="Z135" i="11"/>
  <c r="AB135" i="11"/>
  <c r="AD135" i="11"/>
  <c r="AH135" i="11"/>
  <c r="AQ135" i="11"/>
  <c r="AR135" i="11"/>
  <c r="AS135" i="11"/>
  <c r="AT135" i="11"/>
  <c r="AU135" i="11"/>
  <c r="AV135" i="11"/>
  <c r="AW135" i="11"/>
  <c r="AX135" i="11"/>
  <c r="AY135" i="11"/>
  <c r="AZ135" i="11"/>
  <c r="BA135" i="11"/>
  <c r="BB135" i="11"/>
  <c r="BN135" i="11"/>
  <c r="BP135" i="11"/>
  <c r="BR135" i="11"/>
  <c r="BV135" i="11"/>
  <c r="CE135" i="11"/>
  <c r="CF135" i="11"/>
  <c r="CG135" i="11"/>
  <c r="CH135" i="11"/>
  <c r="CI135" i="11"/>
  <c r="CJ135" i="11"/>
  <c r="CK135" i="11"/>
  <c r="CL135" i="11"/>
  <c r="CM135" i="11"/>
  <c r="CN135" i="11"/>
  <c r="CO135" i="11"/>
  <c r="CP135" i="11"/>
  <c r="CZ135" i="11"/>
  <c r="DB135" i="11"/>
  <c r="DD135" i="11"/>
  <c r="DF135" i="11"/>
  <c r="DH135" i="11"/>
  <c r="DS135" i="11"/>
  <c r="DT135" i="11"/>
  <c r="DU135" i="11"/>
  <c r="DV135" i="11"/>
  <c r="DW135" i="11"/>
  <c r="DX135" i="11"/>
  <c r="DY135" i="11"/>
  <c r="DZ135" i="11"/>
  <c r="EA135" i="11"/>
  <c r="EB135" i="11"/>
  <c r="EC135" i="11"/>
  <c r="ED135" i="11"/>
  <c r="EL135" i="11"/>
  <c r="EN135" i="11"/>
  <c r="EP135" i="11"/>
  <c r="ET135" i="11"/>
  <c r="EV135" i="11"/>
  <c r="EX135" i="11"/>
  <c r="FG135" i="11"/>
  <c r="FH135" i="11"/>
  <c r="FI135" i="11"/>
  <c r="FJ135" i="11"/>
  <c r="FK135" i="11"/>
  <c r="FL135" i="11"/>
  <c r="FM135" i="11"/>
  <c r="FN135" i="11"/>
  <c r="FO135" i="11"/>
  <c r="FP135" i="11"/>
  <c r="FQ135" i="11"/>
  <c r="FR135" i="11"/>
  <c r="GB135" i="11"/>
  <c r="GD135" i="11"/>
  <c r="GF135" i="11"/>
  <c r="GH135" i="11"/>
  <c r="GJ135" i="11"/>
  <c r="GL135" i="11"/>
  <c r="GU135" i="11"/>
  <c r="GV135" i="11"/>
  <c r="GW135" i="11"/>
  <c r="GX135" i="11"/>
  <c r="GY135" i="11"/>
  <c r="GZ135" i="11"/>
  <c r="HA135" i="11"/>
  <c r="HB135" i="11"/>
  <c r="HC135" i="11"/>
  <c r="HD135" i="11"/>
  <c r="HE135" i="11"/>
  <c r="HF135" i="11"/>
  <c r="HP135" i="11"/>
  <c r="HR135" i="11"/>
  <c r="HT135" i="11"/>
  <c r="HV135" i="11"/>
  <c r="HX135" i="11"/>
  <c r="HZ135" i="11"/>
  <c r="X136" i="11"/>
  <c r="Z136" i="11"/>
  <c r="AB136" i="11"/>
  <c r="AD136" i="11"/>
  <c r="AF136" i="11"/>
  <c r="AH136" i="11"/>
  <c r="BL136" i="11"/>
  <c r="BN136" i="11"/>
  <c r="BP136" i="11"/>
  <c r="BR136" i="11"/>
  <c r="BT136" i="11"/>
  <c r="BV136" i="11"/>
  <c r="CZ136" i="11"/>
  <c r="DB136" i="11"/>
  <c r="DD136" i="11"/>
  <c r="DF136" i="11"/>
  <c r="DH136" i="11"/>
  <c r="DJ136" i="11"/>
  <c r="EN136" i="11"/>
  <c r="EP136" i="11"/>
  <c r="ER136" i="11"/>
  <c r="ET136" i="11"/>
  <c r="EV136" i="11"/>
  <c r="EX136" i="11"/>
  <c r="GB136" i="11"/>
  <c r="GD136" i="11"/>
  <c r="GF136" i="11"/>
  <c r="GH136" i="11"/>
  <c r="GJ136" i="11"/>
  <c r="GL136" i="11"/>
  <c r="HP136" i="11"/>
  <c r="HR136" i="11"/>
  <c r="HT136" i="11"/>
  <c r="HV136" i="11"/>
  <c r="HX136" i="11"/>
  <c r="HZ136" i="11"/>
  <c r="X137" i="11"/>
  <c r="Z137" i="11"/>
  <c r="AB137" i="11"/>
  <c r="AD137" i="11"/>
  <c r="AF137" i="11"/>
  <c r="AH137" i="11"/>
  <c r="BL137" i="11"/>
  <c r="BN137" i="11"/>
  <c r="BP137" i="11"/>
  <c r="BR137" i="11"/>
  <c r="BT137" i="11"/>
  <c r="BV137" i="11"/>
  <c r="CZ137" i="11"/>
  <c r="DB137" i="11"/>
  <c r="DD137" i="11"/>
  <c r="DF137" i="11"/>
  <c r="DH137" i="11"/>
  <c r="DJ137" i="11"/>
  <c r="EN137" i="11"/>
  <c r="EP137" i="11"/>
  <c r="ER137" i="11"/>
  <c r="ET137" i="11"/>
  <c r="EV137" i="11"/>
  <c r="EX137" i="11"/>
  <c r="GB137" i="11"/>
  <c r="GD137" i="11"/>
  <c r="GF137" i="11"/>
  <c r="GH137" i="11"/>
  <c r="GJ137" i="11"/>
  <c r="GL137" i="11"/>
  <c r="HP137" i="11"/>
  <c r="HR137" i="11"/>
  <c r="HT137" i="11"/>
  <c r="HV137" i="11"/>
  <c r="HX137" i="11"/>
  <c r="HZ137" i="11"/>
  <c r="X138" i="11"/>
  <c r="Z138" i="11"/>
  <c r="AB138" i="11"/>
  <c r="AD138" i="11"/>
  <c r="AF138" i="11"/>
  <c r="AH138" i="11"/>
  <c r="BL138" i="11"/>
  <c r="BN138" i="11"/>
  <c r="BP138" i="11"/>
  <c r="BR138" i="11"/>
  <c r="BT138" i="11"/>
  <c r="BV138" i="11"/>
  <c r="CZ138" i="11"/>
  <c r="DB138" i="11"/>
  <c r="DD138" i="11"/>
  <c r="DF138" i="11"/>
  <c r="DH138" i="11"/>
  <c r="DJ138" i="11"/>
  <c r="EN138" i="11"/>
  <c r="EP138" i="11"/>
  <c r="ER138" i="11"/>
  <c r="ET138" i="11"/>
  <c r="EV138" i="11"/>
  <c r="EX138" i="11"/>
  <c r="GB138" i="11"/>
  <c r="GD138" i="11"/>
  <c r="GF138" i="11"/>
  <c r="GH138" i="11"/>
  <c r="GJ138" i="11"/>
  <c r="GL138" i="11"/>
  <c r="HP138" i="11"/>
  <c r="HR138" i="11"/>
  <c r="HT138" i="11"/>
  <c r="HV138" i="11"/>
  <c r="HX138" i="11"/>
  <c r="HZ138" i="11"/>
  <c r="W139" i="11"/>
  <c r="Y139" i="11"/>
  <c r="Z139" i="11"/>
  <c r="AA139" i="11"/>
  <c r="AC139" i="11"/>
  <c r="AD139" i="11"/>
  <c r="AE139" i="11"/>
  <c r="AG139" i="11"/>
  <c r="AH139" i="11"/>
  <c r="BK139" i="11"/>
  <c r="BL139" i="11"/>
  <c r="BM139" i="11"/>
  <c r="BW139" i="11" s="1"/>
  <c r="BO139" i="11"/>
  <c r="BP139" i="11"/>
  <c r="BQ139" i="11"/>
  <c r="BS139" i="11"/>
  <c r="BT139" i="11"/>
  <c r="BU139" i="11"/>
  <c r="BX139" i="11"/>
  <c r="CY139" i="11"/>
  <c r="DA139" i="11"/>
  <c r="DB139" i="11"/>
  <c r="DC139" i="11"/>
  <c r="DE139" i="11"/>
  <c r="DF139" i="11"/>
  <c r="DG139" i="11"/>
  <c r="DI139" i="11"/>
  <c r="DJ139" i="11"/>
  <c r="EM139" i="11"/>
  <c r="EN139" i="11"/>
  <c r="EY139" i="11" s="1"/>
  <c r="EO139" i="11"/>
  <c r="EP139" i="11"/>
  <c r="EQ139" i="11"/>
  <c r="ER139" i="11"/>
  <c r="ES139" i="11"/>
  <c r="ET139" i="11"/>
  <c r="EU139" i="11"/>
  <c r="EV139" i="11"/>
  <c r="EW139" i="11"/>
  <c r="EX139" i="11"/>
  <c r="EZ139" i="11"/>
  <c r="GA139" i="11"/>
  <c r="GN139" i="11" s="1"/>
  <c r="GB139" i="11"/>
  <c r="GC139" i="11"/>
  <c r="GD139" i="11"/>
  <c r="GE139" i="11"/>
  <c r="GF139" i="11"/>
  <c r="GG139" i="11"/>
  <c r="GH139" i="11"/>
  <c r="GI139" i="11"/>
  <c r="GJ139" i="11"/>
  <c r="GK139" i="11"/>
  <c r="GL139" i="11"/>
  <c r="GM139" i="11" s="1"/>
  <c r="HO139" i="11"/>
  <c r="HP139" i="11"/>
  <c r="IA139" i="11" s="1"/>
  <c r="HQ139" i="11"/>
  <c r="HR139" i="11"/>
  <c r="HS139" i="11"/>
  <c r="HT139" i="11"/>
  <c r="HU139" i="11"/>
  <c r="HV139" i="11"/>
  <c r="HW139" i="11"/>
  <c r="HX139" i="11"/>
  <c r="HY139" i="11"/>
  <c r="HZ139" i="11"/>
  <c r="IB139" i="11"/>
  <c r="W140" i="11"/>
  <c r="X140" i="11"/>
  <c r="Y140" i="11"/>
  <c r="Z140" i="11"/>
  <c r="AA140" i="11"/>
  <c r="AB140" i="11"/>
  <c r="AC140" i="11"/>
  <c r="AD140" i="11"/>
  <c r="AE140" i="11"/>
  <c r="AJ140" i="11" s="1"/>
  <c r="AF140" i="11"/>
  <c r="AG140" i="11"/>
  <c r="AH140" i="11"/>
  <c r="AI140" i="11"/>
  <c r="BK140" i="11"/>
  <c r="BL140" i="11"/>
  <c r="BW140" i="11" s="1"/>
  <c r="BM140" i="11"/>
  <c r="BX140" i="11" s="1"/>
  <c r="BN140" i="11"/>
  <c r="BO140" i="11"/>
  <c r="BP140" i="11"/>
  <c r="BQ140" i="11"/>
  <c r="BR140" i="11"/>
  <c r="BS140" i="11"/>
  <c r="BT140" i="11"/>
  <c r="BU140" i="11"/>
  <c r="BV140" i="11"/>
  <c r="CY140" i="11"/>
  <c r="CZ140" i="11"/>
  <c r="DA140" i="11"/>
  <c r="DB140" i="11"/>
  <c r="DC140" i="11"/>
  <c r="DD140" i="11"/>
  <c r="DE140" i="11"/>
  <c r="DF140" i="11"/>
  <c r="DG140" i="11"/>
  <c r="DL140" i="11" s="1"/>
  <c r="DH140" i="11"/>
  <c r="DI140" i="11"/>
  <c r="DJ140" i="11"/>
  <c r="DK140" i="11"/>
  <c r="EM140" i="11"/>
  <c r="EN140" i="11"/>
  <c r="EY140" i="11" s="1"/>
  <c r="EO140" i="11"/>
  <c r="EZ140" i="11" s="1"/>
  <c r="EP140" i="11"/>
  <c r="EQ140" i="11"/>
  <c r="ER140" i="11"/>
  <c r="ES140" i="11"/>
  <c r="ET140" i="11"/>
  <c r="EU140" i="11"/>
  <c r="EV140" i="11"/>
  <c r="EW140" i="11"/>
  <c r="EX140" i="11"/>
  <c r="GA140" i="11"/>
  <c r="GB140" i="11"/>
  <c r="GC140" i="11"/>
  <c r="GD140" i="11"/>
  <c r="GE140" i="11"/>
  <c r="GF140" i="11"/>
  <c r="GG140" i="11"/>
  <c r="GH140" i="11"/>
  <c r="GI140" i="11"/>
  <c r="GJ140" i="11"/>
  <c r="GK140" i="11"/>
  <c r="GL140" i="11"/>
  <c r="GM140" i="11"/>
  <c r="GN140" i="11"/>
  <c r="HO140" i="11"/>
  <c r="HP140" i="11"/>
  <c r="IA140" i="11" s="1"/>
  <c r="HQ140" i="11"/>
  <c r="IB140" i="11" s="1"/>
  <c r="HR140" i="11"/>
  <c r="HS140" i="11"/>
  <c r="HT140" i="11"/>
  <c r="HU140" i="11"/>
  <c r="HV140" i="11"/>
  <c r="HW140" i="11"/>
  <c r="HX140" i="11"/>
  <c r="HY140" i="11"/>
  <c r="HZ140" i="11"/>
  <c r="B141" i="11"/>
  <c r="C141" i="11"/>
  <c r="AI141" i="11"/>
  <c r="D140" i="11" s="1"/>
  <c r="AJ141" i="11"/>
  <c r="BW141" i="11"/>
  <c r="BX141" i="11"/>
  <c r="DK141" i="11"/>
  <c r="DL141" i="11"/>
  <c r="EY141" i="11"/>
  <c r="EZ141" i="11"/>
  <c r="GM141" i="11"/>
  <c r="GN141" i="11"/>
  <c r="IA141" i="11"/>
  <c r="IB141" i="11"/>
  <c r="C142" i="11"/>
  <c r="AI142" i="11"/>
  <c r="D141" i="11" s="1"/>
  <c r="AJ142" i="11"/>
  <c r="BW142" i="11"/>
  <c r="BX142" i="11"/>
  <c r="DK142" i="11"/>
  <c r="DL142" i="11"/>
  <c r="EY142" i="11"/>
  <c r="EZ142" i="11"/>
  <c r="GM142" i="11"/>
  <c r="GN142" i="11"/>
  <c r="IA142" i="11"/>
  <c r="IB142" i="11"/>
  <c r="AI143" i="11"/>
  <c r="BW143" i="11"/>
  <c r="BX143" i="11"/>
  <c r="DK143" i="11"/>
  <c r="DL143" i="11"/>
  <c r="EY143" i="11"/>
  <c r="GM143" i="11"/>
  <c r="IA143" i="11"/>
  <c r="IB143" i="11"/>
  <c r="AI144" i="11"/>
  <c r="BW144" i="11"/>
  <c r="BX144" i="11"/>
  <c r="DK144" i="11"/>
  <c r="DL144" i="11"/>
  <c r="EY144" i="11"/>
  <c r="GM144" i="11"/>
  <c r="IA144" i="11"/>
  <c r="IB144" i="11"/>
  <c r="D145" i="11"/>
  <c r="F145" i="11"/>
  <c r="E146" i="11" s="1"/>
  <c r="G145" i="11"/>
  <c r="H145" i="11"/>
  <c r="W145" i="11"/>
  <c r="X145" i="11"/>
  <c r="Y145" i="11"/>
  <c r="Z145" i="11"/>
  <c r="AA145" i="11"/>
  <c r="AB145" i="11"/>
  <c r="AC145" i="11"/>
  <c r="AD145" i="11"/>
  <c r="AE145" i="11"/>
  <c r="AF145" i="11"/>
  <c r="AG145" i="11"/>
  <c r="AH145" i="11"/>
  <c r="AI145" i="11"/>
  <c r="BK145" i="11"/>
  <c r="BL145" i="11"/>
  <c r="BW145" i="11" s="1"/>
  <c r="K146" i="11" s="1"/>
  <c r="BM145" i="11"/>
  <c r="BX145" i="11" s="1"/>
  <c r="BN145" i="11"/>
  <c r="BO145" i="11"/>
  <c r="BP145" i="11"/>
  <c r="BQ145" i="11"/>
  <c r="BR145" i="11"/>
  <c r="BS145" i="11"/>
  <c r="BT145" i="11"/>
  <c r="BU145" i="11"/>
  <c r="BV145" i="11"/>
  <c r="CY145" i="11"/>
  <c r="CZ145" i="11"/>
  <c r="DA145" i="11"/>
  <c r="DB145" i="11"/>
  <c r="DC145" i="11"/>
  <c r="DD145" i="11"/>
  <c r="DK145" i="11" s="1"/>
  <c r="L146" i="11" s="1"/>
  <c r="DE145" i="11"/>
  <c r="DF145" i="11"/>
  <c r="DG145" i="11"/>
  <c r="DH145" i="11"/>
  <c r="DI145" i="11"/>
  <c r="DJ145" i="11"/>
  <c r="DL145" i="11"/>
  <c r="EM145" i="11"/>
  <c r="EN145" i="11"/>
  <c r="EY145" i="11" s="1"/>
  <c r="K145" i="11" s="1"/>
  <c r="EO145" i="11"/>
  <c r="EP145" i="11"/>
  <c r="EQ145" i="11"/>
  <c r="ER145" i="11"/>
  <c r="ES145" i="11"/>
  <c r="ET145" i="11"/>
  <c r="EU145" i="11"/>
  <c r="EV145" i="11"/>
  <c r="EW145" i="11"/>
  <c r="EX145" i="11"/>
  <c r="GA145" i="11"/>
  <c r="GB145" i="11"/>
  <c r="GM145" i="11" s="1"/>
  <c r="L145" i="11" s="1"/>
  <c r="GC145" i="11"/>
  <c r="GD145" i="11"/>
  <c r="GE145" i="11"/>
  <c r="GF145" i="11"/>
  <c r="GG145" i="11"/>
  <c r="GH145" i="11"/>
  <c r="GI145" i="11"/>
  <c r="GJ145" i="11"/>
  <c r="GK145" i="11"/>
  <c r="GL145" i="11"/>
  <c r="HO145" i="11"/>
  <c r="HP145" i="11"/>
  <c r="IA145" i="11" s="1"/>
  <c r="J145" i="11" s="1"/>
  <c r="HQ145" i="11"/>
  <c r="HR145" i="11"/>
  <c r="HS145" i="11"/>
  <c r="HT145" i="11"/>
  <c r="HU145" i="11"/>
  <c r="HV145" i="11"/>
  <c r="HW145" i="11"/>
  <c r="HX145" i="11"/>
  <c r="HY145" i="11"/>
  <c r="HZ145" i="11"/>
  <c r="IB145" i="11"/>
  <c r="F146" i="11"/>
  <c r="G146" i="11"/>
  <c r="H146" i="11"/>
  <c r="B149" i="11"/>
  <c r="A150" i="11" s="1"/>
  <c r="C149" i="11"/>
  <c r="D149" i="11"/>
  <c r="F149" i="11"/>
  <c r="G149" i="11"/>
  <c r="E150" i="11" s="1"/>
  <c r="H149" i="11"/>
  <c r="J149" i="11"/>
  <c r="I150" i="11" s="1"/>
  <c r="K149" i="11"/>
  <c r="L149" i="11"/>
  <c r="B150" i="11"/>
  <c r="C150" i="11"/>
  <c r="D150" i="11"/>
  <c r="F150" i="11"/>
  <c r="G150" i="11"/>
  <c r="H150" i="11"/>
  <c r="J150" i="11"/>
  <c r="K150" i="11"/>
  <c r="L150" i="11"/>
  <c r="G153" i="11"/>
  <c r="H153" i="11"/>
  <c r="S153" i="11" s="1"/>
  <c r="B140" i="11" s="1"/>
  <c r="I153" i="11"/>
  <c r="J153" i="11"/>
  <c r="K153" i="11"/>
  <c r="L153" i="11"/>
  <c r="M153" i="11"/>
  <c r="N153" i="11"/>
  <c r="O153" i="11"/>
  <c r="P153" i="11"/>
  <c r="Q153" i="11"/>
  <c r="R153" i="11"/>
  <c r="T153" i="11"/>
  <c r="G154" i="11"/>
  <c r="H154" i="11"/>
  <c r="S154" i="11" s="1"/>
  <c r="C140" i="11" s="1"/>
  <c r="I154" i="11"/>
  <c r="J154" i="11"/>
  <c r="K154" i="11"/>
  <c r="L154" i="11"/>
  <c r="M154" i="11"/>
  <c r="N154" i="11"/>
  <c r="O154" i="11"/>
  <c r="P154" i="11"/>
  <c r="Q154" i="11"/>
  <c r="R154" i="11"/>
  <c r="T154" i="11"/>
  <c r="G157" i="11"/>
  <c r="T157" i="11" s="1"/>
  <c r="H157" i="11"/>
  <c r="I157" i="11"/>
  <c r="J157" i="11"/>
  <c r="K157" i="11"/>
  <c r="L157" i="11"/>
  <c r="M157" i="11"/>
  <c r="N157" i="11"/>
  <c r="O157" i="11"/>
  <c r="P157" i="11"/>
  <c r="Q157" i="11"/>
  <c r="R157" i="11"/>
  <c r="S157" i="11"/>
  <c r="AB170" i="11"/>
  <c r="AG170" i="11"/>
  <c r="AI170" i="11"/>
  <c r="AK170" i="11"/>
  <c r="AM170" i="11"/>
  <c r="AO170" i="11"/>
  <c r="AQ170" i="11"/>
  <c r="H171" i="11"/>
  <c r="Q171" i="11"/>
  <c r="S171" i="11"/>
  <c r="T171" i="11"/>
  <c r="U171" i="11"/>
  <c r="V171" i="11"/>
  <c r="W171" i="11"/>
  <c r="X171" i="11"/>
  <c r="Y171" i="11"/>
  <c r="Z171" i="11"/>
  <c r="AA171" i="11"/>
  <c r="AB171" i="11"/>
  <c r="AG171" i="11"/>
  <c r="AI171" i="11"/>
  <c r="AK171" i="11"/>
  <c r="AM171" i="11"/>
  <c r="AO171" i="11"/>
  <c r="AQ171" i="11"/>
  <c r="Q172" i="11"/>
  <c r="S172" i="11"/>
  <c r="T172" i="11"/>
  <c r="U172" i="11"/>
  <c r="V172" i="11"/>
  <c r="V180" i="11" s="1"/>
  <c r="W172" i="11"/>
  <c r="X172" i="11"/>
  <c r="Y172" i="11"/>
  <c r="Z172" i="11"/>
  <c r="Z180" i="11" s="1"/>
  <c r="AA172" i="11"/>
  <c r="AB172" i="11"/>
  <c r="AG172" i="11"/>
  <c r="AI172" i="11"/>
  <c r="AK172" i="11"/>
  <c r="AM172" i="11"/>
  <c r="AO172" i="11"/>
  <c r="AQ172" i="11"/>
  <c r="Q173" i="11"/>
  <c r="S173" i="11"/>
  <c r="T173" i="11"/>
  <c r="U173" i="11"/>
  <c r="V173" i="11"/>
  <c r="W173" i="11"/>
  <c r="X173" i="11"/>
  <c r="Y173" i="11"/>
  <c r="Z173" i="11"/>
  <c r="AA173" i="11"/>
  <c r="AB173" i="11"/>
  <c r="AF173" i="11"/>
  <c r="AH173" i="11"/>
  <c r="AI173" i="11"/>
  <c r="AJ173" i="11"/>
  <c r="AL173" i="11"/>
  <c r="AM173" i="11"/>
  <c r="AN173" i="11"/>
  <c r="AP173" i="11"/>
  <c r="AQ173" i="11"/>
  <c r="B174" i="11"/>
  <c r="B182" i="11" s="1"/>
  <c r="D174" i="11"/>
  <c r="F174" i="11"/>
  <c r="F182" i="11" s="1"/>
  <c r="H174" i="11"/>
  <c r="J174" i="11"/>
  <c r="J182" i="11" s="1"/>
  <c r="L174" i="11"/>
  <c r="Q174" i="11"/>
  <c r="S174" i="11"/>
  <c r="T174" i="11"/>
  <c r="U174" i="11"/>
  <c r="V174" i="11"/>
  <c r="W174" i="11"/>
  <c r="X174" i="11"/>
  <c r="Y174" i="11"/>
  <c r="Z174" i="11"/>
  <c r="AA174" i="11"/>
  <c r="AB174" i="11"/>
  <c r="AF174" i="11"/>
  <c r="AG174" i="11"/>
  <c r="AH174" i="11"/>
  <c r="AI174" i="11"/>
  <c r="AJ174" i="11"/>
  <c r="AK174" i="11"/>
  <c r="AL174" i="11"/>
  <c r="AM174" i="11"/>
  <c r="AN174" i="11"/>
  <c r="AO174" i="11"/>
  <c r="AP174" i="11"/>
  <c r="AQ174" i="11"/>
  <c r="AB178" i="11"/>
  <c r="AG178" i="11"/>
  <c r="AI178" i="11"/>
  <c r="AK178" i="11"/>
  <c r="AM178" i="11"/>
  <c r="AO178" i="11"/>
  <c r="AQ178" i="11"/>
  <c r="H179" i="11"/>
  <c r="Q179" i="11"/>
  <c r="S179" i="11"/>
  <c r="T179" i="11"/>
  <c r="U179" i="11"/>
  <c r="V179" i="11"/>
  <c r="W179" i="11"/>
  <c r="X179" i="11"/>
  <c r="Y179" i="11"/>
  <c r="Z179" i="11"/>
  <c r="AA179" i="11"/>
  <c r="AB179" i="11"/>
  <c r="AG179" i="11"/>
  <c r="AI179" i="11"/>
  <c r="AK179" i="11"/>
  <c r="AM179" i="11"/>
  <c r="AO179" i="11"/>
  <c r="AQ179" i="11"/>
  <c r="Q180" i="11"/>
  <c r="S180" i="11"/>
  <c r="T180" i="11"/>
  <c r="U180" i="11"/>
  <c r="W180" i="11"/>
  <c r="X180" i="11"/>
  <c r="Y180" i="11"/>
  <c r="AA180" i="11"/>
  <c r="AB180" i="11"/>
  <c r="AG180" i="11"/>
  <c r="AI180" i="11"/>
  <c r="AK180" i="11"/>
  <c r="AM180" i="11"/>
  <c r="AO180" i="11"/>
  <c r="AQ180" i="11"/>
  <c r="Q181" i="11"/>
  <c r="S181" i="11"/>
  <c r="T181" i="11"/>
  <c r="U181" i="11"/>
  <c r="V181" i="11"/>
  <c r="W181" i="11"/>
  <c r="X181" i="11"/>
  <c r="Y181" i="11"/>
  <c r="Z181" i="11"/>
  <c r="AA181" i="11"/>
  <c r="AB181" i="11"/>
  <c r="AF181" i="11"/>
  <c r="AH181" i="11"/>
  <c r="AI181" i="11"/>
  <c r="AJ181" i="11"/>
  <c r="AL181" i="11"/>
  <c r="AM181" i="11"/>
  <c r="AN181" i="11"/>
  <c r="AP181" i="11"/>
  <c r="AQ181" i="11"/>
  <c r="D182" i="11"/>
  <c r="H182" i="11"/>
  <c r="L182" i="11"/>
  <c r="Q182" i="11"/>
  <c r="S182" i="11"/>
  <c r="T182" i="11"/>
  <c r="U182" i="11"/>
  <c r="V182" i="11"/>
  <c r="W182" i="11"/>
  <c r="X182" i="11"/>
  <c r="Y182" i="11"/>
  <c r="Z182" i="11"/>
  <c r="AA182" i="11"/>
  <c r="AB182" i="11"/>
  <c r="AF182" i="11"/>
  <c r="AG182" i="11"/>
  <c r="AH182" i="11"/>
  <c r="AI182" i="11"/>
  <c r="AJ182" i="11"/>
  <c r="AK182" i="11"/>
  <c r="AL182" i="11"/>
  <c r="AM182" i="11"/>
  <c r="AN182" i="11"/>
  <c r="AO182" i="11"/>
  <c r="AP182" i="11"/>
  <c r="AQ182" i="11"/>
  <c r="AR182" i="11"/>
  <c r="AB183" i="11"/>
  <c r="AI183" i="11"/>
  <c r="AM183" i="11"/>
  <c r="AQ183" i="11"/>
  <c r="AB188" i="11"/>
  <c r="AG188" i="11"/>
  <c r="AI188" i="11"/>
  <c r="AK188" i="11"/>
  <c r="AM188" i="11"/>
  <c r="AO188" i="11"/>
  <c r="AQ188" i="11"/>
  <c r="H189" i="11"/>
  <c r="Q189" i="11"/>
  <c r="S189" i="11"/>
  <c r="T189" i="11"/>
  <c r="U189" i="11"/>
  <c r="V189" i="11"/>
  <c r="W189" i="11"/>
  <c r="X189" i="11"/>
  <c r="Y189" i="11"/>
  <c r="Z189" i="11"/>
  <c r="AA189" i="11"/>
  <c r="AB189" i="11"/>
  <c r="AG189" i="11"/>
  <c r="AI189" i="11"/>
  <c r="AK189" i="11"/>
  <c r="AM189" i="11"/>
  <c r="AO189" i="11"/>
  <c r="AQ189" i="11"/>
  <c r="Q190" i="11"/>
  <c r="S190" i="11"/>
  <c r="T190" i="11"/>
  <c r="U190" i="11"/>
  <c r="V190" i="11"/>
  <c r="W190" i="11"/>
  <c r="X190" i="11"/>
  <c r="Y190" i="11"/>
  <c r="Z190" i="11"/>
  <c r="AA190" i="11"/>
  <c r="AB190" i="11"/>
  <c r="AG190" i="11"/>
  <c r="AI190" i="11"/>
  <c r="AK190" i="11"/>
  <c r="AM190" i="11"/>
  <c r="AO190" i="11"/>
  <c r="AQ190" i="11"/>
  <c r="Q191" i="11"/>
  <c r="S191" i="11"/>
  <c r="T191" i="11"/>
  <c r="U191" i="11"/>
  <c r="V191" i="11"/>
  <c r="W191" i="11"/>
  <c r="X191" i="11"/>
  <c r="Y191" i="11"/>
  <c r="Z191" i="11"/>
  <c r="AA191" i="11"/>
  <c r="AB191" i="11"/>
  <c r="AF191" i="11"/>
  <c r="AH191" i="11"/>
  <c r="AI191" i="11"/>
  <c r="AJ191" i="11"/>
  <c r="AL191" i="11"/>
  <c r="AM191" i="11"/>
  <c r="AN191" i="11"/>
  <c r="AP191" i="11"/>
  <c r="AQ191" i="11"/>
  <c r="B192" i="11"/>
  <c r="D192" i="11"/>
  <c r="F192" i="11"/>
  <c r="H192" i="11"/>
  <c r="J192" i="11"/>
  <c r="L192" i="11"/>
  <c r="Q192" i="11"/>
  <c r="S192" i="11"/>
  <c r="T192" i="11"/>
  <c r="U192" i="11"/>
  <c r="V192" i="11"/>
  <c r="W192" i="11"/>
  <c r="X192" i="11"/>
  <c r="Y192" i="11"/>
  <c r="Z192" i="11"/>
  <c r="AA192" i="11"/>
  <c r="AB192" i="11"/>
  <c r="AF192" i="11"/>
  <c r="AG192" i="11"/>
  <c r="AH192" i="11"/>
  <c r="AI192" i="11"/>
  <c r="AI193" i="11" s="1"/>
  <c r="AJ192" i="11"/>
  <c r="AK192" i="11"/>
  <c r="AL192" i="11"/>
  <c r="AM192" i="11"/>
  <c r="AM193" i="11" s="1"/>
  <c r="AN192" i="11"/>
  <c r="AO192" i="11"/>
  <c r="AP192" i="11"/>
  <c r="AQ192" i="11"/>
  <c r="AQ193" i="11" s="1"/>
  <c r="AR192" i="11"/>
  <c r="AB193" i="11"/>
  <c r="C39" i="5"/>
  <c r="Z17" i="7"/>
  <c r="X17" i="7"/>
  <c r="Y12" i="7"/>
  <c r="Y11" i="7"/>
  <c r="Y10" i="7"/>
  <c r="Y9" i="7"/>
  <c r="Y8" i="7"/>
  <c r="Y7" i="7"/>
  <c r="Y6" i="7"/>
  <c r="Y5" i="7"/>
  <c r="Y4" i="7"/>
  <c r="U5" i="7"/>
  <c r="U17" i="7" s="1"/>
  <c r="U6" i="7"/>
  <c r="U7" i="7"/>
  <c r="U8" i="7"/>
  <c r="U9" i="7"/>
  <c r="U10" i="7"/>
  <c r="U11" i="7"/>
  <c r="U12" i="7"/>
  <c r="U13" i="7"/>
  <c r="U14" i="7"/>
  <c r="U4" i="7"/>
  <c r="V17" i="7"/>
  <c r="T17" i="7"/>
  <c r="J41" i="7"/>
  <c r="J39" i="7"/>
  <c r="I40" i="7"/>
  <c r="K40" i="7"/>
  <c r="K41" i="7"/>
  <c r="L41" i="7"/>
  <c r="B26" i="10"/>
  <c r="B24" i="10"/>
  <c r="B25" i="10"/>
  <c r="B23" i="10"/>
  <c r="B22" i="10"/>
  <c r="P3" i="7"/>
  <c r="CR5" i="2"/>
  <c r="CQ17" i="2"/>
  <c r="CQ16" i="2"/>
  <c r="CQ15" i="2"/>
  <c r="CQ14" i="2"/>
  <c r="CQ13" i="2"/>
  <c r="CQ12" i="2"/>
  <c r="CQ11" i="2"/>
  <c r="CQ10" i="2"/>
  <c r="CQ9" i="2"/>
  <c r="CQ8" i="2"/>
  <c r="CQ7" i="2"/>
  <c r="CQ6" i="2"/>
  <c r="K21" i="7"/>
  <c r="U6" i="13" l="1"/>
  <c r="U10" i="13"/>
  <c r="Z10" i="13" s="1"/>
  <c r="M40" i="13"/>
  <c r="O18" i="13"/>
  <c r="W6" i="13"/>
  <c r="AA6" i="13"/>
  <c r="S8" i="13"/>
  <c r="U8" i="13" s="1"/>
  <c r="Z8" i="13" s="1"/>
  <c r="S10" i="13"/>
  <c r="S12" i="13"/>
  <c r="U12" i="13" s="1"/>
  <c r="Z12" i="13" s="1"/>
  <c r="U13" i="13"/>
  <c r="Z13" i="13" s="1"/>
  <c r="X14" i="13"/>
  <c r="X16" i="13"/>
  <c r="W28" i="13"/>
  <c r="U35" i="13"/>
  <c r="W36" i="13"/>
  <c r="S52" i="13"/>
  <c r="P63" i="13"/>
  <c r="AG30" i="13" s="1"/>
  <c r="P85" i="13"/>
  <c r="P64" i="13"/>
  <c r="T53" i="13"/>
  <c r="T54" i="13"/>
  <c r="T59" i="13"/>
  <c r="N83" i="13"/>
  <c r="AF28" i="13" s="1"/>
  <c r="S83" i="13"/>
  <c r="S84" i="13"/>
  <c r="T74" i="13"/>
  <c r="T75" i="13"/>
  <c r="P18" i="13"/>
  <c r="P17" i="13"/>
  <c r="T18" i="13"/>
  <c r="T17" i="13"/>
  <c r="X6" i="13"/>
  <c r="R18" i="13"/>
  <c r="M39" i="13"/>
  <c r="M38" i="13"/>
  <c r="P25" i="13"/>
  <c r="R70" i="13"/>
  <c r="O83" i="13"/>
  <c r="AF29" i="13" s="1"/>
  <c r="O84" i="13"/>
  <c r="Q18" i="13"/>
  <c r="Q17" i="13"/>
  <c r="O40" i="13"/>
  <c r="Y6" i="13"/>
  <c r="S7" i="13"/>
  <c r="S17" i="13" s="1"/>
  <c r="S9" i="13"/>
  <c r="U9" i="13" s="1"/>
  <c r="Z9" i="13" s="1"/>
  <c r="S11" i="13"/>
  <c r="U11" i="13" s="1"/>
  <c r="Z11" i="13" s="1"/>
  <c r="U25" i="13"/>
  <c r="W32" i="13"/>
  <c r="N40" i="13"/>
  <c r="N85" i="13"/>
  <c r="T61" i="13"/>
  <c r="T62" i="13"/>
  <c r="P83" i="13"/>
  <c r="AF30" i="13" s="1"/>
  <c r="T80" i="13"/>
  <c r="J20" i="13"/>
  <c r="J40" i="13"/>
  <c r="R17" i="13"/>
  <c r="T40" i="13"/>
  <c r="V17" i="13"/>
  <c r="Y39" i="13"/>
  <c r="Y38" i="13"/>
  <c r="W26" i="13"/>
  <c r="W39" i="13" s="1"/>
  <c r="T57" i="13"/>
  <c r="T58" i="13"/>
  <c r="N63" i="13"/>
  <c r="AG28" i="13" s="1"/>
  <c r="O64" i="13"/>
  <c r="I84" i="13"/>
  <c r="Q84" i="13"/>
  <c r="T72" i="13"/>
  <c r="Q83" i="13"/>
  <c r="N84" i="13"/>
  <c r="O85" i="13"/>
  <c r="S15" i="13"/>
  <c r="U15" i="13" s="1"/>
  <c r="Z15" i="13" s="1"/>
  <c r="R25" i="13"/>
  <c r="P26" i="13"/>
  <c r="S26" i="13" s="1"/>
  <c r="X26" i="13" s="1"/>
  <c r="R27" i="13"/>
  <c r="S27" i="13" s="1"/>
  <c r="X27" i="13" s="1"/>
  <c r="P28" i="13"/>
  <c r="S28" i="13" s="1"/>
  <c r="X28" i="13" s="1"/>
  <c r="R30" i="13"/>
  <c r="S30" i="13" s="1"/>
  <c r="X30" i="13" s="1"/>
  <c r="R31" i="13"/>
  <c r="S31" i="13" s="1"/>
  <c r="X31" i="13" s="1"/>
  <c r="P32" i="13"/>
  <c r="S32" i="13" s="1"/>
  <c r="X32" i="13" s="1"/>
  <c r="R33" i="13"/>
  <c r="S33" i="13" s="1"/>
  <c r="X33" i="13" s="1"/>
  <c r="P34" i="13"/>
  <c r="R35" i="13"/>
  <c r="S35" i="13" s="1"/>
  <c r="X35" i="13" s="1"/>
  <c r="P36" i="13"/>
  <c r="S36" i="13" s="1"/>
  <c r="X36" i="13" s="1"/>
  <c r="O38" i="13"/>
  <c r="O39" i="13"/>
  <c r="Q52" i="13"/>
  <c r="I65" i="13"/>
  <c r="T70" i="13"/>
  <c r="Q34" i="13"/>
  <c r="Q38" i="13" s="1"/>
  <c r="Q36" i="13"/>
  <c r="J38" i="13"/>
  <c r="T38" i="13"/>
  <c r="I64" i="13"/>
  <c r="U64" i="13"/>
  <c r="P84" i="13"/>
  <c r="U63" i="13"/>
  <c r="N64" i="13"/>
  <c r="BK26" i="12"/>
  <c r="BK25" i="12"/>
  <c r="BK24" i="12"/>
  <c r="BK23" i="12"/>
  <c r="BX9" i="12"/>
  <c r="BK28" i="12"/>
  <c r="BK27" i="12"/>
  <c r="BW9" i="12"/>
  <c r="DK13" i="12"/>
  <c r="AL17" i="12"/>
  <c r="AM17" i="12"/>
  <c r="AN17" i="12" s="1"/>
  <c r="BW21" i="12"/>
  <c r="BV23" i="12"/>
  <c r="EN23" i="12"/>
  <c r="AH24" i="12"/>
  <c r="DB24" i="12"/>
  <c r="GL24" i="12"/>
  <c r="BN25" i="12"/>
  <c r="DF25" i="12"/>
  <c r="J154" i="12" s="1"/>
  <c r="J162" i="12" s="1"/>
  <c r="J172" i="12" s="1"/>
  <c r="Z26" i="12"/>
  <c r="DJ26" i="12"/>
  <c r="N155" i="12" s="1"/>
  <c r="N163" i="12" s="1"/>
  <c r="N173" i="12" s="1"/>
  <c r="AD27" i="12"/>
  <c r="AH28" i="12"/>
  <c r="N157" i="12" s="1"/>
  <c r="N165" i="12" s="1"/>
  <c r="N175" i="12" s="1"/>
  <c r="Z23" i="12"/>
  <c r="AC23" i="12"/>
  <c r="AH23" i="12"/>
  <c r="DC26" i="12"/>
  <c r="DC25" i="12"/>
  <c r="DC23" i="12"/>
  <c r="DC24" i="12"/>
  <c r="DC28" i="12"/>
  <c r="DC27" i="12"/>
  <c r="EO28" i="12"/>
  <c r="EO27" i="12"/>
  <c r="EO26" i="12"/>
  <c r="EO25" i="12"/>
  <c r="EO24" i="12"/>
  <c r="EO23" i="12"/>
  <c r="FC8" i="12"/>
  <c r="FD8" i="12" s="1"/>
  <c r="ES28" i="12"/>
  <c r="ES27" i="12"/>
  <c r="ES26" i="12"/>
  <c r="ES25" i="12"/>
  <c r="ES24" i="12"/>
  <c r="ES23" i="12"/>
  <c r="EW28" i="12"/>
  <c r="EW27" i="12"/>
  <c r="EW26" i="12"/>
  <c r="EW25" i="12"/>
  <c r="EW24" i="12"/>
  <c r="EW23" i="12"/>
  <c r="EQ25" i="12"/>
  <c r="EQ24" i="12"/>
  <c r="EQ28" i="12"/>
  <c r="EQ27" i="12"/>
  <c r="EQ26" i="12"/>
  <c r="AM8" i="12"/>
  <c r="AN8" i="12" s="1"/>
  <c r="W26" i="12"/>
  <c r="W25" i="12"/>
  <c r="D154" i="12" s="1"/>
  <c r="D162" i="12" s="1"/>
  <c r="D172" i="12" s="1"/>
  <c r="AL8" i="12"/>
  <c r="W28" i="12"/>
  <c r="W27" i="12"/>
  <c r="W24" i="12"/>
  <c r="D153" i="12" s="1"/>
  <c r="D161" i="12" s="1"/>
  <c r="AJ8" i="12"/>
  <c r="AA26" i="12"/>
  <c r="AA24" i="12"/>
  <c r="AA25" i="12"/>
  <c r="AA28" i="12"/>
  <c r="AA27" i="12"/>
  <c r="AD23" i="12"/>
  <c r="AE26" i="12"/>
  <c r="AE24" i="12"/>
  <c r="AE28" i="12"/>
  <c r="AE27" i="12"/>
  <c r="AE25" i="12"/>
  <c r="K154" i="12" s="1"/>
  <c r="K162" i="12" s="1"/>
  <c r="K172" i="12" s="1"/>
  <c r="AI8" i="12"/>
  <c r="BM28" i="12"/>
  <c r="BM27" i="12"/>
  <c r="BM26" i="12"/>
  <c r="BM25" i="12"/>
  <c r="BM24" i="12"/>
  <c r="BM23" i="12"/>
  <c r="CA8" i="12"/>
  <c r="CB8" i="12" s="1"/>
  <c r="BQ28" i="12"/>
  <c r="BQ27" i="12"/>
  <c r="BQ26" i="12"/>
  <c r="BQ25" i="12"/>
  <c r="BQ24" i="12"/>
  <c r="BQ23" i="12"/>
  <c r="BU28" i="12"/>
  <c r="BU27" i="12"/>
  <c r="BU26" i="12"/>
  <c r="BU25" i="12"/>
  <c r="BU24" i="12"/>
  <c r="BU23" i="12"/>
  <c r="EP23" i="12"/>
  <c r="ET23" i="12"/>
  <c r="EX23" i="12"/>
  <c r="GC28" i="12"/>
  <c r="GG28" i="12"/>
  <c r="GK28" i="12"/>
  <c r="ID8" i="12"/>
  <c r="HT28" i="12"/>
  <c r="HX28" i="12"/>
  <c r="DK9" i="12"/>
  <c r="DK23" i="12" s="1"/>
  <c r="EY10" i="12"/>
  <c r="DB23" i="12"/>
  <c r="DF23" i="12"/>
  <c r="DJ23" i="12"/>
  <c r="GP11" i="12"/>
  <c r="GQ11" i="12"/>
  <c r="GR11" i="12" s="1"/>
  <c r="IA12" i="12"/>
  <c r="EZ13" i="12"/>
  <c r="FB11" i="12"/>
  <c r="EY13" i="12"/>
  <c r="AM14" i="12"/>
  <c r="AN14" i="12" s="1"/>
  <c r="BX16" i="12"/>
  <c r="EZ16" i="12"/>
  <c r="IB16" i="12"/>
  <c r="AI17" i="12"/>
  <c r="AJ17" i="12"/>
  <c r="DN17" i="12"/>
  <c r="DO17" i="12"/>
  <c r="DP17" i="12" s="1"/>
  <c r="IE17" i="12"/>
  <c r="IF17" i="12" s="1"/>
  <c r="EY18" i="12"/>
  <c r="AM20" i="12"/>
  <c r="AN20" i="12" s="1"/>
  <c r="AL20" i="12"/>
  <c r="AJ20" i="12"/>
  <c r="AI20" i="12"/>
  <c r="CA20" i="12"/>
  <c r="CB20" i="12" s="1"/>
  <c r="ID20" i="12"/>
  <c r="DK21" i="12"/>
  <c r="IB21" i="12"/>
  <c r="EY22" i="12"/>
  <c r="BR23" i="12"/>
  <c r="AD24" i="12"/>
  <c r="BV24" i="12"/>
  <c r="EP24" i="12"/>
  <c r="GH24" i="12"/>
  <c r="HV24" i="12"/>
  <c r="AH25" i="12"/>
  <c r="DB25" i="12"/>
  <c r="ET25" i="12"/>
  <c r="GL25" i="12"/>
  <c r="BN26" i="12"/>
  <c r="DF26" i="12"/>
  <c r="EX26" i="12"/>
  <c r="Z27" i="12"/>
  <c r="BR27" i="12"/>
  <c r="DJ27" i="12"/>
  <c r="GD27" i="12"/>
  <c r="AD28" i="12"/>
  <c r="BV28" i="12"/>
  <c r="EP28" i="12"/>
  <c r="GH28" i="12"/>
  <c r="Y56" i="12"/>
  <c r="Y55" i="12"/>
  <c r="Y51" i="12"/>
  <c r="Y52" i="12"/>
  <c r="Y53" i="12"/>
  <c r="AM36" i="12"/>
  <c r="AN36" i="12" s="1"/>
  <c r="Y54" i="12"/>
  <c r="AC56" i="12"/>
  <c r="AC54" i="12"/>
  <c r="AC55" i="12"/>
  <c r="AC51" i="12"/>
  <c r="AC52" i="12"/>
  <c r="AG56" i="12"/>
  <c r="AG53" i="12"/>
  <c r="AG54" i="12"/>
  <c r="AG55" i="12"/>
  <c r="AG51" i="12"/>
  <c r="BL56" i="12"/>
  <c r="BP54" i="12"/>
  <c r="BT56" i="12"/>
  <c r="EO52" i="12"/>
  <c r="EW54" i="12"/>
  <c r="HS52" i="12"/>
  <c r="HW54" i="12"/>
  <c r="BX38" i="12"/>
  <c r="EZ38" i="12"/>
  <c r="IB38" i="12"/>
  <c r="AI39" i="12"/>
  <c r="AJ39" i="12"/>
  <c r="DO39" i="12"/>
  <c r="DP39" i="12" s="1"/>
  <c r="DN39" i="12"/>
  <c r="IE39" i="12"/>
  <c r="IF39" i="12" s="1"/>
  <c r="EY40" i="12"/>
  <c r="EZ40" i="12"/>
  <c r="AM42" i="12"/>
  <c r="AN42" i="12" s="1"/>
  <c r="AL42" i="12"/>
  <c r="AJ42" i="12"/>
  <c r="W56" i="12"/>
  <c r="AE56" i="12"/>
  <c r="AE54" i="12"/>
  <c r="AI42" i="12"/>
  <c r="CA42" i="12"/>
  <c r="CB42" i="12" s="1"/>
  <c r="ID42" i="12"/>
  <c r="DK43" i="12"/>
  <c r="IB43" i="12"/>
  <c r="EY44" i="12"/>
  <c r="EZ44" i="12"/>
  <c r="GP45" i="12"/>
  <c r="EZ47" i="12"/>
  <c r="FB45" i="12"/>
  <c r="EY47" i="12"/>
  <c r="IB49" i="12"/>
  <c r="BX50" i="12"/>
  <c r="EZ50" i="12"/>
  <c r="AE51" i="12"/>
  <c r="AG52" i="12"/>
  <c r="BO26" i="12"/>
  <c r="BO25" i="12"/>
  <c r="BO24" i="12"/>
  <c r="BO23" i="12"/>
  <c r="BO28" i="12"/>
  <c r="BO27" i="12"/>
  <c r="DB28" i="12"/>
  <c r="F157" i="12" s="1"/>
  <c r="F165" i="12" s="1"/>
  <c r="F175" i="12" s="1"/>
  <c r="HO51" i="12"/>
  <c r="HO54" i="12"/>
  <c r="IA36" i="12"/>
  <c r="IE36" i="12"/>
  <c r="IF36" i="12" s="1"/>
  <c r="HO56" i="12"/>
  <c r="HO52" i="12"/>
  <c r="ID36" i="12"/>
  <c r="HT52" i="12"/>
  <c r="HT51" i="12"/>
  <c r="HT53" i="12"/>
  <c r="HT56" i="12"/>
  <c r="HT54" i="12"/>
  <c r="HX54" i="12"/>
  <c r="HX56" i="12"/>
  <c r="HX52" i="12"/>
  <c r="HX51" i="12"/>
  <c r="HX53" i="12"/>
  <c r="AM39" i="12"/>
  <c r="AN39" i="12" s="1"/>
  <c r="AL39" i="12"/>
  <c r="BW43" i="12"/>
  <c r="DK47" i="12"/>
  <c r="EN52" i="12"/>
  <c r="Y28" i="12"/>
  <c r="E157" i="12" s="1"/>
  <c r="E165" i="12" s="1"/>
  <c r="E175" i="12" s="1"/>
  <c r="AC28" i="12"/>
  <c r="I157" i="12" s="1"/>
  <c r="I165" i="12" s="1"/>
  <c r="I175" i="12" s="1"/>
  <c r="AG28" i="12"/>
  <c r="M157" i="12" s="1"/>
  <c r="M165" i="12" s="1"/>
  <c r="M175" i="12" s="1"/>
  <c r="BX8" i="12"/>
  <c r="BZ8" i="12"/>
  <c r="EN28" i="12"/>
  <c r="ER28" i="12"/>
  <c r="EV28" i="12"/>
  <c r="GQ8" i="12"/>
  <c r="GR8" i="12" s="1"/>
  <c r="GA25" i="12"/>
  <c r="GP8" i="12"/>
  <c r="GA24" i="12"/>
  <c r="GN8" i="12"/>
  <c r="GA28" i="12"/>
  <c r="GA27" i="12"/>
  <c r="GA26" i="12"/>
  <c r="GE25" i="12"/>
  <c r="GE28" i="12"/>
  <c r="GE27" i="12"/>
  <c r="GE26" i="12"/>
  <c r="GE24" i="12"/>
  <c r="GI25" i="12"/>
  <c r="GI24" i="12"/>
  <c r="GI28" i="12"/>
  <c r="GI27" i="12"/>
  <c r="GI26" i="12"/>
  <c r="GM8" i="12"/>
  <c r="HR23" i="12"/>
  <c r="IA8" i="12"/>
  <c r="IA23" i="12" s="1"/>
  <c r="HV23" i="12"/>
  <c r="HZ23" i="12"/>
  <c r="AI9" i="12"/>
  <c r="GM9" i="12"/>
  <c r="BW10" i="12"/>
  <c r="IB10" i="12"/>
  <c r="AL11" i="12"/>
  <c r="AM11" i="12"/>
  <c r="AN11" i="12" s="1"/>
  <c r="EY11" i="12"/>
  <c r="EZ11" i="12"/>
  <c r="IA11" i="12"/>
  <c r="IE11" i="12"/>
  <c r="IF11" i="12" s="1"/>
  <c r="BX13" i="12"/>
  <c r="BZ11" i="12"/>
  <c r="BW13" i="12"/>
  <c r="AJ14" i="12"/>
  <c r="AL14" i="12"/>
  <c r="FC14" i="12"/>
  <c r="FD14" i="12" s="1"/>
  <c r="FB14" i="12"/>
  <c r="EZ14" i="12"/>
  <c r="EY14" i="12"/>
  <c r="GQ14" i="12"/>
  <c r="GR14" i="12" s="1"/>
  <c r="AJ16" i="12"/>
  <c r="DL16" i="12"/>
  <c r="GM16" i="12"/>
  <c r="BZ17" i="12"/>
  <c r="GM17" i="12"/>
  <c r="BW18" i="12"/>
  <c r="IB18" i="12"/>
  <c r="BX20" i="12"/>
  <c r="BZ20" i="12"/>
  <c r="GQ20" i="12"/>
  <c r="GR20" i="12" s="1"/>
  <c r="GN20" i="12"/>
  <c r="GP20" i="12"/>
  <c r="GM20" i="12"/>
  <c r="AI21" i="12"/>
  <c r="GM21" i="12"/>
  <c r="BW22" i="12"/>
  <c r="IB22" i="12"/>
  <c r="GI23" i="12"/>
  <c r="BN24" i="12"/>
  <c r="DF24" i="12"/>
  <c r="EX24" i="12"/>
  <c r="Z25" i="12"/>
  <c r="F154" i="12" s="1"/>
  <c r="F162" i="12" s="1"/>
  <c r="F172" i="12" s="1"/>
  <c r="DJ25" i="12"/>
  <c r="GD25" i="12"/>
  <c r="HR25" i="12"/>
  <c r="AD26" i="12"/>
  <c r="J155" i="12" s="1"/>
  <c r="J163" i="12" s="1"/>
  <c r="J173" i="12" s="1"/>
  <c r="GH26" i="12"/>
  <c r="HV26" i="12"/>
  <c r="AH27" i="12"/>
  <c r="DB27" i="12"/>
  <c r="GL27" i="12"/>
  <c r="HZ27" i="12"/>
  <c r="DF28" i="12"/>
  <c r="S154" i="12"/>
  <c r="S162" i="12" s="1"/>
  <c r="S172" i="12" s="1"/>
  <c r="AL36" i="12"/>
  <c r="BN51" i="12"/>
  <c r="BR51" i="12"/>
  <c r="EM52" i="12"/>
  <c r="EM51" i="12"/>
  <c r="FC36" i="12"/>
  <c r="FD36" i="12" s="1"/>
  <c r="EM56" i="12"/>
  <c r="EM53" i="12"/>
  <c r="FB36" i="12"/>
  <c r="EM54" i="12"/>
  <c r="EZ36" i="12"/>
  <c r="EM55" i="12"/>
  <c r="EQ55" i="12"/>
  <c r="EQ52" i="12"/>
  <c r="EQ51" i="12"/>
  <c r="EQ53" i="12"/>
  <c r="EQ56" i="12"/>
  <c r="EQ54" i="12"/>
  <c r="EU54" i="12"/>
  <c r="EU56" i="12"/>
  <c r="EU52" i="12"/>
  <c r="EU51" i="12"/>
  <c r="EU55" i="12"/>
  <c r="EY36" i="12"/>
  <c r="GC56" i="12"/>
  <c r="GC55" i="12"/>
  <c r="GC52" i="12"/>
  <c r="GC51" i="12"/>
  <c r="GC53" i="12"/>
  <c r="GQ36" i="12"/>
  <c r="GR36" i="12" s="1"/>
  <c r="GC54" i="12"/>
  <c r="GG56" i="12"/>
  <c r="GG55" i="12"/>
  <c r="GG54" i="12"/>
  <c r="GG52" i="12"/>
  <c r="GG51" i="12"/>
  <c r="GK56" i="12"/>
  <c r="GK55" i="12"/>
  <c r="GK53" i="12"/>
  <c r="GK54" i="12"/>
  <c r="HP51" i="12"/>
  <c r="AJ38" i="12"/>
  <c r="DL38" i="12"/>
  <c r="GN38" i="12"/>
  <c r="BZ39" i="12"/>
  <c r="GM39" i="12"/>
  <c r="BW40" i="12"/>
  <c r="BX40" i="12"/>
  <c r="IB40" i="12"/>
  <c r="BZ42" i="12"/>
  <c r="GQ42" i="12"/>
  <c r="GR42" i="12" s="1"/>
  <c r="GP42" i="12"/>
  <c r="GN42" i="12"/>
  <c r="GA56" i="12"/>
  <c r="GE55" i="12"/>
  <c r="GI56" i="12"/>
  <c r="GI54" i="12"/>
  <c r="GM42" i="12"/>
  <c r="AI43" i="12"/>
  <c r="GM43" i="12"/>
  <c r="BW44" i="12"/>
  <c r="IB44" i="12"/>
  <c r="AL45" i="12"/>
  <c r="EY45" i="12"/>
  <c r="EZ45" i="12"/>
  <c r="IA45" i="12"/>
  <c r="IE45" i="12"/>
  <c r="IF45" i="12" s="1"/>
  <c r="BX47" i="12"/>
  <c r="BZ45" i="12"/>
  <c r="BW47" i="12"/>
  <c r="IA47" i="12"/>
  <c r="IB47" i="12"/>
  <c r="GK51" i="12"/>
  <c r="W52" i="12"/>
  <c r="GG53" i="12"/>
  <c r="BS25" i="12"/>
  <c r="BS23" i="12"/>
  <c r="BS28" i="12"/>
  <c r="BS27" i="12"/>
  <c r="BS26" i="12"/>
  <c r="BS24" i="12"/>
  <c r="IA9" i="12"/>
  <c r="HP23" i="12"/>
  <c r="IA14" i="12"/>
  <c r="IE14" i="12"/>
  <c r="IF14" i="12" s="1"/>
  <c r="ID14" i="12"/>
  <c r="DO8" i="12"/>
  <c r="DP8" i="12" s="1"/>
  <c r="CY24" i="12"/>
  <c r="CY23" i="12"/>
  <c r="DN8" i="12"/>
  <c r="CY26" i="12"/>
  <c r="CY25" i="12"/>
  <c r="DL8" i="12"/>
  <c r="CY28" i="12"/>
  <c r="CY27" i="12"/>
  <c r="DG28" i="12"/>
  <c r="DG24" i="12"/>
  <c r="DG23" i="12"/>
  <c r="DG25" i="12"/>
  <c r="DG27" i="12"/>
  <c r="DG26" i="12"/>
  <c r="IE8" i="12"/>
  <c r="IF8" i="12" s="1"/>
  <c r="EM28" i="12"/>
  <c r="EM27" i="12"/>
  <c r="EM26" i="12"/>
  <c r="EM25" i="12"/>
  <c r="EM24" i="12"/>
  <c r="EZ9" i="12"/>
  <c r="EU24" i="12"/>
  <c r="EU25" i="12"/>
  <c r="EU28" i="12"/>
  <c r="EU27" i="12"/>
  <c r="EU26" i="12"/>
  <c r="EY9" i="12"/>
  <c r="AI13" i="12"/>
  <c r="GM13" i="12"/>
  <c r="CA14" i="12"/>
  <c r="CB14" i="12" s="1"/>
  <c r="BZ14" i="12"/>
  <c r="BX14" i="12"/>
  <c r="BW14" i="12"/>
  <c r="DO14" i="12"/>
  <c r="DP14" i="12" s="1"/>
  <c r="AJ15" i="12"/>
  <c r="DL15" i="12"/>
  <c r="GN15" i="12"/>
  <c r="GQ17" i="12"/>
  <c r="GR17" i="12" s="1"/>
  <c r="GP17" i="12"/>
  <c r="AJ19" i="12"/>
  <c r="DL19" i="12"/>
  <c r="GN19" i="12"/>
  <c r="DO20" i="12"/>
  <c r="DP20" i="12" s="1"/>
  <c r="DN20" i="12"/>
  <c r="DL20" i="12"/>
  <c r="DK20" i="12"/>
  <c r="FC20" i="12"/>
  <c r="FD20" i="12" s="1"/>
  <c r="IE20" i="12"/>
  <c r="IF20" i="12" s="1"/>
  <c r="EY21" i="12"/>
  <c r="W23" i="12"/>
  <c r="BN23" i="12"/>
  <c r="Z24" i="12"/>
  <c r="BR24" i="12"/>
  <c r="DJ24" i="12"/>
  <c r="GD24" i="12"/>
  <c r="HR24" i="12"/>
  <c r="DB26" i="12"/>
  <c r="HR28" i="12"/>
  <c r="X55" i="12"/>
  <c r="AB54" i="12"/>
  <c r="AF53" i="12"/>
  <c r="BK51" i="12"/>
  <c r="BK54" i="12"/>
  <c r="CA36" i="12"/>
  <c r="CB36" i="12" s="1"/>
  <c r="BK56" i="12"/>
  <c r="BK55" i="12"/>
  <c r="BZ36" i="12"/>
  <c r="BK52" i="12"/>
  <c r="BX36" i="12"/>
  <c r="BO51" i="12"/>
  <c r="BO53" i="12"/>
  <c r="BO54" i="12"/>
  <c r="BO55" i="12"/>
  <c r="V156" i="12" s="1"/>
  <c r="V164" i="12" s="1"/>
  <c r="V174" i="12" s="1"/>
  <c r="BO56" i="12"/>
  <c r="BS51" i="12"/>
  <c r="BS52" i="12"/>
  <c r="BS56" i="12"/>
  <c r="BS53" i="12"/>
  <c r="BS54" i="12"/>
  <c r="BS55" i="12"/>
  <c r="Z156" i="12" s="1"/>
  <c r="Z164" i="12" s="1"/>
  <c r="Z174" i="12" s="1"/>
  <c r="BW36" i="12"/>
  <c r="DA56" i="12"/>
  <c r="DA55" i="12"/>
  <c r="DA53" i="12"/>
  <c r="DA51" i="12"/>
  <c r="DA54" i="12"/>
  <c r="DO36" i="12"/>
  <c r="DP36" i="12" s="1"/>
  <c r="DE56" i="12"/>
  <c r="DE55" i="12"/>
  <c r="DE52" i="12"/>
  <c r="DE53" i="12"/>
  <c r="X154" i="12" s="1"/>
  <c r="X162" i="12" s="1"/>
  <c r="X172" i="12" s="1"/>
  <c r="DE51" i="12"/>
  <c r="DE54" i="12"/>
  <c r="DI56" i="12"/>
  <c r="DI55" i="12"/>
  <c r="DI52" i="12"/>
  <c r="DI53" i="12"/>
  <c r="DI51" i="12"/>
  <c r="DI54" i="12"/>
  <c r="EN56" i="12"/>
  <c r="ER55" i="12"/>
  <c r="EV56" i="12"/>
  <c r="AJ37" i="12"/>
  <c r="BM55" i="12"/>
  <c r="BQ54" i="12"/>
  <c r="DL37" i="12"/>
  <c r="GN37" i="12"/>
  <c r="GQ39" i="12"/>
  <c r="GR39" i="12" s="1"/>
  <c r="GP39" i="12"/>
  <c r="IA40" i="12"/>
  <c r="HP54" i="12"/>
  <c r="AJ41" i="12"/>
  <c r="DL41" i="12"/>
  <c r="GN41" i="12"/>
  <c r="DO42" i="12"/>
  <c r="DP42" i="12" s="1"/>
  <c r="DN42" i="12"/>
  <c r="DL42" i="12"/>
  <c r="CY56" i="12"/>
  <c r="CY54" i="12"/>
  <c r="DC55" i="12"/>
  <c r="DG56" i="12"/>
  <c r="DK42" i="12"/>
  <c r="FC42" i="12"/>
  <c r="FD42" i="12" s="1"/>
  <c r="IE42" i="12"/>
  <c r="IF42" i="12" s="1"/>
  <c r="EY43" i="12"/>
  <c r="AI47" i="12"/>
  <c r="GM47" i="12"/>
  <c r="EY49" i="12"/>
  <c r="HQ51" i="12"/>
  <c r="DA52" i="12"/>
  <c r="GA52" i="12"/>
  <c r="HO53" i="12"/>
  <c r="W84" i="12"/>
  <c r="W82" i="12"/>
  <c r="AL65" i="12"/>
  <c r="AJ65" i="12"/>
  <c r="W80" i="12"/>
  <c r="W83" i="12"/>
  <c r="AA84" i="12"/>
  <c r="AA82" i="12"/>
  <c r="AA85" i="12"/>
  <c r="AA80" i="12"/>
  <c r="AE85" i="12"/>
  <c r="AE83" i="12"/>
  <c r="AE80" i="12"/>
  <c r="AE82" i="12"/>
  <c r="AI65" i="12"/>
  <c r="BL85" i="12"/>
  <c r="BL84" i="12"/>
  <c r="BL83" i="12"/>
  <c r="BL82" i="12"/>
  <c r="BL81" i="12"/>
  <c r="BL80" i="12"/>
  <c r="CA65" i="12"/>
  <c r="CB65" i="12" s="1"/>
  <c r="BX65" i="12"/>
  <c r="BP85" i="12"/>
  <c r="BP84" i="12"/>
  <c r="BP83" i="12"/>
  <c r="BP82" i="12"/>
  <c r="BP81" i="12"/>
  <c r="BP80" i="12"/>
  <c r="BT85" i="12"/>
  <c r="BT84" i="12"/>
  <c r="BT83" i="12"/>
  <c r="BT82" i="12"/>
  <c r="BT81" i="12"/>
  <c r="BT80" i="12"/>
  <c r="DB84" i="12"/>
  <c r="DB82" i="12"/>
  <c r="DB83" i="12"/>
  <c r="DB81" i="12"/>
  <c r="DF84" i="12"/>
  <c r="DF82" i="12"/>
  <c r="DF85" i="12"/>
  <c r="DF81" i="12"/>
  <c r="DK65" i="12"/>
  <c r="BN81" i="12"/>
  <c r="BN85" i="12"/>
  <c r="BR82" i="12"/>
  <c r="BR81" i="12"/>
  <c r="BV81" i="12"/>
  <c r="BV84" i="12"/>
  <c r="DL66" i="12"/>
  <c r="EZ66" i="12"/>
  <c r="IA69" i="12"/>
  <c r="DL70" i="12"/>
  <c r="AL77" i="12"/>
  <c r="AJ77" i="12"/>
  <c r="AM77" i="12"/>
  <c r="AN77" i="12" s="1"/>
  <c r="AI77" i="12"/>
  <c r="DO77" i="12"/>
  <c r="DP77" i="12" s="1"/>
  <c r="DN77" i="12"/>
  <c r="DK77" i="12"/>
  <c r="IB78" i="12"/>
  <c r="ID77" i="12"/>
  <c r="IA78" i="12"/>
  <c r="BR80" i="12"/>
  <c r="HS80" i="12"/>
  <c r="AE81" i="12"/>
  <c r="CY81" i="12"/>
  <c r="Y82" i="12"/>
  <c r="BV82" i="12"/>
  <c r="BN83" i="12"/>
  <c r="CY84" i="12"/>
  <c r="HQ84" i="12"/>
  <c r="GM96" i="12"/>
  <c r="ID98" i="12"/>
  <c r="IE98" i="12"/>
  <c r="IF98" i="12" s="1"/>
  <c r="IB98" i="12"/>
  <c r="IA98" i="12"/>
  <c r="GM102" i="12"/>
  <c r="CA104" i="12"/>
  <c r="CB104" i="12" s="1"/>
  <c r="BZ104" i="12"/>
  <c r="BX104" i="12"/>
  <c r="BW104" i="12"/>
  <c r="GE107" i="12"/>
  <c r="BK108" i="12"/>
  <c r="BK110" i="12"/>
  <c r="GA112" i="12"/>
  <c r="Y139" i="12"/>
  <c r="Y138" i="12"/>
  <c r="Y137" i="12"/>
  <c r="Y136" i="12"/>
  <c r="Y140" i="12"/>
  <c r="AM120" i="12"/>
  <c r="AN120" i="12" s="1"/>
  <c r="Y135" i="12"/>
  <c r="AC139" i="12"/>
  <c r="AC138" i="12"/>
  <c r="AC137" i="12"/>
  <c r="AC136" i="12"/>
  <c r="AC135" i="12"/>
  <c r="AC140" i="12"/>
  <c r="AG139" i="12"/>
  <c r="AG138" i="12"/>
  <c r="AG137" i="12"/>
  <c r="AG136" i="12"/>
  <c r="AG140" i="12"/>
  <c r="AG135" i="12"/>
  <c r="DL122" i="12"/>
  <c r="DN120" i="12"/>
  <c r="GP120" i="12"/>
  <c r="GB138" i="12"/>
  <c r="GN122" i="12"/>
  <c r="GB136" i="12"/>
  <c r="GB140" i="12"/>
  <c r="GJ139" i="12"/>
  <c r="GJ137" i="12"/>
  <c r="AJ133" i="12"/>
  <c r="AL132" i="12"/>
  <c r="DL134" i="12"/>
  <c r="DO132" i="12"/>
  <c r="DP132" i="12" s="1"/>
  <c r="DN132" i="12"/>
  <c r="GM11" i="12"/>
  <c r="BW12" i="12"/>
  <c r="AI16" i="12"/>
  <c r="EY17" i="12"/>
  <c r="GB23" i="12"/>
  <c r="HS24" i="12"/>
  <c r="HS25" i="12"/>
  <c r="HS26" i="12"/>
  <c r="HW26" i="12"/>
  <c r="HS27" i="12"/>
  <c r="HW27" i="12"/>
  <c r="HW28" i="12"/>
  <c r="Z56" i="12"/>
  <c r="U157" i="12" s="1"/>
  <c r="U165" i="12" s="1"/>
  <c r="U175" i="12" s="1"/>
  <c r="Z55" i="12"/>
  <c r="Z54" i="12"/>
  <c r="Z53" i="12"/>
  <c r="Z52" i="12"/>
  <c r="U153" i="12" s="1"/>
  <c r="U161" i="12" s="1"/>
  <c r="AD56" i="12"/>
  <c r="AD55" i="12"/>
  <c r="AD54" i="12"/>
  <c r="AD53" i="12"/>
  <c r="AD52" i="12"/>
  <c r="AH56" i="12"/>
  <c r="AH55" i="12"/>
  <c r="AH54" i="12"/>
  <c r="AC155" i="12" s="1"/>
  <c r="AC163" i="12" s="1"/>
  <c r="AC173" i="12" s="1"/>
  <c r="AH53" i="12"/>
  <c r="AH52" i="12"/>
  <c r="DB56" i="12"/>
  <c r="DB55" i="12"/>
  <c r="DB54" i="12"/>
  <c r="DB53" i="12"/>
  <c r="DB52" i="12"/>
  <c r="DB51" i="12"/>
  <c r="DF56" i="12"/>
  <c r="DF55" i="12"/>
  <c r="DF54" i="12"/>
  <c r="DF53" i="12"/>
  <c r="DF52" i="12"/>
  <c r="DF51" i="12"/>
  <c r="DJ56" i="12"/>
  <c r="DJ55" i="12"/>
  <c r="DJ54" i="12"/>
  <c r="DJ53" i="12"/>
  <c r="DJ52" i="12"/>
  <c r="DJ51" i="12"/>
  <c r="GD56" i="12"/>
  <c r="GD55" i="12"/>
  <c r="GD54" i="12"/>
  <c r="GD53" i="12"/>
  <c r="GD52" i="12"/>
  <c r="GH56" i="12"/>
  <c r="GH55" i="12"/>
  <c r="GH54" i="12"/>
  <c r="GH53" i="12"/>
  <c r="GH52" i="12"/>
  <c r="GL56" i="12"/>
  <c r="GL55" i="12"/>
  <c r="GL54" i="12"/>
  <c r="GL53" i="12"/>
  <c r="GL52" i="12"/>
  <c r="HU56" i="12"/>
  <c r="HY56" i="12"/>
  <c r="AI38" i="12"/>
  <c r="BW38" i="12"/>
  <c r="DK38" i="12"/>
  <c r="EY38" i="12"/>
  <c r="GM38" i="12"/>
  <c r="BW39" i="12"/>
  <c r="EY39" i="12"/>
  <c r="IB39" i="12"/>
  <c r="AI45" i="12"/>
  <c r="DK45" i="12"/>
  <c r="GM45" i="12"/>
  <c r="AI46" i="12"/>
  <c r="BW46" i="12"/>
  <c r="DK46" i="12"/>
  <c r="EY46" i="12"/>
  <c r="GM46" i="12"/>
  <c r="AJ48" i="12"/>
  <c r="AI48" i="12"/>
  <c r="CA48" i="12"/>
  <c r="CB48" i="12" s="1"/>
  <c r="BW48" i="12"/>
  <c r="DL49" i="12"/>
  <c r="DK49" i="12"/>
  <c r="IA49" i="12"/>
  <c r="AA51" i="12"/>
  <c r="BM51" i="12"/>
  <c r="CY51" i="12"/>
  <c r="DD51" i="12"/>
  <c r="GA51" i="12"/>
  <c r="GL51" i="12"/>
  <c r="X52" i="12"/>
  <c r="BP52" i="12"/>
  <c r="W153" i="12" s="1"/>
  <c r="W161" i="12" s="1"/>
  <c r="DC52" i="12"/>
  <c r="V153" i="12" s="1"/>
  <c r="V161" i="12" s="1"/>
  <c r="DH52" i="12"/>
  <c r="GB52" i="12"/>
  <c r="AE53" i="12"/>
  <c r="Z154" i="12" s="1"/>
  <c r="Z162" i="12" s="1"/>
  <c r="Z172" i="12" s="1"/>
  <c r="BL53" i="12"/>
  <c r="R154" i="12" s="1"/>
  <c r="R162" i="12" s="1"/>
  <c r="CY53" i="12"/>
  <c r="DD53" i="12"/>
  <c r="EV53" i="12"/>
  <c r="GI53" i="12"/>
  <c r="HP53" i="12"/>
  <c r="HY53" i="12"/>
  <c r="AA54" i="12"/>
  <c r="AF54" i="12"/>
  <c r="CZ54" i="12"/>
  <c r="ER54" i="12"/>
  <c r="GE54" i="12"/>
  <c r="GJ54" i="12"/>
  <c r="HU54" i="12"/>
  <c r="W55" i="12"/>
  <c r="AB55" i="12"/>
  <c r="W156" i="12" s="1"/>
  <c r="W164" i="12" s="1"/>
  <c r="W174" i="12" s="1"/>
  <c r="BT55" i="12"/>
  <c r="DD55" i="12"/>
  <c r="EN55" i="12"/>
  <c r="EV55" i="12"/>
  <c r="AA156" i="12" s="1"/>
  <c r="AA164" i="12" s="1"/>
  <c r="AA174" i="12" s="1"/>
  <c r="GF55" i="12"/>
  <c r="X56" i="12"/>
  <c r="AF56" i="12"/>
  <c r="BP56" i="12"/>
  <c r="CZ56" i="12"/>
  <c r="DH56" i="12"/>
  <c r="ER56" i="12"/>
  <c r="HW56" i="12"/>
  <c r="AM65" i="12"/>
  <c r="AN65" i="12" s="1"/>
  <c r="BM85" i="12"/>
  <c r="BM83" i="12"/>
  <c r="BM81" i="12"/>
  <c r="BM80" i="12"/>
  <c r="BM82" i="12"/>
  <c r="BQ81" i="12"/>
  <c r="BQ80" i="12"/>
  <c r="BQ85" i="12"/>
  <c r="BQ83" i="12"/>
  <c r="BQ84" i="12"/>
  <c r="BU84" i="12"/>
  <c r="BU82" i="12"/>
  <c r="BU81" i="12"/>
  <c r="BU80" i="12"/>
  <c r="BU83" i="12"/>
  <c r="CY85" i="12"/>
  <c r="CY83" i="12"/>
  <c r="DO65" i="12"/>
  <c r="DP65" i="12" s="1"/>
  <c r="DN65" i="12"/>
  <c r="CY82" i="12"/>
  <c r="CY80" i="12"/>
  <c r="DC85" i="12"/>
  <c r="DC83" i="12"/>
  <c r="DC84" i="12"/>
  <c r="DC80" i="12"/>
  <c r="DG84" i="12"/>
  <c r="DG82" i="12"/>
  <c r="DG80" i="12"/>
  <c r="DG83" i="12"/>
  <c r="DL65" i="12"/>
  <c r="HP80" i="12"/>
  <c r="HT80" i="12"/>
  <c r="HX80" i="12"/>
  <c r="BX66" i="12"/>
  <c r="BK84" i="12"/>
  <c r="BK80" i="12"/>
  <c r="BO83" i="12"/>
  <c r="BO80" i="12"/>
  <c r="BS85" i="12"/>
  <c r="BS80" i="12"/>
  <c r="BW66" i="12"/>
  <c r="CA68" i="12"/>
  <c r="CB68" i="12" s="1"/>
  <c r="BZ68" i="12"/>
  <c r="BW68" i="12"/>
  <c r="IA68" i="12"/>
  <c r="GN69" i="12"/>
  <c r="GM69" i="12"/>
  <c r="BX70" i="12"/>
  <c r="BW70" i="12"/>
  <c r="DL71" i="12"/>
  <c r="FC71" i="12"/>
  <c r="FD71" i="12" s="1"/>
  <c r="FB71" i="12"/>
  <c r="EY71" i="12"/>
  <c r="GQ71" i="12"/>
  <c r="GR71" i="12" s="1"/>
  <c r="IB73" i="12"/>
  <c r="IA73" i="12"/>
  <c r="DK74" i="12"/>
  <c r="DO74" i="12"/>
  <c r="DP74" i="12" s="1"/>
  <c r="DL74" i="12"/>
  <c r="GQ74" i="12"/>
  <c r="GR74" i="12" s="1"/>
  <c r="GN74" i="12"/>
  <c r="BW75" i="12"/>
  <c r="BW78" i="12"/>
  <c r="GM78" i="12"/>
  <c r="DK79" i="12"/>
  <c r="DL79" i="12"/>
  <c r="AD80" i="12"/>
  <c r="BV80" i="12"/>
  <c r="GE80" i="12"/>
  <c r="BK81" i="12"/>
  <c r="DC81" i="12"/>
  <c r="GK81" i="12"/>
  <c r="DC82" i="12"/>
  <c r="BS83" i="12"/>
  <c r="AE84" i="12"/>
  <c r="BO85" i="12"/>
  <c r="AL92" i="12"/>
  <c r="AA112" i="12"/>
  <c r="EM112" i="12"/>
  <c r="EM111" i="12"/>
  <c r="FB92" i="12"/>
  <c r="FC92" i="12"/>
  <c r="FD92" i="12" s="1"/>
  <c r="EM110" i="12"/>
  <c r="EZ92" i="12"/>
  <c r="EM108" i="12"/>
  <c r="EQ111" i="12"/>
  <c r="EQ110" i="12"/>
  <c r="EQ112" i="12"/>
  <c r="EQ109" i="12"/>
  <c r="EQ108" i="12"/>
  <c r="EQ107" i="12"/>
  <c r="EU112" i="12"/>
  <c r="EU111" i="12"/>
  <c r="EU110" i="12"/>
  <c r="EU108" i="12"/>
  <c r="EY92" i="12"/>
  <c r="GI111" i="12"/>
  <c r="GP95" i="12"/>
  <c r="GQ95" i="12"/>
  <c r="GR95" i="12" s="1"/>
  <c r="GN95" i="12"/>
  <c r="GA111" i="12"/>
  <c r="GE108" i="12"/>
  <c r="GI110" i="12"/>
  <c r="GM95" i="12"/>
  <c r="AI97" i="12"/>
  <c r="AJ97" i="12"/>
  <c r="EY97" i="12"/>
  <c r="FC98" i="12"/>
  <c r="FD98" i="12" s="1"/>
  <c r="AC112" i="12"/>
  <c r="AC111" i="12"/>
  <c r="AC110" i="12"/>
  <c r="AC109" i="12"/>
  <c r="AC108" i="12"/>
  <c r="AC107" i="12"/>
  <c r="AI103" i="12"/>
  <c r="DO104" i="12"/>
  <c r="DP104" i="12" s="1"/>
  <c r="DB107" i="12"/>
  <c r="HO107" i="12"/>
  <c r="BS108" i="12"/>
  <c r="AD109" i="12"/>
  <c r="GE110" i="12"/>
  <c r="EN135" i="12"/>
  <c r="EN140" i="12"/>
  <c r="EN139" i="12"/>
  <c r="EN138" i="12"/>
  <c r="EN137" i="12"/>
  <c r="EN136" i="12"/>
  <c r="EZ120" i="12"/>
  <c r="ER135" i="12"/>
  <c r="ER140" i="12"/>
  <c r="ER138" i="12"/>
  <c r="ER136" i="12"/>
  <c r="ER137" i="12"/>
  <c r="EV135" i="12"/>
  <c r="EV140" i="12"/>
  <c r="EV139" i="12"/>
  <c r="EV138" i="12"/>
  <c r="EV137" i="12"/>
  <c r="EV136" i="12"/>
  <c r="DD135" i="12"/>
  <c r="DO123" i="12"/>
  <c r="DP123" i="12" s="1"/>
  <c r="X138" i="12"/>
  <c r="DK11" i="12"/>
  <c r="AI12" i="12"/>
  <c r="DK12" i="12"/>
  <c r="EY12" i="12"/>
  <c r="BW16" i="12"/>
  <c r="EY16" i="12"/>
  <c r="X23" i="12"/>
  <c r="GF23" i="12"/>
  <c r="GJ23" i="12"/>
  <c r="HW24" i="12"/>
  <c r="BW8" i="12"/>
  <c r="EY8" i="12"/>
  <c r="IB8" i="12"/>
  <c r="AJ11" i="12"/>
  <c r="DL11" i="12"/>
  <c r="GN11" i="12"/>
  <c r="GN12" i="12"/>
  <c r="AI14" i="12"/>
  <c r="DK14" i="12"/>
  <c r="GM14" i="12"/>
  <c r="AI15" i="12"/>
  <c r="BW15" i="12"/>
  <c r="DK15" i="12"/>
  <c r="EY15" i="12"/>
  <c r="GM15" i="12"/>
  <c r="GN16" i="12"/>
  <c r="BX17" i="12"/>
  <c r="EZ17" i="12"/>
  <c r="ID17" i="12"/>
  <c r="AI19" i="12"/>
  <c r="BW19" i="12"/>
  <c r="DK19" i="12"/>
  <c r="EY19" i="12"/>
  <c r="GM19" i="12"/>
  <c r="BW20" i="12"/>
  <c r="EY20" i="12"/>
  <c r="IB20" i="12"/>
  <c r="Y23" i="12"/>
  <c r="AG23" i="12"/>
  <c r="BL23" i="12"/>
  <c r="BP23" i="12"/>
  <c r="BT23" i="12"/>
  <c r="GC23" i="12"/>
  <c r="GG23" i="12"/>
  <c r="GK23" i="12"/>
  <c r="HQ23" i="12"/>
  <c r="HU23" i="12"/>
  <c r="HY23" i="12"/>
  <c r="X24" i="12"/>
  <c r="AB24" i="12"/>
  <c r="AF24" i="12"/>
  <c r="BL24" i="12"/>
  <c r="BP24" i="12"/>
  <c r="BT24" i="12"/>
  <c r="CZ24" i="12"/>
  <c r="DD24" i="12"/>
  <c r="DH24" i="12"/>
  <c r="EN24" i="12"/>
  <c r="ER24" i="12"/>
  <c r="EV24" i="12"/>
  <c r="GB24" i="12"/>
  <c r="GF24" i="12"/>
  <c r="GJ24" i="12"/>
  <c r="HP24" i="12"/>
  <c r="HT24" i="12"/>
  <c r="HX24" i="12"/>
  <c r="X25" i="12"/>
  <c r="AB25" i="12"/>
  <c r="AF25" i="12"/>
  <c r="BL25" i="12"/>
  <c r="BP25" i="12"/>
  <c r="BT25" i="12"/>
  <c r="CZ25" i="12"/>
  <c r="DD25" i="12"/>
  <c r="DH25" i="12"/>
  <c r="EN25" i="12"/>
  <c r="ER25" i="12"/>
  <c r="EV25" i="12"/>
  <c r="GB25" i="12"/>
  <c r="GF25" i="12"/>
  <c r="GJ25" i="12"/>
  <c r="HP25" i="12"/>
  <c r="HT25" i="12"/>
  <c r="HX25" i="12"/>
  <c r="X26" i="12"/>
  <c r="AB26" i="12"/>
  <c r="AF26" i="12"/>
  <c r="BL26" i="12"/>
  <c r="BP26" i="12"/>
  <c r="BT26" i="12"/>
  <c r="CZ26" i="12"/>
  <c r="DD26" i="12"/>
  <c r="DH26" i="12"/>
  <c r="EN26" i="12"/>
  <c r="ER26" i="12"/>
  <c r="EV26" i="12"/>
  <c r="GB26" i="12"/>
  <c r="GF26" i="12"/>
  <c r="GJ26" i="12"/>
  <c r="HP26" i="12"/>
  <c r="HT26" i="12"/>
  <c r="HX26" i="12"/>
  <c r="X27" i="12"/>
  <c r="AB27" i="12"/>
  <c r="AF27" i="12"/>
  <c r="BL27" i="12"/>
  <c r="BP27" i="12"/>
  <c r="BT27" i="12"/>
  <c r="CZ27" i="12"/>
  <c r="DD27" i="12"/>
  <c r="DH27" i="12"/>
  <c r="EN27" i="12"/>
  <c r="ER27" i="12"/>
  <c r="EV27" i="12"/>
  <c r="GB27" i="12"/>
  <c r="GF27" i="12"/>
  <c r="GJ27" i="12"/>
  <c r="HP27" i="12"/>
  <c r="HT27" i="12"/>
  <c r="HX27" i="12"/>
  <c r="CZ28" i="12"/>
  <c r="C157" i="12" s="1"/>
  <c r="C165" i="12" s="1"/>
  <c r="DD28" i="12"/>
  <c r="H157" i="12" s="1"/>
  <c r="H165" i="12" s="1"/>
  <c r="H175" i="12" s="1"/>
  <c r="DH28" i="12"/>
  <c r="L157" i="12" s="1"/>
  <c r="L165" i="12" s="1"/>
  <c r="L175" i="12" s="1"/>
  <c r="HP28" i="12"/>
  <c r="AI36" i="12"/>
  <c r="AI51" i="12" s="1"/>
  <c r="BM56" i="12"/>
  <c r="BQ56" i="12"/>
  <c r="BU56" i="12"/>
  <c r="BU55" i="12"/>
  <c r="DK36" i="12"/>
  <c r="EO51" i="12"/>
  <c r="EO56" i="12"/>
  <c r="EO55" i="12"/>
  <c r="ES51" i="12"/>
  <c r="ES56" i="12"/>
  <c r="ES55" i="12"/>
  <c r="EW51" i="12"/>
  <c r="EW56" i="12"/>
  <c r="EW55" i="12"/>
  <c r="GM36" i="12"/>
  <c r="HQ56" i="12"/>
  <c r="HV56" i="12"/>
  <c r="HV54" i="12"/>
  <c r="HV53" i="12"/>
  <c r="HV52" i="12"/>
  <c r="HZ56" i="12"/>
  <c r="HZ54" i="12"/>
  <c r="HZ53" i="12"/>
  <c r="HZ52" i="12"/>
  <c r="AI37" i="12"/>
  <c r="BW37" i="12"/>
  <c r="DK37" i="12"/>
  <c r="EY37" i="12"/>
  <c r="GM37" i="12"/>
  <c r="BX39" i="12"/>
  <c r="EZ39" i="12"/>
  <c r="ID39" i="12"/>
  <c r="AI41" i="12"/>
  <c r="BW41" i="12"/>
  <c r="DK41" i="12"/>
  <c r="EY41" i="12"/>
  <c r="GM41" i="12"/>
  <c r="BW42" i="12"/>
  <c r="EY42" i="12"/>
  <c r="IB42" i="12"/>
  <c r="AJ45" i="12"/>
  <c r="DL45" i="12"/>
  <c r="GN45" i="12"/>
  <c r="AL48" i="12"/>
  <c r="BX48" i="12"/>
  <c r="DL48" i="12"/>
  <c r="DK48" i="12"/>
  <c r="FC48" i="12"/>
  <c r="FD48" i="12" s="1"/>
  <c r="EY48" i="12"/>
  <c r="BX49" i="12"/>
  <c r="BW49" i="12"/>
  <c r="W51" i="12"/>
  <c r="AH51" i="12"/>
  <c r="BT51" i="12"/>
  <c r="CZ51" i="12"/>
  <c r="EV51" i="12"/>
  <c r="GH51" i="12"/>
  <c r="HY51" i="12"/>
  <c r="AE52" i="12"/>
  <c r="Z153" i="12" s="1"/>
  <c r="Z161" i="12" s="1"/>
  <c r="BL52" i="12"/>
  <c r="BQ52" i="12"/>
  <c r="CY52" i="12"/>
  <c r="DD52" i="12"/>
  <c r="EV52" i="12"/>
  <c r="GI52" i="12"/>
  <c r="HP52" i="12"/>
  <c r="HY52" i="12"/>
  <c r="AA53" i="12"/>
  <c r="V154" i="12" s="1"/>
  <c r="V162" i="12" s="1"/>
  <c r="V172" i="12" s="1"/>
  <c r="BM53" i="12"/>
  <c r="CZ53" i="12"/>
  <c r="ER53" i="12"/>
  <c r="EW53" i="12"/>
  <c r="GE53" i="12"/>
  <c r="HQ53" i="12"/>
  <c r="HU53" i="12"/>
  <c r="W54" i="12"/>
  <c r="S155" i="12" s="1"/>
  <c r="S163" i="12" s="1"/>
  <c r="S173" i="12" s="1"/>
  <c r="BT54" i="12"/>
  <c r="DG54" i="12"/>
  <c r="EN54" i="12"/>
  <c r="ES54" i="12"/>
  <c r="GA54" i="12"/>
  <c r="BP55" i="12"/>
  <c r="CY55" i="12"/>
  <c r="DG55" i="12"/>
  <c r="GA55" i="12"/>
  <c r="GI55" i="12"/>
  <c r="AA56" i="12"/>
  <c r="DC56" i="12"/>
  <c r="GE56" i="12"/>
  <c r="HP56" i="12"/>
  <c r="Y81" i="12"/>
  <c r="AC84" i="12"/>
  <c r="AG81" i="12"/>
  <c r="BN84" i="12"/>
  <c r="BR85" i="12"/>
  <c r="BV85" i="12"/>
  <c r="EP85" i="12"/>
  <c r="EP83" i="12"/>
  <c r="EP84" i="12"/>
  <c r="EP80" i="12"/>
  <c r="ET84" i="12"/>
  <c r="ET82" i="12"/>
  <c r="ET85" i="12"/>
  <c r="ET80" i="12"/>
  <c r="EX84" i="12"/>
  <c r="EX82" i="12"/>
  <c r="EX83" i="12"/>
  <c r="EX80" i="12"/>
  <c r="GB85" i="12"/>
  <c r="GB84" i="12"/>
  <c r="GB83" i="12"/>
  <c r="GB82" i="12"/>
  <c r="GB81" i="12"/>
  <c r="GB80" i="12"/>
  <c r="GF85" i="12"/>
  <c r="GF84" i="12"/>
  <c r="GF83" i="12"/>
  <c r="GF82" i="12"/>
  <c r="GF81" i="12"/>
  <c r="GF80" i="12"/>
  <c r="GJ85" i="12"/>
  <c r="GJ84" i="12"/>
  <c r="GJ83" i="12"/>
  <c r="GJ82" i="12"/>
  <c r="GJ81" i="12"/>
  <c r="GJ80" i="12"/>
  <c r="HQ85" i="12"/>
  <c r="HQ83" i="12"/>
  <c r="HQ81" i="12"/>
  <c r="HQ80" i="12"/>
  <c r="HQ82" i="12"/>
  <c r="HU80" i="12"/>
  <c r="HU85" i="12"/>
  <c r="HU83" i="12"/>
  <c r="HU81" i="12"/>
  <c r="HU84" i="12"/>
  <c r="HY84" i="12"/>
  <c r="HY82" i="12"/>
  <c r="HY80" i="12"/>
  <c r="HY85" i="12"/>
  <c r="HY81" i="12"/>
  <c r="IA67" i="12"/>
  <c r="Y84" i="12"/>
  <c r="AM68" i="12"/>
  <c r="AN68" i="12" s="1"/>
  <c r="AC83" i="12"/>
  <c r="AG85" i="12"/>
  <c r="DA85" i="12"/>
  <c r="DK68" i="12"/>
  <c r="DE82" i="12"/>
  <c r="DJ82" i="12"/>
  <c r="DJ80" i="12"/>
  <c r="GD82" i="12"/>
  <c r="GD80" i="12"/>
  <c r="GH80" i="12"/>
  <c r="GH84" i="12"/>
  <c r="GL85" i="12"/>
  <c r="GL81" i="12"/>
  <c r="GL80" i="12"/>
  <c r="IE68" i="12"/>
  <c r="IF68" i="12" s="1"/>
  <c r="ID68" i="12"/>
  <c r="EZ69" i="12"/>
  <c r="FB68" i="12"/>
  <c r="EY69" i="12"/>
  <c r="DK71" i="12"/>
  <c r="DN71" i="12"/>
  <c r="AI72" i="12"/>
  <c r="GM73" i="12"/>
  <c r="AM74" i="12"/>
  <c r="AN74" i="12" s="1"/>
  <c r="AL74" i="12"/>
  <c r="AJ74" i="12"/>
  <c r="AI74" i="12"/>
  <c r="FB74" i="12"/>
  <c r="EZ74" i="12"/>
  <c r="FC74" i="12"/>
  <c r="FD74" i="12" s="1"/>
  <c r="EY74" i="12"/>
  <c r="ID74" i="12"/>
  <c r="IB74" i="12"/>
  <c r="IE74" i="12"/>
  <c r="IF74" i="12" s="1"/>
  <c r="IA74" i="12"/>
  <c r="DL76" i="12"/>
  <c r="EZ78" i="12"/>
  <c r="FB77" i="12"/>
  <c r="EY78" i="12"/>
  <c r="BW79" i="12"/>
  <c r="EY79" i="12"/>
  <c r="DB80" i="12"/>
  <c r="W81" i="12"/>
  <c r="BO81" i="12"/>
  <c r="DG81" i="12"/>
  <c r="ET81" i="12"/>
  <c r="BK82" i="12"/>
  <c r="GH82" i="12"/>
  <c r="AA83" i="12"/>
  <c r="DA83" i="12"/>
  <c r="ET83" i="12"/>
  <c r="BM84" i="12"/>
  <c r="GD84" i="12"/>
  <c r="W85" i="12"/>
  <c r="BU85" i="12"/>
  <c r="EM85" i="12"/>
  <c r="BM112" i="12"/>
  <c r="BM111" i="12"/>
  <c r="BM110" i="12"/>
  <c r="BM109" i="12"/>
  <c r="BM108" i="12"/>
  <c r="BM107" i="12"/>
  <c r="BQ112" i="12"/>
  <c r="BQ111" i="12"/>
  <c r="BQ110" i="12"/>
  <c r="BQ109" i="12"/>
  <c r="BQ108" i="12"/>
  <c r="BQ107" i="12"/>
  <c r="BV110" i="12"/>
  <c r="BV107" i="12"/>
  <c r="BV111" i="12"/>
  <c r="BV108" i="12"/>
  <c r="GD112" i="12"/>
  <c r="GD111" i="12"/>
  <c r="GD110" i="12"/>
  <c r="GD109" i="12"/>
  <c r="GD108" i="12"/>
  <c r="GD107" i="12"/>
  <c r="GQ92" i="12"/>
  <c r="GR92" i="12" s="1"/>
  <c r="GH110" i="12"/>
  <c r="GH111" i="12"/>
  <c r="GH107" i="12"/>
  <c r="GH112" i="12"/>
  <c r="GH109" i="12"/>
  <c r="GL112" i="12"/>
  <c r="GL111" i="12"/>
  <c r="GL110" i="12"/>
  <c r="GL109" i="12"/>
  <c r="GL108" i="12"/>
  <c r="GL107" i="12"/>
  <c r="DN95" i="12"/>
  <c r="DO95" i="12"/>
  <c r="DP95" i="12" s="1"/>
  <c r="CY110" i="12"/>
  <c r="CY112" i="12"/>
  <c r="DK95" i="12"/>
  <c r="GQ101" i="12"/>
  <c r="GR101" i="12" s="1"/>
  <c r="GP101" i="12"/>
  <c r="GN101" i="12"/>
  <c r="GM101" i="12"/>
  <c r="DK103" i="12"/>
  <c r="DL103" i="12"/>
  <c r="AJ106" i="12"/>
  <c r="AL104" i="12"/>
  <c r="AI106" i="12"/>
  <c r="HW107" i="12"/>
  <c r="DC108" i="12"/>
  <c r="GH108" i="12"/>
  <c r="HR110" i="12"/>
  <c r="BV112" i="12"/>
  <c r="AF137" i="12"/>
  <c r="AP154" i="12" s="1"/>
  <c r="AP162" i="12" s="1"/>
  <c r="AP172" i="12" s="1"/>
  <c r="HT140" i="12"/>
  <c r="GN124" i="12"/>
  <c r="GP123" i="12"/>
  <c r="AM132" i="12"/>
  <c r="AN132" i="12" s="1"/>
  <c r="AI11" i="12"/>
  <c r="BW17" i="12"/>
  <c r="IB17" i="12"/>
  <c r="EZ8" i="12"/>
  <c r="Y24" i="12"/>
  <c r="AC24" i="12"/>
  <c r="I153" i="12" s="1"/>
  <c r="I161" i="12" s="1"/>
  <c r="AG24" i="12"/>
  <c r="DA24" i="12"/>
  <c r="DE24" i="12"/>
  <c r="DI24" i="12"/>
  <c r="GC24" i="12"/>
  <c r="GG24" i="12"/>
  <c r="GK24" i="12"/>
  <c r="HQ24" i="12"/>
  <c r="HU24" i="12"/>
  <c r="HY24" i="12"/>
  <c r="Y25" i="12"/>
  <c r="AC25" i="12"/>
  <c r="I154" i="12" s="1"/>
  <c r="I162" i="12" s="1"/>
  <c r="I172" i="12" s="1"/>
  <c r="AG25" i="12"/>
  <c r="DA25" i="12"/>
  <c r="DE25" i="12"/>
  <c r="DI25" i="12"/>
  <c r="GC25" i="12"/>
  <c r="GG25" i="12"/>
  <c r="GK25" i="12"/>
  <c r="HQ25" i="12"/>
  <c r="HU25" i="12"/>
  <c r="HY25" i="12"/>
  <c r="Y26" i="12"/>
  <c r="AC26" i="12"/>
  <c r="I155" i="12" s="1"/>
  <c r="I163" i="12" s="1"/>
  <c r="I173" i="12" s="1"/>
  <c r="AG26" i="12"/>
  <c r="DA26" i="12"/>
  <c r="DE26" i="12"/>
  <c r="DI26" i="12"/>
  <c r="GC26" i="12"/>
  <c r="GG26" i="12"/>
  <c r="GK26" i="12"/>
  <c r="HQ26" i="12"/>
  <c r="HU26" i="12"/>
  <c r="HY26" i="12"/>
  <c r="Y27" i="12"/>
  <c r="AC27" i="12"/>
  <c r="I156" i="12" s="1"/>
  <c r="I164" i="12" s="1"/>
  <c r="I174" i="12" s="1"/>
  <c r="AG27" i="12"/>
  <c r="DA27" i="12"/>
  <c r="DE27" i="12"/>
  <c r="DI27" i="12"/>
  <c r="GC27" i="12"/>
  <c r="GG27" i="12"/>
  <c r="GK27" i="12"/>
  <c r="HQ27" i="12"/>
  <c r="HU27" i="12"/>
  <c r="HY27" i="12"/>
  <c r="X51" i="12"/>
  <c r="AB51" i="12"/>
  <c r="AF51" i="12"/>
  <c r="AJ36" i="12"/>
  <c r="BN56" i="12"/>
  <c r="BN55" i="12"/>
  <c r="BN54" i="12"/>
  <c r="BN53" i="12"/>
  <c r="BN52" i="12"/>
  <c r="BR56" i="12"/>
  <c r="BR55" i="12"/>
  <c r="BR54" i="12"/>
  <c r="BR53" i="12"/>
  <c r="BR52" i="12"/>
  <c r="BV56" i="12"/>
  <c r="BV55" i="12"/>
  <c r="BV54" i="12"/>
  <c r="BV53" i="12"/>
  <c r="BV52" i="12"/>
  <c r="EP56" i="12"/>
  <c r="EP55" i="12"/>
  <c r="EP54" i="12"/>
  <c r="EP53" i="12"/>
  <c r="EP52" i="12"/>
  <c r="ET56" i="12"/>
  <c r="ET55" i="12"/>
  <c r="ET54" i="12"/>
  <c r="ET53" i="12"/>
  <c r="ET52" i="12"/>
  <c r="EX56" i="12"/>
  <c r="EX55" i="12"/>
  <c r="EX54" i="12"/>
  <c r="EX53" i="12"/>
  <c r="EX52" i="12"/>
  <c r="GB51" i="12"/>
  <c r="GF51" i="12"/>
  <c r="GJ51" i="12"/>
  <c r="GJ56" i="12"/>
  <c r="GN36" i="12"/>
  <c r="HS51" i="12"/>
  <c r="HS56" i="12"/>
  <c r="HW51" i="12"/>
  <c r="AM48" i="12"/>
  <c r="AN48" i="12" s="1"/>
  <c r="BZ48" i="12"/>
  <c r="DN48" i="12"/>
  <c r="EZ48" i="12"/>
  <c r="GN48" i="12"/>
  <c r="GM48" i="12"/>
  <c r="IA48" i="12"/>
  <c r="ID48" i="12"/>
  <c r="AJ49" i="12"/>
  <c r="AI49" i="12"/>
  <c r="GN49" i="12"/>
  <c r="GM49" i="12"/>
  <c r="AD51" i="12"/>
  <c r="BP51" i="12"/>
  <c r="BU51" i="12"/>
  <c r="DG51" i="12"/>
  <c r="ER51" i="12"/>
  <c r="EX51" i="12"/>
  <c r="GD51" i="12"/>
  <c r="HU51" i="12"/>
  <c r="HZ51" i="12"/>
  <c r="AF52" i="12"/>
  <c r="BM52" i="12"/>
  <c r="CZ52" i="12"/>
  <c r="ER52" i="12"/>
  <c r="EW52" i="12"/>
  <c r="GJ52" i="12"/>
  <c r="HQ52" i="12"/>
  <c r="HU52" i="12"/>
  <c r="AB53" i="12"/>
  <c r="W154" i="12" s="1"/>
  <c r="W162" i="12" s="1"/>
  <c r="W172" i="12" s="1"/>
  <c r="BT53" i="12"/>
  <c r="EN53" i="12"/>
  <c r="ES53" i="12"/>
  <c r="GF53" i="12"/>
  <c r="HW53" i="12"/>
  <c r="X54" i="12"/>
  <c r="BU54" i="12"/>
  <c r="DH54" i="12"/>
  <c r="EO54" i="12"/>
  <c r="GB54" i="12"/>
  <c r="HS54" i="12"/>
  <c r="BL55" i="12"/>
  <c r="BQ55" i="12"/>
  <c r="GB55" i="12"/>
  <c r="GJ55" i="12"/>
  <c r="AB56" i="12"/>
  <c r="GF56" i="12"/>
  <c r="BZ65" i="12"/>
  <c r="DA81" i="12"/>
  <c r="DE85" i="12"/>
  <c r="DJ85" i="12"/>
  <c r="EZ65" i="12"/>
  <c r="EQ85" i="12"/>
  <c r="EU85" i="12"/>
  <c r="GC80" i="12"/>
  <c r="GG84" i="12"/>
  <c r="GK80" i="12"/>
  <c r="HR84" i="12"/>
  <c r="HR82" i="12"/>
  <c r="HR80" i="12"/>
  <c r="HR83" i="12"/>
  <c r="HV85" i="12"/>
  <c r="HV83" i="12"/>
  <c r="HV81" i="12"/>
  <c r="HV82" i="12"/>
  <c r="HV80" i="12"/>
  <c r="HZ85" i="12"/>
  <c r="HZ83" i="12"/>
  <c r="HZ81" i="12"/>
  <c r="HZ84" i="12"/>
  <c r="HZ80" i="12"/>
  <c r="EM83" i="12"/>
  <c r="EM81" i="12"/>
  <c r="EQ82" i="12"/>
  <c r="EQ81" i="12"/>
  <c r="EU81" i="12"/>
  <c r="EU84" i="12"/>
  <c r="EY66" i="12"/>
  <c r="GM66" i="12"/>
  <c r="HO84" i="12"/>
  <c r="ID65" i="12"/>
  <c r="HS81" i="12"/>
  <c r="HS85" i="12"/>
  <c r="HW83" i="12"/>
  <c r="IA66" i="12"/>
  <c r="DK67" i="12"/>
  <c r="DL67" i="12"/>
  <c r="GM67" i="12"/>
  <c r="DO68" i="12"/>
  <c r="DP68" i="12" s="1"/>
  <c r="GP68" i="12"/>
  <c r="GN68" i="12"/>
  <c r="GM68" i="12"/>
  <c r="BX69" i="12"/>
  <c r="BZ71" i="12"/>
  <c r="BX71" i="12"/>
  <c r="BW71" i="12"/>
  <c r="DL72" i="12"/>
  <c r="CA77" i="12"/>
  <c r="CB77" i="12" s="1"/>
  <c r="BX77" i="12"/>
  <c r="DL77" i="12"/>
  <c r="AI79" i="12"/>
  <c r="IA79" i="12"/>
  <c r="BN80" i="12"/>
  <c r="DF80" i="12"/>
  <c r="EU80" i="12"/>
  <c r="HO80" i="12"/>
  <c r="AA81" i="12"/>
  <c r="BS81" i="12"/>
  <c r="EX81" i="12"/>
  <c r="HW81" i="12"/>
  <c r="BQ82" i="12"/>
  <c r="EP82" i="12"/>
  <c r="HO82" i="12"/>
  <c r="AG83" i="12"/>
  <c r="DF83" i="12"/>
  <c r="HY83" i="12"/>
  <c r="BR84" i="12"/>
  <c r="DJ84" i="12"/>
  <c r="AC85" i="12"/>
  <c r="DB85" i="12"/>
  <c r="HR85" i="12"/>
  <c r="AM92" i="12"/>
  <c r="AN92" i="12" s="1"/>
  <c r="DB112" i="12"/>
  <c r="HR112" i="12"/>
  <c r="HR109" i="12"/>
  <c r="IE92" i="12"/>
  <c r="IF92" i="12" s="1"/>
  <c r="HR107" i="12"/>
  <c r="HV112" i="12"/>
  <c r="HV111" i="12"/>
  <c r="HV109" i="12"/>
  <c r="HV108" i="12"/>
  <c r="HV107" i="12"/>
  <c r="HV110" i="12"/>
  <c r="HZ110" i="12"/>
  <c r="HZ111" i="12"/>
  <c r="HZ112" i="12"/>
  <c r="HZ107" i="12"/>
  <c r="HZ109" i="12"/>
  <c r="AA109" i="12"/>
  <c r="IB93" i="12"/>
  <c r="HO108" i="12"/>
  <c r="HS111" i="12"/>
  <c r="HW108" i="12"/>
  <c r="IA93" i="12"/>
  <c r="AE112" i="12"/>
  <c r="AL95" i="12"/>
  <c r="AD110" i="12"/>
  <c r="AD111" i="12"/>
  <c r="AD108" i="12"/>
  <c r="AM98" i="12"/>
  <c r="AN98" i="12" s="1"/>
  <c r="AI98" i="12"/>
  <c r="AJ98" i="12"/>
  <c r="GQ98" i="12"/>
  <c r="GR98" i="12" s="1"/>
  <c r="GN98" i="12"/>
  <c r="AJ99" i="12"/>
  <c r="AI102" i="12"/>
  <c r="FC104" i="12"/>
  <c r="FD104" i="12" s="1"/>
  <c r="EZ104" i="12"/>
  <c r="FB104" i="12"/>
  <c r="GM106" i="12"/>
  <c r="EU107" i="12"/>
  <c r="AA108" i="12"/>
  <c r="HR108" i="12"/>
  <c r="BV109" i="12"/>
  <c r="EU109" i="12"/>
  <c r="GQ123" i="12"/>
  <c r="GR123" i="12" s="1"/>
  <c r="Z85" i="12"/>
  <c r="Z83" i="12"/>
  <c r="AD85" i="12"/>
  <c r="AD83" i="12"/>
  <c r="AH84" i="12"/>
  <c r="AH82" i="12"/>
  <c r="BW65" i="12"/>
  <c r="BO84" i="12"/>
  <c r="BS84" i="12"/>
  <c r="EO84" i="12"/>
  <c r="EO82" i="12"/>
  <c r="EO81" i="12"/>
  <c r="EO80" i="12"/>
  <c r="ES81" i="12"/>
  <c r="ES80" i="12"/>
  <c r="ES84" i="12"/>
  <c r="ES82" i="12"/>
  <c r="EW85" i="12"/>
  <c r="EW83" i="12"/>
  <c r="EW81" i="12"/>
  <c r="EW80" i="12"/>
  <c r="GA84" i="12"/>
  <c r="GA82" i="12"/>
  <c r="GQ65" i="12"/>
  <c r="GR65" i="12" s="1"/>
  <c r="GP65" i="12"/>
  <c r="GE84" i="12"/>
  <c r="GE82" i="12"/>
  <c r="GI85" i="12"/>
  <c r="GI83" i="12"/>
  <c r="GI81" i="12"/>
  <c r="GM65" i="12"/>
  <c r="IB65" i="12"/>
  <c r="HS84" i="12"/>
  <c r="HW84" i="12"/>
  <c r="AJ66" i="12"/>
  <c r="AI66" i="12"/>
  <c r="FC68" i="12"/>
  <c r="FD68" i="12" s="1"/>
  <c r="AJ70" i="12"/>
  <c r="AI70" i="12"/>
  <c r="AM71" i="12"/>
  <c r="AN71" i="12" s="1"/>
  <c r="AL71" i="12"/>
  <c r="IE71" i="12"/>
  <c r="IF71" i="12" s="1"/>
  <c r="ID71" i="12"/>
  <c r="IA71" i="12"/>
  <c r="BW72" i="12"/>
  <c r="DK72" i="12"/>
  <c r="EZ72" i="12"/>
  <c r="IB72" i="12"/>
  <c r="BX73" i="12"/>
  <c r="EZ73" i="12"/>
  <c r="EY73" i="12"/>
  <c r="EY75" i="12"/>
  <c r="BW76" i="12"/>
  <c r="DK76" i="12"/>
  <c r="EZ76" i="12"/>
  <c r="IB76" i="12"/>
  <c r="BW77" i="12"/>
  <c r="GQ77" i="12"/>
  <c r="GR77" i="12" s="1"/>
  <c r="GP77" i="12"/>
  <c r="GM77" i="12"/>
  <c r="IB77" i="12"/>
  <c r="AJ78" i="12"/>
  <c r="AI78" i="12"/>
  <c r="Z81" i="12"/>
  <c r="AH81" i="12"/>
  <c r="GA81" i="12"/>
  <c r="AH83" i="12"/>
  <c r="ES83" i="12"/>
  <c r="GE83" i="12"/>
  <c r="GG85" i="12"/>
  <c r="X112" i="12"/>
  <c r="X107" i="12"/>
  <c r="X110" i="12"/>
  <c r="X109" i="12"/>
  <c r="X108" i="12"/>
  <c r="AJ92" i="12"/>
  <c r="AI92" i="12"/>
  <c r="AB112" i="12"/>
  <c r="AB111" i="12"/>
  <c r="AB107" i="12"/>
  <c r="AB110" i="12"/>
  <c r="AB109" i="12"/>
  <c r="AB108" i="12"/>
  <c r="AG112" i="12"/>
  <c r="AG111" i="12"/>
  <c r="AG110" i="12"/>
  <c r="AG109" i="12"/>
  <c r="AG108" i="12"/>
  <c r="AG107" i="12"/>
  <c r="BL112" i="12"/>
  <c r="BL111" i="12"/>
  <c r="BL107" i="12"/>
  <c r="BL110" i="12"/>
  <c r="BL109" i="12"/>
  <c r="BL108" i="12"/>
  <c r="BZ92" i="12"/>
  <c r="BW92" i="12"/>
  <c r="BP112" i="12"/>
  <c r="BP111" i="12"/>
  <c r="BP107" i="12"/>
  <c r="BP110" i="12"/>
  <c r="BP109" i="12"/>
  <c r="BP108" i="12"/>
  <c r="BU112" i="12"/>
  <c r="BU111" i="12"/>
  <c r="BU110" i="12"/>
  <c r="BU109" i="12"/>
  <c r="BU108" i="12"/>
  <c r="EP110" i="12"/>
  <c r="EP111" i="12"/>
  <c r="ET112" i="12"/>
  <c r="ET111" i="12"/>
  <c r="ET110" i="12"/>
  <c r="ET109" i="12"/>
  <c r="ET108" i="12"/>
  <c r="ET107" i="12"/>
  <c r="EX112" i="12"/>
  <c r="EX110" i="12"/>
  <c r="DB109" i="12"/>
  <c r="DB108" i="12"/>
  <c r="DF111" i="12"/>
  <c r="DF112" i="12"/>
  <c r="DF107" i="12"/>
  <c r="DK93" i="12"/>
  <c r="BW94" i="12"/>
  <c r="BO112" i="12"/>
  <c r="FC95" i="12"/>
  <c r="FD95" i="12" s="1"/>
  <c r="BX96" i="12"/>
  <c r="EZ96" i="12"/>
  <c r="FB95" i="12"/>
  <c r="EY96" i="12"/>
  <c r="BX97" i="12"/>
  <c r="DK98" i="12"/>
  <c r="DL98" i="12"/>
  <c r="DO98" i="12"/>
  <c r="DP98" i="12" s="1"/>
  <c r="GM98" i="12"/>
  <c r="AL101" i="12"/>
  <c r="AJ101" i="12"/>
  <c r="AM101" i="12"/>
  <c r="AN101" i="12" s="1"/>
  <c r="AI101" i="12"/>
  <c r="DL102" i="12"/>
  <c r="IA102" i="12"/>
  <c r="EZ103" i="12"/>
  <c r="IB105" i="12"/>
  <c r="ID104" i="12"/>
  <c r="IA105" i="12"/>
  <c r="DL106" i="12"/>
  <c r="IA106" i="12"/>
  <c r="EX107" i="12"/>
  <c r="EP109" i="12"/>
  <c r="BN110" i="12"/>
  <c r="BL140" i="12"/>
  <c r="BL135" i="12"/>
  <c r="BL139" i="12"/>
  <c r="BL138" i="12"/>
  <c r="BL137" i="12"/>
  <c r="BL136" i="12"/>
  <c r="BP139" i="12"/>
  <c r="BP137" i="12"/>
  <c r="BP138" i="12"/>
  <c r="BP135" i="12"/>
  <c r="BP136" i="12"/>
  <c r="BT140" i="12"/>
  <c r="BT135" i="12"/>
  <c r="BT139" i="12"/>
  <c r="AP156" i="12" s="1"/>
  <c r="AP164" i="12" s="1"/>
  <c r="AP174" i="12" s="1"/>
  <c r="BT138" i="12"/>
  <c r="BT137" i="12"/>
  <c r="BT136" i="12"/>
  <c r="CZ140" i="12"/>
  <c r="CZ138" i="12"/>
  <c r="CZ136" i="12"/>
  <c r="DL121" i="12"/>
  <c r="CZ139" i="12"/>
  <c r="DO120" i="12"/>
  <c r="DP120" i="12" s="1"/>
  <c r="CZ137" i="12"/>
  <c r="DH139" i="12"/>
  <c r="DH137" i="12"/>
  <c r="DH140" i="12"/>
  <c r="DH138" i="12"/>
  <c r="GB139" i="12"/>
  <c r="GJ140" i="12"/>
  <c r="GN123" i="12"/>
  <c r="GM74" i="12"/>
  <c r="DK75" i="12"/>
  <c r="IA75" i="12"/>
  <c r="GN76" i="12"/>
  <c r="EZ77" i="12"/>
  <c r="GM79" i="12"/>
  <c r="AD81" i="12"/>
  <c r="Z82" i="12"/>
  <c r="EW82" i="12"/>
  <c r="GI82" i="12"/>
  <c r="AD84" i="12"/>
  <c r="EO85" i="12"/>
  <c r="GA85" i="12"/>
  <c r="AE111" i="12"/>
  <c r="BN111" i="12"/>
  <c r="CA92" i="12"/>
  <c r="CB92" i="12" s="1"/>
  <c r="DA112" i="12"/>
  <c r="DA111" i="12"/>
  <c r="DA110" i="12"/>
  <c r="DA109" i="12"/>
  <c r="DA108" i="12"/>
  <c r="DA107" i="12"/>
  <c r="DE112" i="12"/>
  <c r="DE111" i="12"/>
  <c r="DE110" i="12"/>
  <c r="DE109" i="12"/>
  <c r="DE108" i="12"/>
  <c r="DI112" i="12"/>
  <c r="DI111" i="12"/>
  <c r="DI110" i="12"/>
  <c r="DI109" i="12"/>
  <c r="DI108" i="12"/>
  <c r="DI107" i="12"/>
  <c r="GC112" i="12"/>
  <c r="GC111" i="12"/>
  <c r="GC110" i="12"/>
  <c r="GC109" i="12"/>
  <c r="GC108" i="12"/>
  <c r="GC107" i="12"/>
  <c r="GN92" i="12"/>
  <c r="GG112" i="12"/>
  <c r="GG111" i="12"/>
  <c r="GG110" i="12"/>
  <c r="GG109" i="12"/>
  <c r="GG108" i="12"/>
  <c r="GG107" i="12"/>
  <c r="GK112" i="12"/>
  <c r="GK111" i="12"/>
  <c r="GK110" i="12"/>
  <c r="GK109" i="12"/>
  <c r="GK108" i="12"/>
  <c r="GK107" i="12"/>
  <c r="AI93" i="12"/>
  <c r="W112" i="12"/>
  <c r="W111" i="12"/>
  <c r="AJ93" i="12"/>
  <c r="W110" i="12"/>
  <c r="W109" i="12"/>
  <c r="W108" i="12"/>
  <c r="GN94" i="12"/>
  <c r="AM95" i="12"/>
  <c r="AN95" i="12" s="1"/>
  <c r="CA95" i="12"/>
  <c r="CB95" i="12" s="1"/>
  <c r="BZ95" i="12"/>
  <c r="BW95" i="12"/>
  <c r="IB95" i="12"/>
  <c r="DL96" i="12"/>
  <c r="ID95" i="12"/>
  <c r="IB96" i="12"/>
  <c r="IA96" i="12"/>
  <c r="BX98" i="12"/>
  <c r="CA98" i="12"/>
  <c r="CB98" i="12" s="1"/>
  <c r="BW98" i="12"/>
  <c r="BZ101" i="12"/>
  <c r="EZ102" i="12"/>
  <c r="FB101" i="12"/>
  <c r="EY102" i="12"/>
  <c r="BW103" i="12"/>
  <c r="AJ105" i="12"/>
  <c r="DL105" i="12"/>
  <c r="EY106" i="12"/>
  <c r="BU107" i="12"/>
  <c r="EP107" i="12"/>
  <c r="DF108" i="12"/>
  <c r="EX109" i="12"/>
  <c r="EP112" i="12"/>
  <c r="GC139" i="12"/>
  <c r="GC138" i="12"/>
  <c r="GC137" i="12"/>
  <c r="GC136" i="12"/>
  <c r="GC135" i="12"/>
  <c r="GC140" i="12"/>
  <c r="GQ120" i="12"/>
  <c r="GR120" i="12" s="1"/>
  <c r="GG139" i="12"/>
  <c r="GG138" i="12"/>
  <c r="GG137" i="12"/>
  <c r="GG136" i="12"/>
  <c r="GG135" i="12"/>
  <c r="GG140" i="12"/>
  <c r="GK139" i="12"/>
  <c r="GK138" i="12"/>
  <c r="GK137" i="12"/>
  <c r="GK136" i="12"/>
  <c r="GK135" i="12"/>
  <c r="GK140" i="12"/>
  <c r="HQ140" i="12"/>
  <c r="GM124" i="12"/>
  <c r="IB124" i="12"/>
  <c r="HP135" i="12"/>
  <c r="HT138" i="12"/>
  <c r="AM126" i="12"/>
  <c r="AN126" i="12" s="1"/>
  <c r="AJ131" i="12"/>
  <c r="AL129" i="12"/>
  <c r="DH136" i="12"/>
  <c r="IE129" i="12"/>
  <c r="IF129" i="12" s="1"/>
  <c r="ID129" i="12"/>
  <c r="IB129" i="12"/>
  <c r="IA129" i="12"/>
  <c r="AI132" i="12"/>
  <c r="X85" i="12"/>
  <c r="X84" i="12"/>
  <c r="X83" i="12"/>
  <c r="X82" i="12"/>
  <c r="AB85" i="12"/>
  <c r="AB84" i="12"/>
  <c r="AB83" i="12"/>
  <c r="AB82" i="12"/>
  <c r="AF85" i="12"/>
  <c r="AF84" i="12"/>
  <c r="AF83" i="12"/>
  <c r="AF82" i="12"/>
  <c r="CZ85" i="12"/>
  <c r="CZ84" i="12"/>
  <c r="CZ83" i="12"/>
  <c r="CZ82" i="12"/>
  <c r="DD85" i="12"/>
  <c r="DD84" i="12"/>
  <c r="DD83" i="12"/>
  <c r="DD82" i="12"/>
  <c r="DH85" i="12"/>
  <c r="DH84" i="12"/>
  <c r="DH83" i="12"/>
  <c r="DH82" i="12"/>
  <c r="EY65" i="12"/>
  <c r="IA65" i="12"/>
  <c r="AI68" i="12"/>
  <c r="DL68" i="12"/>
  <c r="AI69" i="12"/>
  <c r="BW69" i="12"/>
  <c r="GM71" i="12"/>
  <c r="EY72" i="12"/>
  <c r="GM72" i="12"/>
  <c r="IA72" i="12"/>
  <c r="AI73" i="12"/>
  <c r="BW73" i="12"/>
  <c r="BW74" i="12"/>
  <c r="EY76" i="12"/>
  <c r="GM76" i="12"/>
  <c r="IA76" i="12"/>
  <c r="EY77" i="12"/>
  <c r="IA77" i="12"/>
  <c r="X80" i="12"/>
  <c r="AB80" i="12"/>
  <c r="AF80" i="12"/>
  <c r="CZ80" i="12"/>
  <c r="DD80" i="12"/>
  <c r="DH80" i="12"/>
  <c r="EN80" i="12"/>
  <c r="ER80" i="12"/>
  <c r="EV80" i="12"/>
  <c r="X81" i="12"/>
  <c r="AB81" i="12"/>
  <c r="AF81" i="12"/>
  <c r="CZ81" i="12"/>
  <c r="DD81" i="12"/>
  <c r="DH81" i="12"/>
  <c r="GC81" i="12"/>
  <c r="GH81" i="12"/>
  <c r="HO81" i="12"/>
  <c r="AG82" i="12"/>
  <c r="BN82" i="12"/>
  <c r="BS82" i="12"/>
  <c r="DA82" i="12"/>
  <c r="EM82" i="12"/>
  <c r="GK82" i="12"/>
  <c r="HW82" i="12"/>
  <c r="Y83" i="12"/>
  <c r="BK83" i="12"/>
  <c r="BV83" i="12"/>
  <c r="EU83" i="12"/>
  <c r="GC83" i="12"/>
  <c r="GH83" i="12"/>
  <c r="HO83" i="12"/>
  <c r="AG84" i="12"/>
  <c r="DA84" i="12"/>
  <c r="EM84" i="12"/>
  <c r="GK84" i="12"/>
  <c r="Y85" i="12"/>
  <c r="BK85" i="12"/>
  <c r="GC85" i="12"/>
  <c r="HO85" i="12"/>
  <c r="Y112" i="12"/>
  <c r="Y111" i="12"/>
  <c r="Y110" i="12"/>
  <c r="Y109" i="12"/>
  <c r="Y108" i="12"/>
  <c r="BR112" i="12"/>
  <c r="BR111" i="12"/>
  <c r="DK92" i="12"/>
  <c r="CY107" i="12"/>
  <c r="DC112" i="12"/>
  <c r="DC111" i="12"/>
  <c r="DC110" i="12"/>
  <c r="DC107" i="12"/>
  <c r="DG110" i="12"/>
  <c r="DG107" i="12"/>
  <c r="DN92" i="12"/>
  <c r="EN112" i="12"/>
  <c r="EN111" i="12"/>
  <c r="EN110" i="12"/>
  <c r="EN109" i="12"/>
  <c r="EN108" i="12"/>
  <c r="EN107" i="12"/>
  <c r="ER112" i="12"/>
  <c r="ER111" i="12"/>
  <c r="ER109" i="12"/>
  <c r="ER108" i="12"/>
  <c r="ER107" i="12"/>
  <c r="EV112" i="12"/>
  <c r="EV111" i="12"/>
  <c r="EV109" i="12"/>
  <c r="EV108" i="12"/>
  <c r="EV107" i="12"/>
  <c r="GM92" i="12"/>
  <c r="GE112" i="12"/>
  <c r="HO112" i="12"/>
  <c r="HO111" i="12"/>
  <c r="HO110" i="12"/>
  <c r="ID92" i="12"/>
  <c r="HS110" i="12"/>
  <c r="HW112" i="12"/>
  <c r="HW111" i="12"/>
  <c r="IA92" i="12"/>
  <c r="AH112" i="12"/>
  <c r="AH111" i="12"/>
  <c r="BW93" i="12"/>
  <c r="GN93" i="12"/>
  <c r="GM93" i="12"/>
  <c r="EY94" i="12"/>
  <c r="GM94" i="12"/>
  <c r="IA94" i="12"/>
  <c r="IA95" i="12"/>
  <c r="BW96" i="12"/>
  <c r="DL97" i="12"/>
  <c r="IB97" i="12"/>
  <c r="IA97" i="12"/>
  <c r="AI99" i="12"/>
  <c r="BW99" i="12"/>
  <c r="IA99" i="12"/>
  <c r="GN100" i="12"/>
  <c r="EZ101" i="12"/>
  <c r="GM103" i="12"/>
  <c r="GP104" i="12"/>
  <c r="GN104" i="12"/>
  <c r="GM104" i="12"/>
  <c r="IE104" i="12"/>
  <c r="IF104" i="12" s="1"/>
  <c r="GN105" i="12"/>
  <c r="GM105" i="12"/>
  <c r="BN107" i="12"/>
  <c r="GA107" i="12"/>
  <c r="GI107" i="12"/>
  <c r="HS107" i="12"/>
  <c r="AE108" i="12"/>
  <c r="BO108" i="12"/>
  <c r="CY108" i="12"/>
  <c r="DG108" i="12"/>
  <c r="GA108" i="12"/>
  <c r="GI108" i="12"/>
  <c r="HS108" i="12"/>
  <c r="AE109" i="12"/>
  <c r="BO109" i="12"/>
  <c r="CY109" i="12"/>
  <c r="DG109" i="12"/>
  <c r="GA109" i="12"/>
  <c r="GI109" i="12"/>
  <c r="HS109" i="12"/>
  <c r="AE110" i="12"/>
  <c r="BO110" i="12"/>
  <c r="HW110" i="12"/>
  <c r="CY111" i="12"/>
  <c r="BN112" i="12"/>
  <c r="GI112" i="12"/>
  <c r="Z139" i="12"/>
  <c r="Z138" i="12"/>
  <c r="Z137" i="12"/>
  <c r="Z136" i="12"/>
  <c r="Z140" i="12"/>
  <c r="Z135" i="12"/>
  <c r="AD139" i="12"/>
  <c r="AD138" i="12"/>
  <c r="AD137" i="12"/>
  <c r="AD136" i="12"/>
  <c r="AD140" i="12"/>
  <c r="AD135" i="12"/>
  <c r="AH139" i="12"/>
  <c r="AH138" i="12"/>
  <c r="AH137" i="12"/>
  <c r="AH136" i="12"/>
  <c r="AH140" i="12"/>
  <c r="AH135" i="12"/>
  <c r="CZ135" i="12"/>
  <c r="DD140" i="12"/>
  <c r="DH135" i="12"/>
  <c r="BU140" i="12"/>
  <c r="AL120" i="12"/>
  <c r="DL127" i="12"/>
  <c r="DN126" i="12"/>
  <c r="GQ129" i="12"/>
  <c r="GR129" i="12" s="1"/>
  <c r="DN129" i="12"/>
  <c r="GP129" i="12"/>
  <c r="GN133" i="12"/>
  <c r="GP132" i="12"/>
  <c r="X140" i="12"/>
  <c r="AH157" i="12" s="1"/>
  <c r="AH165" i="12" s="1"/>
  <c r="AH175" i="12" s="1"/>
  <c r="EN85" i="12"/>
  <c r="EN84" i="12"/>
  <c r="EN83" i="12"/>
  <c r="EN82" i="12"/>
  <c r="ER85" i="12"/>
  <c r="ER84" i="12"/>
  <c r="ER83" i="12"/>
  <c r="ER82" i="12"/>
  <c r="EV85" i="12"/>
  <c r="EV84" i="12"/>
  <c r="EV83" i="12"/>
  <c r="EV82" i="12"/>
  <c r="HP85" i="12"/>
  <c r="HP84" i="12"/>
  <c r="HP83" i="12"/>
  <c r="HP82" i="12"/>
  <c r="HP81" i="12"/>
  <c r="HT85" i="12"/>
  <c r="HT84" i="12"/>
  <c r="HT83" i="12"/>
  <c r="HT82" i="12"/>
  <c r="HT81" i="12"/>
  <c r="HX85" i="12"/>
  <c r="HX84" i="12"/>
  <c r="HX83" i="12"/>
  <c r="HX82" i="12"/>
  <c r="HX81" i="12"/>
  <c r="Y80" i="12"/>
  <c r="AC80" i="12"/>
  <c r="AG80" i="12"/>
  <c r="DA80" i="12"/>
  <c r="DE80" i="12"/>
  <c r="GG80" i="12"/>
  <c r="AC81" i="12"/>
  <c r="DE81" i="12"/>
  <c r="GD81" i="12"/>
  <c r="AC82" i="12"/>
  <c r="BO82" i="12"/>
  <c r="GG82" i="12"/>
  <c r="GL82" i="12"/>
  <c r="HS82" i="12"/>
  <c r="BR83" i="12"/>
  <c r="DE83" i="12"/>
  <c r="DJ83" i="12"/>
  <c r="EQ83" i="12"/>
  <c r="GD83" i="12"/>
  <c r="Z112" i="12"/>
  <c r="Z111" i="12"/>
  <c r="AE107" i="12"/>
  <c r="BK112" i="12"/>
  <c r="BO107" i="12"/>
  <c r="BS112" i="12"/>
  <c r="CZ112" i="12"/>
  <c r="CZ111" i="12"/>
  <c r="CZ107" i="12"/>
  <c r="CZ109" i="12"/>
  <c r="CZ108" i="12"/>
  <c r="DD112" i="12"/>
  <c r="DD111" i="12"/>
  <c r="DD107" i="12"/>
  <c r="DD109" i="12"/>
  <c r="DD108" i="12"/>
  <c r="DH112" i="12"/>
  <c r="DH111" i="12"/>
  <c r="DH110" i="12"/>
  <c r="DH107" i="12"/>
  <c r="DH109" i="12"/>
  <c r="DH108" i="12"/>
  <c r="DO92" i="12"/>
  <c r="DP92" i="12" s="1"/>
  <c r="GB112" i="12"/>
  <c r="GB111" i="12"/>
  <c r="GB110" i="12"/>
  <c r="GB109" i="12"/>
  <c r="GB108" i="12"/>
  <c r="GB107" i="12"/>
  <c r="GF112" i="12"/>
  <c r="GF111" i="12"/>
  <c r="GF110" i="12"/>
  <c r="GF109" i="12"/>
  <c r="GF108" i="12"/>
  <c r="GF107" i="12"/>
  <c r="GJ112" i="12"/>
  <c r="GJ111" i="12"/>
  <c r="GJ109" i="12"/>
  <c r="GJ108" i="12"/>
  <c r="GJ107" i="12"/>
  <c r="GP92" i="12"/>
  <c r="HP112" i="12"/>
  <c r="HP111" i="12"/>
  <c r="HP109" i="12"/>
  <c r="HP108" i="12"/>
  <c r="HP107" i="12"/>
  <c r="HT112" i="12"/>
  <c r="HT111" i="12"/>
  <c r="HT110" i="12"/>
  <c r="HT109" i="12"/>
  <c r="HT108" i="12"/>
  <c r="HT107" i="12"/>
  <c r="HX112" i="12"/>
  <c r="HX111" i="12"/>
  <c r="HX110" i="12"/>
  <c r="HX109" i="12"/>
  <c r="HX108" i="12"/>
  <c r="HX107" i="12"/>
  <c r="IB92" i="12"/>
  <c r="BT112" i="12"/>
  <c r="BT111" i="12"/>
  <c r="BT107" i="12"/>
  <c r="BT110" i="12"/>
  <c r="BT109" i="12"/>
  <c r="BT108" i="12"/>
  <c r="EZ93" i="12"/>
  <c r="EY93" i="12"/>
  <c r="BW97" i="12"/>
  <c r="GN97" i="12"/>
  <c r="GM97" i="12"/>
  <c r="FB98" i="12"/>
  <c r="EY98" i="12"/>
  <c r="GM99" i="12"/>
  <c r="DL100" i="12"/>
  <c r="DO101" i="12"/>
  <c r="DP101" i="12" s="1"/>
  <c r="DN101" i="12"/>
  <c r="DL101" i="12"/>
  <c r="BX102" i="12"/>
  <c r="BW102" i="12"/>
  <c r="EY103" i="12"/>
  <c r="AJ104" i="12"/>
  <c r="EY104" i="12"/>
  <c r="GQ104" i="12"/>
  <c r="GR104" i="12" s="1"/>
  <c r="BX105" i="12"/>
  <c r="EZ105" i="12"/>
  <c r="EY105" i="12"/>
  <c r="BX106" i="12"/>
  <c r="BW106" i="12"/>
  <c r="Y107" i="12"/>
  <c r="Z108" i="12"/>
  <c r="AH108" i="12"/>
  <c r="BR108" i="12"/>
  <c r="Z109" i="12"/>
  <c r="AH109" i="12"/>
  <c r="BR109" i="12"/>
  <c r="Z110" i="12"/>
  <c r="AH110" i="12"/>
  <c r="BR110" i="12"/>
  <c r="DD110" i="12"/>
  <c r="HP110" i="12"/>
  <c r="DG112" i="12"/>
  <c r="BK140" i="12"/>
  <c r="BK135" i="12"/>
  <c r="CA120" i="12"/>
  <c r="CB120" i="12" s="1"/>
  <c r="BZ120" i="12"/>
  <c r="BK138" i="12"/>
  <c r="BK136" i="12"/>
  <c r="BO140" i="12"/>
  <c r="BO135" i="12"/>
  <c r="BO139" i="12"/>
  <c r="AK156" i="12" s="1"/>
  <c r="AK164" i="12" s="1"/>
  <c r="AK174" i="12" s="1"/>
  <c r="BO138" i="12"/>
  <c r="BO137" i="12"/>
  <c r="BO136" i="12"/>
  <c r="AK153" i="12" s="1"/>
  <c r="AK161" i="12" s="1"/>
  <c r="BS140" i="12"/>
  <c r="BS135" i="12"/>
  <c r="BS139" i="12"/>
  <c r="BS137" i="12"/>
  <c r="BW120" i="12"/>
  <c r="BW135" i="12" s="1"/>
  <c r="GF139" i="12"/>
  <c r="HO140" i="12"/>
  <c r="HO135" i="12"/>
  <c r="IE120" i="12"/>
  <c r="IF120" i="12" s="1"/>
  <c r="ID120" i="12"/>
  <c r="HO138" i="12"/>
  <c r="HO136" i="12"/>
  <c r="IB120" i="12"/>
  <c r="HS140" i="12"/>
  <c r="HS135" i="12"/>
  <c r="HS139" i="12"/>
  <c r="HS138" i="12"/>
  <c r="AK155" i="12" s="1"/>
  <c r="AK163" i="12" s="1"/>
  <c r="AK173" i="12" s="1"/>
  <c r="HS137" i="12"/>
  <c r="HS136" i="12"/>
  <c r="HW140" i="12"/>
  <c r="HW135" i="12"/>
  <c r="HW139" i="12"/>
  <c r="HW137" i="12"/>
  <c r="IA120" i="12"/>
  <c r="X139" i="12"/>
  <c r="AH156" i="12" s="1"/>
  <c r="AH164" i="12" s="1"/>
  <c r="AH174" i="12" s="1"/>
  <c r="AF140" i="12"/>
  <c r="DK121" i="12"/>
  <c r="EZ121" i="12"/>
  <c r="GM122" i="12"/>
  <c r="IB122" i="12"/>
  <c r="AJ123" i="12"/>
  <c r="AL123" i="12"/>
  <c r="FC123" i="12"/>
  <c r="FD123" i="12" s="1"/>
  <c r="FB123" i="12"/>
  <c r="EZ123" i="12"/>
  <c r="EY123" i="12"/>
  <c r="DN123" i="12"/>
  <c r="AJ126" i="12"/>
  <c r="FC126" i="12"/>
  <c r="FD126" i="12" s="1"/>
  <c r="FB126" i="12"/>
  <c r="EZ126" i="12"/>
  <c r="EY126" i="12"/>
  <c r="IE126" i="12"/>
  <c r="IF126" i="12" s="1"/>
  <c r="ID126" i="12"/>
  <c r="IA126" i="12"/>
  <c r="AI131" i="12"/>
  <c r="BX131" i="12"/>
  <c r="CA132" i="12"/>
  <c r="CB132" i="12" s="1"/>
  <c r="BZ132" i="12"/>
  <c r="BW132" i="12"/>
  <c r="GN132" i="12"/>
  <c r="IA134" i="12"/>
  <c r="X136" i="12"/>
  <c r="AH153" i="12" s="1"/>
  <c r="AH161" i="12" s="1"/>
  <c r="HO137" i="12"/>
  <c r="BS138" i="12"/>
  <c r="EY100" i="12"/>
  <c r="GM100" i="12"/>
  <c r="IA100" i="12"/>
  <c r="EY101" i="12"/>
  <c r="IA101" i="12"/>
  <c r="AI104" i="12"/>
  <c r="DL104" i="12"/>
  <c r="AI105" i="12"/>
  <c r="BW105" i="12"/>
  <c r="W107" i="12"/>
  <c r="AA107" i="12"/>
  <c r="BK107" i="12"/>
  <c r="BS107" i="12"/>
  <c r="AF108" i="12"/>
  <c r="AF109" i="12"/>
  <c r="DB110" i="12"/>
  <c r="GA110" i="12"/>
  <c r="DB111" i="12"/>
  <c r="DA139" i="12"/>
  <c r="DA138" i="12"/>
  <c r="DA137" i="12"/>
  <c r="DA136" i="12"/>
  <c r="DA135" i="12"/>
  <c r="DA140" i="12"/>
  <c r="DE139" i="12"/>
  <c r="DE138" i="12"/>
  <c r="DE137" i="12"/>
  <c r="DE136" i="12"/>
  <c r="DE135" i="12"/>
  <c r="DI139" i="12"/>
  <c r="DI138" i="12"/>
  <c r="DI137" i="12"/>
  <c r="DI136" i="12"/>
  <c r="DI135" i="12"/>
  <c r="DI140" i="12"/>
  <c r="GD139" i="12"/>
  <c r="GD138" i="12"/>
  <c r="GD137" i="12"/>
  <c r="GD136" i="12"/>
  <c r="GD140" i="12"/>
  <c r="GH139" i="12"/>
  <c r="GH138" i="12"/>
  <c r="GH137" i="12"/>
  <c r="GH136" i="12"/>
  <c r="GH140" i="12"/>
  <c r="GH135" i="12"/>
  <c r="GL139" i="12"/>
  <c r="GL138" i="12"/>
  <c r="GL137" i="12"/>
  <c r="GL136" i="12"/>
  <c r="GL140" i="12"/>
  <c r="HP140" i="12"/>
  <c r="HP139" i="12"/>
  <c r="HP138" i="12"/>
  <c r="HP137" i="12"/>
  <c r="HP136" i="12"/>
  <c r="HT135" i="12"/>
  <c r="HX140" i="12"/>
  <c r="HX139" i="12"/>
  <c r="HX138" i="12"/>
  <c r="HX137" i="12"/>
  <c r="HX136" i="12"/>
  <c r="AI121" i="12"/>
  <c r="GM121" i="12"/>
  <c r="DK122" i="12"/>
  <c r="DK124" i="12"/>
  <c r="AI125" i="12"/>
  <c r="GM125" i="12"/>
  <c r="CA126" i="12"/>
  <c r="CB126" i="12" s="1"/>
  <c r="BZ126" i="12"/>
  <c r="BW126" i="12"/>
  <c r="DK126" i="12"/>
  <c r="GN126" i="12"/>
  <c r="EY127" i="12"/>
  <c r="BW128" i="12"/>
  <c r="IA128" i="12"/>
  <c r="FC129" i="12"/>
  <c r="FD129" i="12" s="1"/>
  <c r="FB129" i="12"/>
  <c r="EY129" i="12"/>
  <c r="GM129" i="12"/>
  <c r="AI130" i="12"/>
  <c r="GM130" i="12"/>
  <c r="DK131" i="12"/>
  <c r="AJ132" i="12"/>
  <c r="IE132" i="12"/>
  <c r="IF132" i="12" s="1"/>
  <c r="ID132" i="12"/>
  <c r="IA132" i="12"/>
  <c r="BW133" i="12"/>
  <c r="IA133" i="12"/>
  <c r="BU135" i="12"/>
  <c r="GD135" i="12"/>
  <c r="AF136" i="12"/>
  <c r="GJ136" i="12"/>
  <c r="X137" i="12"/>
  <c r="AH154" i="12" s="1"/>
  <c r="AH162" i="12" s="1"/>
  <c r="AH172" i="12" s="1"/>
  <c r="GB137" i="12"/>
  <c r="HT137" i="12"/>
  <c r="AF138" i="12"/>
  <c r="GJ138" i="12"/>
  <c r="HT139" i="12"/>
  <c r="AF112" i="12"/>
  <c r="AF111" i="12"/>
  <c r="BX92" i="12"/>
  <c r="EO112" i="12"/>
  <c r="EO111" i="12"/>
  <c r="EO110" i="12"/>
  <c r="ES112" i="12"/>
  <c r="ES111" i="12"/>
  <c r="ES110" i="12"/>
  <c r="EW112" i="12"/>
  <c r="EW111" i="12"/>
  <c r="EW110" i="12"/>
  <c r="HQ112" i="12"/>
  <c r="HQ111" i="12"/>
  <c r="HQ110" i="12"/>
  <c r="HU112" i="12"/>
  <c r="HU111" i="12"/>
  <c r="HU110" i="12"/>
  <c r="HY112" i="12"/>
  <c r="HY111" i="12"/>
  <c r="HY110" i="12"/>
  <c r="AF107" i="12"/>
  <c r="EO107" i="12"/>
  <c r="ES107" i="12"/>
  <c r="EW107" i="12"/>
  <c r="HQ107" i="12"/>
  <c r="HU107" i="12"/>
  <c r="HY107" i="12"/>
  <c r="EO108" i="12"/>
  <c r="ES108" i="12"/>
  <c r="EW108" i="12"/>
  <c r="HQ108" i="12"/>
  <c r="HU108" i="12"/>
  <c r="HY108" i="12"/>
  <c r="EO109" i="12"/>
  <c r="ES109" i="12"/>
  <c r="EW109" i="12"/>
  <c r="HQ109" i="12"/>
  <c r="HU109" i="12"/>
  <c r="HY109" i="12"/>
  <c r="AA111" i="12"/>
  <c r="BK111" i="12"/>
  <c r="BS111" i="12"/>
  <c r="GE111" i="12"/>
  <c r="AB139" i="12"/>
  <c r="DB139" i="12"/>
  <c r="DB138" i="12"/>
  <c r="DB137" i="12"/>
  <c r="DB136" i="12"/>
  <c r="DB135" i="12"/>
  <c r="DB140" i="12"/>
  <c r="DF139" i="12"/>
  <c r="DF138" i="12"/>
  <c r="DF137" i="12"/>
  <c r="DF136" i="12"/>
  <c r="DF135" i="12"/>
  <c r="DF140" i="12"/>
  <c r="DJ139" i="12"/>
  <c r="DJ138" i="12"/>
  <c r="DJ137" i="12"/>
  <c r="DJ136" i="12"/>
  <c r="DJ135" i="12"/>
  <c r="DJ140" i="12"/>
  <c r="EM140" i="12"/>
  <c r="FC120" i="12"/>
  <c r="FD120" i="12" s="1"/>
  <c r="FB120" i="12"/>
  <c r="EQ140" i="12"/>
  <c r="EQ139" i="12"/>
  <c r="EQ138" i="12"/>
  <c r="EQ137" i="12"/>
  <c r="EQ136" i="12"/>
  <c r="EQ135" i="12"/>
  <c r="EU140" i="12"/>
  <c r="EY120" i="12"/>
  <c r="EY121" i="12"/>
  <c r="BW122" i="12"/>
  <c r="IA122" i="12"/>
  <c r="CA123" i="12"/>
  <c r="CB123" i="12" s="1"/>
  <c r="BZ123" i="12"/>
  <c r="BW123" i="12"/>
  <c r="DL123" i="12"/>
  <c r="IE123" i="12"/>
  <c r="IF123" i="12" s="1"/>
  <c r="ID123" i="12"/>
  <c r="IA123" i="12"/>
  <c r="BW124" i="12"/>
  <c r="IA124" i="12"/>
  <c r="EY125" i="12"/>
  <c r="AI126" i="12"/>
  <c r="BX126" i="12"/>
  <c r="DL126" i="12"/>
  <c r="DK127" i="12"/>
  <c r="AI128" i="12"/>
  <c r="GM128" i="12"/>
  <c r="CA129" i="12"/>
  <c r="CB129" i="12" s="1"/>
  <c r="BZ129" i="12"/>
  <c r="BW129" i="12"/>
  <c r="DK129" i="12"/>
  <c r="EZ129" i="12"/>
  <c r="GN129" i="12"/>
  <c r="EY130" i="12"/>
  <c r="BW131" i="12"/>
  <c r="IA131" i="12"/>
  <c r="FC132" i="12"/>
  <c r="FD132" i="12" s="1"/>
  <c r="FB132" i="12"/>
  <c r="EY132" i="12"/>
  <c r="GM132" i="12"/>
  <c r="IB132" i="12"/>
  <c r="AI133" i="12"/>
  <c r="GM133" i="12"/>
  <c r="DK134" i="12"/>
  <c r="HX135" i="12"/>
  <c r="EU136" i="12"/>
  <c r="AK154" i="12"/>
  <c r="AK162" i="12" s="1"/>
  <c r="AK172" i="12" s="1"/>
  <c r="EM137" i="12"/>
  <c r="EU138" i="12"/>
  <c r="EM139" i="12"/>
  <c r="W140" i="12"/>
  <c r="W135" i="12"/>
  <c r="AA140" i="12"/>
  <c r="AA135" i="12"/>
  <c r="AE140" i="12"/>
  <c r="AE135" i="12"/>
  <c r="AI120" i="12"/>
  <c r="BM139" i="12"/>
  <c r="BM138" i="12"/>
  <c r="BM137" i="12"/>
  <c r="BM136" i="12"/>
  <c r="BQ139" i="12"/>
  <c r="BQ138" i="12"/>
  <c r="BQ137" i="12"/>
  <c r="BQ136" i="12"/>
  <c r="BU139" i="12"/>
  <c r="BU138" i="12"/>
  <c r="BU137" i="12"/>
  <c r="BU136" i="12"/>
  <c r="DK120" i="12"/>
  <c r="EO135" i="12"/>
  <c r="EO139" i="12"/>
  <c r="EO138" i="12"/>
  <c r="EO137" i="12"/>
  <c r="EO136" i="12"/>
  <c r="ES135" i="12"/>
  <c r="ES139" i="12"/>
  <c r="ES138" i="12"/>
  <c r="ES137" i="12"/>
  <c r="ES136" i="12"/>
  <c r="EW135" i="12"/>
  <c r="EW139" i="12"/>
  <c r="EW138" i="12"/>
  <c r="EW137" i="12"/>
  <c r="EW136" i="12"/>
  <c r="GA140" i="12"/>
  <c r="GA135" i="12"/>
  <c r="GE140" i="12"/>
  <c r="GE135" i="12"/>
  <c r="GI140" i="12"/>
  <c r="GI135" i="12"/>
  <c r="GM120" i="12"/>
  <c r="GM135" i="12" s="1"/>
  <c r="HQ139" i="12"/>
  <c r="HQ138" i="12"/>
  <c r="HQ137" i="12"/>
  <c r="HQ136" i="12"/>
  <c r="HU139" i="12"/>
  <c r="HU138" i="12"/>
  <c r="HU137" i="12"/>
  <c r="HU136" i="12"/>
  <c r="HY139" i="12"/>
  <c r="HY138" i="12"/>
  <c r="HY137" i="12"/>
  <c r="HY136" i="12"/>
  <c r="AI123" i="12"/>
  <c r="DK123" i="12"/>
  <c r="GM123" i="12"/>
  <c r="BQ135" i="12"/>
  <c r="HQ135" i="12"/>
  <c r="HY135" i="12"/>
  <c r="AB136" i="12"/>
  <c r="DD136" i="12"/>
  <c r="GF136" i="12"/>
  <c r="AB137" i="12"/>
  <c r="DD137" i="12"/>
  <c r="GF137" i="12"/>
  <c r="AB138" i="12"/>
  <c r="DD138" i="12"/>
  <c r="GF138" i="12"/>
  <c r="DD139" i="12"/>
  <c r="BQ140" i="12"/>
  <c r="ES140" i="12"/>
  <c r="HU140" i="12"/>
  <c r="X135" i="12"/>
  <c r="AB135" i="12"/>
  <c r="AF135" i="12"/>
  <c r="AJ120" i="12"/>
  <c r="BN139" i="12"/>
  <c r="BN138" i="12"/>
  <c r="BN137" i="12"/>
  <c r="BN136" i="12"/>
  <c r="BN140" i="12"/>
  <c r="BN135" i="12"/>
  <c r="BR139" i="12"/>
  <c r="BR138" i="12"/>
  <c r="BR137" i="12"/>
  <c r="BR136" i="12"/>
  <c r="BR140" i="12"/>
  <c r="BR135" i="12"/>
  <c r="BV139" i="12"/>
  <c r="BV138" i="12"/>
  <c r="BV137" i="12"/>
  <c r="BV136" i="12"/>
  <c r="BV140" i="12"/>
  <c r="BV135" i="12"/>
  <c r="DL120" i="12"/>
  <c r="EP139" i="12"/>
  <c r="EP138" i="12"/>
  <c r="EP137" i="12"/>
  <c r="EP136" i="12"/>
  <c r="EP140" i="12"/>
  <c r="ET139" i="12"/>
  <c r="ET138" i="12"/>
  <c r="ET137" i="12"/>
  <c r="ET136" i="12"/>
  <c r="ET140" i="12"/>
  <c r="EX139" i="12"/>
  <c r="EX138" i="12"/>
  <c r="EX137" i="12"/>
  <c r="EX136" i="12"/>
  <c r="EX140" i="12"/>
  <c r="GB135" i="12"/>
  <c r="GF135" i="12"/>
  <c r="GJ135" i="12"/>
  <c r="GN120" i="12"/>
  <c r="HR139" i="12"/>
  <c r="HR138" i="12"/>
  <c r="HR137" i="12"/>
  <c r="HR136" i="12"/>
  <c r="HR140" i="12"/>
  <c r="HR135" i="12"/>
  <c r="HV139" i="12"/>
  <c r="HV138" i="12"/>
  <c r="HV137" i="12"/>
  <c r="HV136" i="12"/>
  <c r="HV140" i="12"/>
  <c r="HV135" i="12"/>
  <c r="HZ139" i="12"/>
  <c r="HZ138" i="12"/>
  <c r="HZ137" i="12"/>
  <c r="HZ136" i="12"/>
  <c r="HZ140" i="12"/>
  <c r="HZ135" i="12"/>
  <c r="DC135" i="12"/>
  <c r="ET135" i="12"/>
  <c r="W136" i="12"/>
  <c r="AE136" i="12"/>
  <c r="CY136" i="12"/>
  <c r="DG136" i="12"/>
  <c r="GA136" i="12"/>
  <c r="GI136" i="12"/>
  <c r="W137" i="12"/>
  <c r="AE137" i="12"/>
  <c r="CY137" i="12"/>
  <c r="DG137" i="12"/>
  <c r="GA137" i="12"/>
  <c r="GI137" i="12"/>
  <c r="W138" i="12"/>
  <c r="AE138" i="12"/>
  <c r="CY138" i="12"/>
  <c r="DG138" i="12"/>
  <c r="GA138" i="12"/>
  <c r="GI138" i="12"/>
  <c r="W139" i="12"/>
  <c r="AE139" i="12"/>
  <c r="CY139" i="12"/>
  <c r="DG139" i="12"/>
  <c r="GA139" i="12"/>
  <c r="GI139" i="12"/>
  <c r="AB140" i="12"/>
  <c r="GF140" i="12"/>
  <c r="Z163" i="11"/>
  <c r="P163" i="11"/>
  <c r="Z159" i="11"/>
  <c r="L163" i="11"/>
  <c r="Z155" i="11"/>
  <c r="H163" i="11"/>
  <c r="Z165" i="11"/>
  <c r="R163" i="11"/>
  <c r="Z161" i="11"/>
  <c r="N163" i="11"/>
  <c r="Z157" i="11"/>
  <c r="J163" i="11"/>
  <c r="D142" i="11"/>
  <c r="R162" i="11"/>
  <c r="Y165" i="11"/>
  <c r="J146" i="11"/>
  <c r="I146" i="11" s="1"/>
  <c r="X135" i="11"/>
  <c r="IA134" i="11"/>
  <c r="BW134" i="11"/>
  <c r="EY133" i="11"/>
  <c r="DK132" i="11"/>
  <c r="BX132" i="11"/>
  <c r="CA132" i="11"/>
  <c r="CB132" i="11" s="1"/>
  <c r="GM131" i="11"/>
  <c r="AI131" i="11"/>
  <c r="DK130" i="11"/>
  <c r="GQ129" i="11"/>
  <c r="GR129" i="11" s="1"/>
  <c r="AI129" i="11"/>
  <c r="FB129" i="11"/>
  <c r="EY128" i="11"/>
  <c r="IA127" i="11"/>
  <c r="BW127" i="11"/>
  <c r="HW138" i="11"/>
  <c r="HS138" i="11"/>
  <c r="IB126" i="11"/>
  <c r="IE126" i="11"/>
  <c r="IF126" i="11" s="1"/>
  <c r="HO138" i="11"/>
  <c r="DO126" i="11"/>
  <c r="DP126" i="11" s="1"/>
  <c r="AG138" i="11"/>
  <c r="AC138" i="11"/>
  <c r="FB126" i="11"/>
  <c r="EU136" i="11"/>
  <c r="EQ136" i="11"/>
  <c r="GK135" i="11"/>
  <c r="GG135" i="11"/>
  <c r="BS135" i="11"/>
  <c r="BO135" i="11"/>
  <c r="DJ135" i="11"/>
  <c r="BL135" i="11"/>
  <c r="IB134" i="11"/>
  <c r="DK134" i="11"/>
  <c r="BX134" i="11"/>
  <c r="GM133" i="11"/>
  <c r="EZ133" i="11"/>
  <c r="AI133" i="11"/>
  <c r="GM132" i="11"/>
  <c r="EZ132" i="11"/>
  <c r="FC132" i="11"/>
  <c r="FD132" i="11" s="1"/>
  <c r="AM132" i="11"/>
  <c r="AN132" i="11" s="1"/>
  <c r="ID132" i="11"/>
  <c r="IA131" i="11"/>
  <c r="GN131" i="11"/>
  <c r="BZ132" i="11"/>
  <c r="BW131" i="11"/>
  <c r="AJ131" i="11"/>
  <c r="EY130" i="11"/>
  <c r="DL130" i="11"/>
  <c r="DK129" i="11"/>
  <c r="BX129" i="11"/>
  <c r="CA129" i="11"/>
  <c r="CB129" i="11" s="1"/>
  <c r="GM128" i="11"/>
  <c r="EZ128" i="11"/>
  <c r="AI128" i="11"/>
  <c r="DH139" i="11"/>
  <c r="DD139" i="11"/>
  <c r="CZ139" i="11"/>
  <c r="DK139" i="11" s="1"/>
  <c r="DK127" i="11"/>
  <c r="BX127" i="11"/>
  <c r="GQ126" i="11"/>
  <c r="GR126" i="11" s="1"/>
  <c r="AB139" i="11"/>
  <c r="AK173" i="11" s="1"/>
  <c r="AK181" i="11" s="1"/>
  <c r="X139" i="11"/>
  <c r="GK136" i="11"/>
  <c r="GG136" i="11"/>
  <c r="BS136" i="11"/>
  <c r="BO136" i="11"/>
  <c r="DI135" i="11"/>
  <c r="DE135" i="11"/>
  <c r="DL139" i="11"/>
  <c r="EY134" i="11"/>
  <c r="IA133" i="11"/>
  <c r="BW133" i="11"/>
  <c r="IB132" i="11"/>
  <c r="IE132" i="11"/>
  <c r="IF132" i="11" s="1"/>
  <c r="DO132" i="11"/>
  <c r="DP132" i="11" s="1"/>
  <c r="IB131" i="11"/>
  <c r="DK131" i="11"/>
  <c r="BX131" i="11"/>
  <c r="GM130" i="11"/>
  <c r="AI130" i="11"/>
  <c r="GM129" i="11"/>
  <c r="EZ129" i="11"/>
  <c r="FC129" i="11"/>
  <c r="FD129" i="11" s="1"/>
  <c r="AM129" i="11"/>
  <c r="AN129" i="11" s="1"/>
  <c r="ID129" i="11"/>
  <c r="IA128" i="11"/>
  <c r="BZ129" i="11"/>
  <c r="BW128" i="11"/>
  <c r="EY127" i="11"/>
  <c r="DI138" i="11"/>
  <c r="DE138" i="11"/>
  <c r="DK126" i="11"/>
  <c r="DA138" i="11"/>
  <c r="BS138" i="11"/>
  <c r="BO138" i="11"/>
  <c r="BX126" i="11"/>
  <c r="AM126" i="11"/>
  <c r="AN126" i="11" s="1"/>
  <c r="ID126" i="11"/>
  <c r="BZ126" i="11"/>
  <c r="DI136" i="11"/>
  <c r="DE136" i="11"/>
  <c r="HW135" i="11"/>
  <c r="HS135" i="11"/>
  <c r="IB135" i="11" s="1"/>
  <c r="AG135" i="11"/>
  <c r="AC135" i="11"/>
  <c r="GM134" i="11"/>
  <c r="AI134" i="11"/>
  <c r="DK133" i="11"/>
  <c r="GQ132" i="11"/>
  <c r="GR132" i="11" s="1"/>
  <c r="AI132" i="11"/>
  <c r="FB132" i="11"/>
  <c r="EY131" i="11"/>
  <c r="IA130" i="11"/>
  <c r="BW130" i="11"/>
  <c r="IB129" i="11"/>
  <c r="IE129" i="11"/>
  <c r="IF129" i="11" s="1"/>
  <c r="DO129" i="11"/>
  <c r="DP129" i="11" s="1"/>
  <c r="DK128" i="11"/>
  <c r="GM127" i="11"/>
  <c r="AF139" i="11"/>
  <c r="AO173" i="11" s="1"/>
  <c r="AO181" i="11" s="1"/>
  <c r="AL126" i="11"/>
  <c r="AI127" i="11"/>
  <c r="GK138" i="11"/>
  <c r="GG138" i="11"/>
  <c r="GM126" i="11"/>
  <c r="GC138" i="11"/>
  <c r="EU138" i="11"/>
  <c r="EQ138" i="11"/>
  <c r="EZ126" i="11"/>
  <c r="FC126" i="11"/>
  <c r="FD126" i="11" s="1"/>
  <c r="EM138" i="11"/>
  <c r="HW136" i="11"/>
  <c r="HS136" i="11"/>
  <c r="AG136" i="11"/>
  <c r="AP170" i="11" s="1"/>
  <c r="AP178" i="11" s="1"/>
  <c r="AC136" i="11"/>
  <c r="AL170" i="11" s="1"/>
  <c r="AL178" i="11" s="1"/>
  <c r="EU135" i="11"/>
  <c r="EQ135" i="11"/>
  <c r="EY135" i="11" s="1"/>
  <c r="K147" i="11" s="1"/>
  <c r="BK138" i="11"/>
  <c r="Y138" i="11"/>
  <c r="AH172" i="11" s="1"/>
  <c r="AH180" i="11" s="1"/>
  <c r="AH190" i="11" s="1"/>
  <c r="HW137" i="11"/>
  <c r="HS137" i="11"/>
  <c r="HO137" i="11"/>
  <c r="GK137" i="11"/>
  <c r="GG137" i="11"/>
  <c r="GC137" i="11"/>
  <c r="EU137" i="11"/>
  <c r="EQ137" i="11"/>
  <c r="EM137" i="11"/>
  <c r="DI137" i="11"/>
  <c r="DE137" i="11"/>
  <c r="DA137" i="11"/>
  <c r="BS137" i="11"/>
  <c r="AN171" i="11" s="1"/>
  <c r="AN179" i="11" s="1"/>
  <c r="AN189" i="11" s="1"/>
  <c r="BO137" i="11"/>
  <c r="AJ171" i="11" s="1"/>
  <c r="AJ179" i="11" s="1"/>
  <c r="AJ189" i="11" s="1"/>
  <c r="BK137" i="11"/>
  <c r="AG137" i="11"/>
  <c r="AP171" i="11" s="1"/>
  <c r="AP179" i="11" s="1"/>
  <c r="AP189" i="11" s="1"/>
  <c r="AC137" i="11"/>
  <c r="AL171" i="11" s="1"/>
  <c r="AL179" i="11" s="1"/>
  <c r="AL189" i="11" s="1"/>
  <c r="Y137" i="11"/>
  <c r="AH171" i="11" s="1"/>
  <c r="AH179" i="11" s="1"/>
  <c r="AH189" i="11" s="1"/>
  <c r="HO136" i="11"/>
  <c r="GC136" i="11"/>
  <c r="EM136" i="11"/>
  <c r="DA136" i="11"/>
  <c r="BK136" i="11"/>
  <c r="Y136" i="11"/>
  <c r="HO135" i="11"/>
  <c r="GC135" i="11"/>
  <c r="GN135" i="11" s="1"/>
  <c r="EM135" i="11"/>
  <c r="DA135" i="11"/>
  <c r="DK135" i="11" s="1"/>
  <c r="L148" i="11" s="1"/>
  <c r="BK135" i="11"/>
  <c r="Y135" i="11"/>
  <c r="GN132" i="11"/>
  <c r="DL132" i="11"/>
  <c r="AJ132" i="11"/>
  <c r="GN129" i="11"/>
  <c r="DL129" i="11"/>
  <c r="AJ129" i="11"/>
  <c r="GN126" i="11"/>
  <c r="DL126" i="11"/>
  <c r="CA126" i="11"/>
  <c r="CB126" i="11" s="1"/>
  <c r="AJ126" i="11"/>
  <c r="AI125" i="11"/>
  <c r="IE123" i="11"/>
  <c r="IF123" i="11" s="1"/>
  <c r="GN123" i="11"/>
  <c r="FC123" i="11"/>
  <c r="FD123" i="11" s="1"/>
  <c r="DL123" i="11"/>
  <c r="CA123" i="11"/>
  <c r="CB123" i="11" s="1"/>
  <c r="AJ123" i="11"/>
  <c r="IE120" i="11"/>
  <c r="IF120" i="11" s="1"/>
  <c r="GN120" i="11"/>
  <c r="FC120" i="11"/>
  <c r="FD120" i="11" s="1"/>
  <c r="DL120" i="11"/>
  <c r="CA120" i="11"/>
  <c r="CB120" i="11" s="1"/>
  <c r="AJ120" i="11"/>
  <c r="GN106" i="11"/>
  <c r="AI106" i="11"/>
  <c r="DD107" i="11"/>
  <c r="DK104" i="11"/>
  <c r="CZ107" i="11"/>
  <c r="DK107" i="11" s="1"/>
  <c r="IA104" i="11"/>
  <c r="IB104" i="11"/>
  <c r="DK103" i="11"/>
  <c r="DO104" i="11"/>
  <c r="DP104" i="11" s="1"/>
  <c r="DL103" i="11"/>
  <c r="HQ80" i="11"/>
  <c r="HQ81" i="11"/>
  <c r="HQ82" i="11"/>
  <c r="HQ83" i="11"/>
  <c r="HQ84" i="11"/>
  <c r="HQ85" i="11"/>
  <c r="GN108" i="11"/>
  <c r="DL108" i="11"/>
  <c r="BX107" i="11"/>
  <c r="BM107" i="11"/>
  <c r="AJ106" i="11"/>
  <c r="BV107" i="11"/>
  <c r="BR107" i="11"/>
  <c r="BN107" i="11"/>
  <c r="GA138" i="11"/>
  <c r="CY138" i="11"/>
  <c r="W138" i="11"/>
  <c r="GA137" i="11"/>
  <c r="CY137" i="11"/>
  <c r="W137" i="11"/>
  <c r="GA136" i="11"/>
  <c r="CY136" i="11"/>
  <c r="W136" i="11"/>
  <c r="GA135" i="11"/>
  <c r="CY135" i="11"/>
  <c r="W135" i="11"/>
  <c r="X107" i="11"/>
  <c r="DK106" i="11"/>
  <c r="GP104" i="11"/>
  <c r="AM104" i="11"/>
  <c r="AN104" i="11" s="1"/>
  <c r="AI104" i="11"/>
  <c r="EZ103" i="11"/>
  <c r="BX104" i="11"/>
  <c r="HS81" i="11"/>
  <c r="HS82" i="11"/>
  <c r="HS83" i="11"/>
  <c r="HS84" i="11"/>
  <c r="HS85" i="11"/>
  <c r="HS80" i="11"/>
  <c r="EZ106" i="11"/>
  <c r="IB106" i="11"/>
  <c r="BW106" i="11"/>
  <c r="ID104" i="11"/>
  <c r="EY104" i="11"/>
  <c r="EZ104" i="11"/>
  <c r="BZ104" i="11"/>
  <c r="GN103" i="11"/>
  <c r="GQ104" i="11"/>
  <c r="GR104" i="11" s="1"/>
  <c r="HR81" i="11"/>
  <c r="HR82" i="11"/>
  <c r="HR83" i="11"/>
  <c r="HR84" i="11"/>
  <c r="HR85" i="11"/>
  <c r="HR80" i="11"/>
  <c r="BX103" i="11"/>
  <c r="AJ103" i="11"/>
  <c r="GM102" i="11"/>
  <c r="DK102" i="11"/>
  <c r="BW102" i="11"/>
  <c r="AI102" i="11"/>
  <c r="ID101" i="11"/>
  <c r="FB101" i="11"/>
  <c r="DL101" i="11"/>
  <c r="AJ101" i="11"/>
  <c r="IB99" i="11"/>
  <c r="GN99" i="11"/>
  <c r="EZ99" i="11"/>
  <c r="DL99" i="11"/>
  <c r="BX99" i="11"/>
  <c r="AJ99" i="11"/>
  <c r="IE98" i="11"/>
  <c r="IF98" i="11" s="1"/>
  <c r="GN98" i="11"/>
  <c r="FC98" i="11"/>
  <c r="FD98" i="11" s="1"/>
  <c r="DN98" i="11"/>
  <c r="BW98" i="11"/>
  <c r="EY97" i="11"/>
  <c r="IA95" i="11"/>
  <c r="DO95" i="11"/>
  <c r="DP95" i="11" s="1"/>
  <c r="BX95" i="11"/>
  <c r="AM95" i="11"/>
  <c r="AN95" i="11" s="1"/>
  <c r="IB94" i="11"/>
  <c r="GN94" i="11"/>
  <c r="EZ94" i="11"/>
  <c r="DK94" i="11"/>
  <c r="GQ92" i="11"/>
  <c r="GR92" i="11" s="1"/>
  <c r="EZ92" i="11"/>
  <c r="DK92" i="11"/>
  <c r="AI92" i="11"/>
  <c r="GC80" i="11"/>
  <c r="CZ80" i="11"/>
  <c r="HO79" i="11"/>
  <c r="ID77" i="11"/>
  <c r="GM77" i="11"/>
  <c r="FB77" i="11"/>
  <c r="DK77" i="11"/>
  <c r="CA76" i="11"/>
  <c r="CB76" i="11" s="1"/>
  <c r="ID74" i="11"/>
  <c r="GM74" i="11"/>
  <c r="FB74" i="11"/>
  <c r="DK74" i="11"/>
  <c r="CA73" i="11"/>
  <c r="CB73" i="11" s="1"/>
  <c r="ID71" i="11"/>
  <c r="GM71" i="11"/>
  <c r="FB71" i="11"/>
  <c r="DK71" i="11"/>
  <c r="CA70" i="11"/>
  <c r="CB70" i="11" s="1"/>
  <c r="IA69" i="11"/>
  <c r="BW69" i="11"/>
  <c r="ID68" i="11"/>
  <c r="EZ68" i="11"/>
  <c r="FC68" i="11"/>
  <c r="FD68" i="11" s="1"/>
  <c r="EY68" i="11"/>
  <c r="DL67" i="11"/>
  <c r="BZ67" i="11"/>
  <c r="AJ67" i="11"/>
  <c r="IA66" i="11"/>
  <c r="GN66" i="11"/>
  <c r="EY66" i="11"/>
  <c r="DL66" i="11"/>
  <c r="BW66" i="11"/>
  <c r="AJ66" i="11"/>
  <c r="GQ65" i="11"/>
  <c r="GR65" i="11" s="1"/>
  <c r="X53" i="11"/>
  <c r="X54" i="11"/>
  <c r="X55" i="11"/>
  <c r="X56" i="11"/>
  <c r="X52" i="11"/>
  <c r="GQ101" i="11"/>
  <c r="GR101" i="11" s="1"/>
  <c r="BX100" i="11"/>
  <c r="GM99" i="11"/>
  <c r="DK99" i="11"/>
  <c r="AI99" i="11"/>
  <c r="EZ96" i="11"/>
  <c r="FC95" i="11"/>
  <c r="FD95" i="11" s="1"/>
  <c r="IA94" i="11"/>
  <c r="GP92" i="11"/>
  <c r="GB80" i="11"/>
  <c r="GM80" i="11" s="1"/>
  <c r="EO80" i="11"/>
  <c r="EY80" i="11" s="1"/>
  <c r="BL80" i="11"/>
  <c r="BW80" i="11" s="1"/>
  <c r="BZ76" i="11"/>
  <c r="BZ73" i="11"/>
  <c r="BZ70" i="11"/>
  <c r="AI70" i="11"/>
  <c r="IB69" i="11"/>
  <c r="DK69" i="11"/>
  <c r="DN68" i="11"/>
  <c r="BX69" i="11"/>
  <c r="BX68" i="11"/>
  <c r="EZ67" i="11"/>
  <c r="DO101" i="11"/>
  <c r="DP101" i="11" s="1"/>
  <c r="GQ98" i="11"/>
  <c r="GR98" i="11" s="1"/>
  <c r="IE92" i="11"/>
  <c r="IF92" i="11" s="1"/>
  <c r="FC92" i="11"/>
  <c r="FD92" i="11" s="1"/>
  <c r="DN92" i="11"/>
  <c r="GP77" i="11"/>
  <c r="DN77" i="11"/>
  <c r="AM77" i="11"/>
  <c r="AN77" i="11" s="1"/>
  <c r="GP74" i="11"/>
  <c r="DN74" i="11"/>
  <c r="AM74" i="11"/>
  <c r="AN74" i="11" s="1"/>
  <c r="GP71" i="11"/>
  <c r="DN71" i="11"/>
  <c r="AM71" i="11"/>
  <c r="AN71" i="11" s="1"/>
  <c r="EY69" i="11"/>
  <c r="GQ68" i="11"/>
  <c r="GR68" i="11" s="1"/>
  <c r="GN68" i="11"/>
  <c r="FB68" i="11"/>
  <c r="DO68" i="11"/>
  <c r="DP68" i="11" s="1"/>
  <c r="AI68" i="11"/>
  <c r="AM68" i="11"/>
  <c r="AN68" i="11" s="1"/>
  <c r="BX67" i="11"/>
  <c r="ID65" i="11"/>
  <c r="IB66" i="11"/>
  <c r="FB65" i="11"/>
  <c r="EZ66" i="11"/>
  <c r="BX66" i="11"/>
  <c r="DO65" i="11"/>
  <c r="DP65" i="11" s="1"/>
  <c r="EY93" i="11"/>
  <c r="GM69" i="11"/>
  <c r="EZ69" i="11"/>
  <c r="AI69" i="11"/>
  <c r="IB68" i="11"/>
  <c r="IE68" i="11"/>
  <c r="IF68" i="11" s="1"/>
  <c r="GP68" i="11"/>
  <c r="AJ68" i="11"/>
  <c r="IA65" i="11"/>
  <c r="GP65" i="11"/>
  <c r="EY65" i="11"/>
  <c r="DN65" i="11"/>
  <c r="AM65" i="11"/>
  <c r="AN65" i="11" s="1"/>
  <c r="BX55" i="11"/>
  <c r="IB54" i="11"/>
  <c r="EZ54" i="11"/>
  <c r="BX54" i="11"/>
  <c r="IB53" i="11"/>
  <c r="AJ51" i="11"/>
  <c r="GM50" i="11"/>
  <c r="FB48" i="11"/>
  <c r="DL49" i="11"/>
  <c r="GP48" i="11"/>
  <c r="GM47" i="11"/>
  <c r="DN48" i="11"/>
  <c r="DK47" i="11"/>
  <c r="AL48" i="11"/>
  <c r="AI47" i="11"/>
  <c r="DN45" i="11"/>
  <c r="DK46" i="11"/>
  <c r="DL46" i="11"/>
  <c r="BX46" i="11"/>
  <c r="BW45" i="11"/>
  <c r="GN44" i="11"/>
  <c r="BW44" i="11"/>
  <c r="BN51" i="11"/>
  <c r="DK42" i="11"/>
  <c r="ID42" i="11"/>
  <c r="BZ42" i="11"/>
  <c r="BW41" i="11"/>
  <c r="BX40" i="11"/>
  <c r="IA39" i="11"/>
  <c r="AH51" i="11"/>
  <c r="AI39" i="11"/>
  <c r="Z51" i="11"/>
  <c r="GK51" i="11"/>
  <c r="GG51" i="11"/>
  <c r="GC51" i="11"/>
  <c r="BZ39" i="11"/>
  <c r="BW38" i="11"/>
  <c r="BX38" i="11"/>
  <c r="GN37" i="11"/>
  <c r="AJ37" i="11"/>
  <c r="IA36" i="11"/>
  <c r="GQ36" i="11"/>
  <c r="GR36" i="11" s="1"/>
  <c r="GN36" i="11"/>
  <c r="GA51" i="11"/>
  <c r="BU51" i="11"/>
  <c r="BU52" i="11"/>
  <c r="AA170" i="11" s="1"/>
  <c r="AA178" i="11" s="1"/>
  <c r="BQ51" i="11"/>
  <c r="BQ52" i="11"/>
  <c r="W170" i="11" s="1"/>
  <c r="W178" i="11" s="1"/>
  <c r="BM51" i="11"/>
  <c r="BM52" i="11"/>
  <c r="BX36" i="11"/>
  <c r="CA36" i="11"/>
  <c r="CB36" i="11" s="1"/>
  <c r="AE51" i="11"/>
  <c r="AE52" i="11"/>
  <c r="Y170" i="11" s="1"/>
  <c r="Y178" i="11" s="1"/>
  <c r="AA51" i="11"/>
  <c r="AA52" i="11"/>
  <c r="U170" i="11" s="1"/>
  <c r="U178" i="11" s="1"/>
  <c r="W51" i="11"/>
  <c r="W52" i="11"/>
  <c r="AM36" i="11"/>
  <c r="AN36" i="11" s="1"/>
  <c r="AJ36" i="11"/>
  <c r="IA33" i="11"/>
  <c r="D146" i="11" s="1"/>
  <c r="DL68" i="11"/>
  <c r="BW67" i="11"/>
  <c r="IE65" i="11"/>
  <c r="IF65" i="11" s="1"/>
  <c r="GN65" i="11"/>
  <c r="FC65" i="11"/>
  <c r="FD65" i="11" s="1"/>
  <c r="HQ51" i="11"/>
  <c r="BW50" i="11"/>
  <c r="EZ49" i="11"/>
  <c r="DK48" i="11"/>
  <c r="AL45" i="11"/>
  <c r="AI46" i="11"/>
  <c r="AJ46" i="11"/>
  <c r="EY45" i="11"/>
  <c r="AM45" i="11"/>
  <c r="AN45" i="11" s="1"/>
  <c r="DL44" i="11"/>
  <c r="IA43" i="11"/>
  <c r="EZ43" i="11"/>
  <c r="BX43" i="11"/>
  <c r="DN42" i="11"/>
  <c r="DK41" i="11"/>
  <c r="GM40" i="11"/>
  <c r="EO51" i="11"/>
  <c r="DJ51" i="11"/>
  <c r="DK39" i="11"/>
  <c r="DE51" i="11"/>
  <c r="HX51" i="11"/>
  <c r="HT51" i="11"/>
  <c r="ID36" i="11"/>
  <c r="IA37" i="11"/>
  <c r="IB37" i="11"/>
  <c r="BS51" i="11"/>
  <c r="BX37" i="11"/>
  <c r="BK51" i="11"/>
  <c r="EY36" i="11"/>
  <c r="EY33" i="11"/>
  <c r="C146" i="11" s="1"/>
  <c r="AI50" i="11"/>
  <c r="DK50" i="11"/>
  <c r="GN49" i="11"/>
  <c r="AJ49" i="11"/>
  <c r="IA48" i="11"/>
  <c r="GQ48" i="11"/>
  <c r="GR48" i="11" s="1"/>
  <c r="GN48" i="11"/>
  <c r="BX48" i="11"/>
  <c r="CA48" i="11"/>
  <c r="CB48" i="11" s="1"/>
  <c r="AM48" i="11"/>
  <c r="AN48" i="11" s="1"/>
  <c r="AJ48" i="11"/>
  <c r="IB45" i="11"/>
  <c r="DO45" i="11"/>
  <c r="DP45" i="11" s="1"/>
  <c r="HW51" i="11"/>
  <c r="IB44" i="11"/>
  <c r="AJ44" i="11"/>
  <c r="BW42" i="11"/>
  <c r="FB42" i="11"/>
  <c r="EY41" i="11"/>
  <c r="ID39" i="11"/>
  <c r="IA40" i="11"/>
  <c r="DK40" i="11"/>
  <c r="GL51" i="11"/>
  <c r="GM39" i="11"/>
  <c r="IB38" i="11"/>
  <c r="AC51" i="11"/>
  <c r="DL37" i="11"/>
  <c r="CY51" i="11"/>
  <c r="IB28" i="11"/>
  <c r="BX28" i="11"/>
  <c r="IA26" i="11"/>
  <c r="IB26" i="11"/>
  <c r="HS51" i="11"/>
  <c r="IA51" i="11" s="1"/>
  <c r="G148" i="11" s="1"/>
  <c r="EY50" i="11"/>
  <c r="DL50" i="11"/>
  <c r="ID48" i="11"/>
  <c r="IA49" i="11"/>
  <c r="BX49" i="11"/>
  <c r="GP45" i="11"/>
  <c r="GM46" i="11"/>
  <c r="GN46" i="11"/>
  <c r="GQ45" i="11"/>
  <c r="GR45" i="11" s="1"/>
  <c r="EY44" i="11"/>
  <c r="GN43" i="11"/>
  <c r="DL43" i="11"/>
  <c r="AJ43" i="11"/>
  <c r="GN42" i="11"/>
  <c r="GQ42" i="11"/>
  <c r="GR42" i="11" s="1"/>
  <c r="FC42" i="11"/>
  <c r="FD42" i="11" s="1"/>
  <c r="EZ42" i="11"/>
  <c r="BX42" i="11"/>
  <c r="AJ42" i="11"/>
  <c r="AM42" i="11"/>
  <c r="AN42" i="11" s="1"/>
  <c r="GF51" i="11"/>
  <c r="GM51" i="11" s="1"/>
  <c r="H148" i="11" s="1"/>
  <c r="GM41" i="11"/>
  <c r="EZ41" i="11"/>
  <c r="AF51" i="11"/>
  <c r="AI41" i="11"/>
  <c r="X51" i="11"/>
  <c r="IB40" i="11"/>
  <c r="EZ40" i="11"/>
  <c r="AI40" i="11"/>
  <c r="FC39" i="11"/>
  <c r="FD39" i="11" s="1"/>
  <c r="AM39" i="11"/>
  <c r="AN39" i="11" s="1"/>
  <c r="FB39" i="11"/>
  <c r="EY38" i="11"/>
  <c r="EZ38" i="11"/>
  <c r="EU51" i="11"/>
  <c r="EZ37" i="11"/>
  <c r="IE36" i="11"/>
  <c r="IF36" i="11" s="1"/>
  <c r="EX51" i="11"/>
  <c r="ET51" i="11"/>
  <c r="ET52" i="11"/>
  <c r="X170" i="11" s="1"/>
  <c r="X178" i="11" s="1"/>
  <c r="EP51" i="11"/>
  <c r="EP52" i="11"/>
  <c r="T170" i="11" s="1"/>
  <c r="T178" i="11" s="1"/>
  <c r="DH51" i="11"/>
  <c r="DH52" i="11"/>
  <c r="Z170" i="11" s="1"/>
  <c r="Z178" i="11" s="1"/>
  <c r="DN36" i="11"/>
  <c r="DD51" i="11"/>
  <c r="DD52" i="11"/>
  <c r="V170" i="11" s="1"/>
  <c r="V178" i="11" s="1"/>
  <c r="CZ51" i="11"/>
  <c r="CZ52" i="11"/>
  <c r="DL52" i="11" s="1"/>
  <c r="DK36" i="11"/>
  <c r="IA50" i="11"/>
  <c r="IB48" i="11"/>
  <c r="DO48" i="11"/>
  <c r="DP48" i="11" s="1"/>
  <c r="GN47" i="11"/>
  <c r="DL47" i="11"/>
  <c r="AJ47" i="11"/>
  <c r="FB45" i="11"/>
  <c r="EY46" i="11"/>
  <c r="GM45" i="11"/>
  <c r="EZ45" i="11"/>
  <c r="AI45" i="11"/>
  <c r="EZ44" i="11"/>
  <c r="GM43" i="11"/>
  <c r="DK43" i="11"/>
  <c r="AI43" i="11"/>
  <c r="IE42" i="11"/>
  <c r="IF42" i="11" s="1"/>
  <c r="IA42" i="11"/>
  <c r="DL42" i="11"/>
  <c r="AI42" i="11"/>
  <c r="GN40" i="11"/>
  <c r="AJ40" i="11"/>
  <c r="EY39" i="11"/>
  <c r="DL39" i="11"/>
  <c r="GP39" i="11"/>
  <c r="GM38" i="11"/>
  <c r="AL39" i="11"/>
  <c r="AI38" i="11"/>
  <c r="AI51" i="11" s="1"/>
  <c r="EZ36" i="11"/>
  <c r="BW36" i="11"/>
  <c r="AL36" i="11"/>
  <c r="GM33" i="11"/>
  <c r="C145" i="11" s="1"/>
  <c r="EV26" i="11"/>
  <c r="K172" i="11" s="1"/>
  <c r="K180" i="11" s="1"/>
  <c r="K190" i="11" s="1"/>
  <c r="EV28" i="11"/>
  <c r="K174" i="11" s="1"/>
  <c r="K182" i="11" s="1"/>
  <c r="K192" i="11" s="1"/>
  <c r="EV27" i="11"/>
  <c r="FB17" i="11"/>
  <c r="ER26" i="11"/>
  <c r="G172" i="11" s="1"/>
  <c r="G180" i="11" s="1"/>
  <c r="G190" i="11" s="1"/>
  <c r="ER28" i="11"/>
  <c r="G174" i="11" s="1"/>
  <c r="G182" i="11" s="1"/>
  <c r="G192" i="11" s="1"/>
  <c r="ER27" i="11"/>
  <c r="EY16" i="11"/>
  <c r="EZ16" i="11"/>
  <c r="EN26" i="11"/>
  <c r="EN28" i="11"/>
  <c r="EZ28" i="11" s="1"/>
  <c r="EN27" i="11"/>
  <c r="EY27" i="11" s="1"/>
  <c r="HX24" i="11"/>
  <c r="HX27" i="11"/>
  <c r="HX23" i="11"/>
  <c r="HX25" i="11"/>
  <c r="ID8" i="11"/>
  <c r="HT24" i="11"/>
  <c r="HT27" i="11"/>
  <c r="HT23" i="11"/>
  <c r="HT25" i="11"/>
  <c r="IE8" i="11"/>
  <c r="IF8" i="11" s="1"/>
  <c r="IA8" i="11"/>
  <c r="HO24" i="11"/>
  <c r="IB8" i="11"/>
  <c r="HO27" i="11"/>
  <c r="HO23" i="11"/>
  <c r="HO25" i="11"/>
  <c r="IA22" i="11"/>
  <c r="IA15" i="11"/>
  <c r="IE14" i="11"/>
  <c r="IF14" i="11" s="1"/>
  <c r="IB15" i="11"/>
  <c r="BS24" i="11"/>
  <c r="BS25" i="11"/>
  <c r="J171" i="11" s="1"/>
  <c r="J179" i="11" s="1"/>
  <c r="J189" i="11" s="1"/>
  <c r="BS27" i="11"/>
  <c r="J173" i="11" s="1"/>
  <c r="J181" i="11" s="1"/>
  <c r="J191" i="11" s="1"/>
  <c r="BO24" i="11"/>
  <c r="BO25" i="11"/>
  <c r="F171" i="11" s="1"/>
  <c r="F179" i="11" s="1"/>
  <c r="F189" i="11" s="1"/>
  <c r="BO27" i="11"/>
  <c r="F173" i="11" s="1"/>
  <c r="F181" i="11" s="1"/>
  <c r="F191" i="11" s="1"/>
  <c r="BX15" i="11"/>
  <c r="BK24" i="11"/>
  <c r="BK25" i="11"/>
  <c r="BK27" i="11"/>
  <c r="GM13" i="11"/>
  <c r="DK13" i="11"/>
  <c r="AI13" i="11"/>
  <c r="AF23" i="11"/>
  <c r="AF24" i="11"/>
  <c r="K170" i="11" s="1"/>
  <c r="K178" i="11" s="1"/>
  <c r="AF25" i="11"/>
  <c r="AL11" i="11"/>
  <c r="AB23" i="11"/>
  <c r="AB24" i="11"/>
  <c r="G170" i="11" s="1"/>
  <c r="G178" i="11" s="1"/>
  <c r="AB25" i="11"/>
  <c r="AM11" i="11"/>
  <c r="AN11" i="11" s="1"/>
  <c r="AI11" i="11"/>
  <c r="X23" i="11"/>
  <c r="X24" i="11"/>
  <c r="X27" i="11"/>
  <c r="C173" i="11" s="1"/>
  <c r="C181" i="11" s="1"/>
  <c r="C191" i="11" s="1"/>
  <c r="AJ11" i="11"/>
  <c r="GL25" i="11"/>
  <c r="GL23" i="11"/>
  <c r="GL26" i="11"/>
  <c r="GL28" i="11"/>
  <c r="GL27" i="11"/>
  <c r="GH25" i="11"/>
  <c r="GH23" i="11"/>
  <c r="GH26" i="11"/>
  <c r="GH28" i="11"/>
  <c r="GH27" i="11"/>
  <c r="GM10" i="11"/>
  <c r="GD25" i="11"/>
  <c r="GD23" i="11"/>
  <c r="GD24" i="11"/>
  <c r="GD26" i="11"/>
  <c r="GM26" i="11" s="1"/>
  <c r="GD28" i="11"/>
  <c r="GN28" i="11" s="1"/>
  <c r="GD27" i="11"/>
  <c r="DJ25" i="11"/>
  <c r="DJ28" i="11"/>
  <c r="DJ26" i="11"/>
  <c r="DJ27" i="11"/>
  <c r="EZ48" i="11"/>
  <c r="BW48" i="11"/>
  <c r="EZ47" i="11"/>
  <c r="BX47" i="11"/>
  <c r="IB46" i="11"/>
  <c r="BZ45" i="11"/>
  <c r="BW46" i="11"/>
  <c r="IE45" i="11"/>
  <c r="IF45" i="11" s="1"/>
  <c r="DK45" i="11"/>
  <c r="BX45" i="11"/>
  <c r="ID45" i="11"/>
  <c r="BX44" i="11"/>
  <c r="IB43" i="11"/>
  <c r="EY43" i="11"/>
  <c r="BW43" i="11"/>
  <c r="GM42" i="11"/>
  <c r="CA42" i="11"/>
  <c r="CB42" i="11" s="1"/>
  <c r="IA41" i="11"/>
  <c r="DL40" i="11"/>
  <c r="IB39" i="11"/>
  <c r="GN39" i="11"/>
  <c r="BW39" i="11"/>
  <c r="AJ39" i="11"/>
  <c r="IA38" i="11"/>
  <c r="DN39" i="11"/>
  <c r="DK38" i="11"/>
  <c r="HP51" i="11"/>
  <c r="IB36" i="11"/>
  <c r="GP36" i="11"/>
  <c r="DO36" i="11"/>
  <c r="DP36" i="11" s="1"/>
  <c r="BW33" i="11"/>
  <c r="B146" i="11" s="1"/>
  <c r="AI33" i="11"/>
  <c r="EZ26" i="11"/>
  <c r="BS26" i="11"/>
  <c r="BO26" i="11"/>
  <c r="BK26" i="11"/>
  <c r="EY24" i="11"/>
  <c r="EZ24" i="11"/>
  <c r="IB22" i="11"/>
  <c r="DK10" i="11"/>
  <c r="DB25" i="11"/>
  <c r="DK25" i="11" s="1"/>
  <c r="AH25" i="11"/>
  <c r="M171" i="11" s="1"/>
  <c r="M179" i="11" s="1"/>
  <c r="M189" i="11" s="1"/>
  <c r="AH23" i="11"/>
  <c r="AH24" i="11"/>
  <c r="AD25" i="11"/>
  <c r="I171" i="11" s="1"/>
  <c r="I179" i="11" s="1"/>
  <c r="I189" i="11" s="1"/>
  <c r="AD24" i="11"/>
  <c r="AI10" i="11"/>
  <c r="Z25" i="11"/>
  <c r="AI25" i="11" s="1"/>
  <c r="Z23" i="11"/>
  <c r="Z24" i="11"/>
  <c r="GK24" i="11"/>
  <c r="GK23" i="11"/>
  <c r="GG24" i="11"/>
  <c r="GG23" i="11"/>
  <c r="GP8" i="11"/>
  <c r="GM9" i="11"/>
  <c r="GC24" i="11"/>
  <c r="GC23" i="11"/>
  <c r="DI24" i="11"/>
  <c r="DI23" i="11"/>
  <c r="DE24" i="11"/>
  <c r="DE23" i="11"/>
  <c r="DK9" i="11"/>
  <c r="DA24" i="11"/>
  <c r="DA23" i="11"/>
  <c r="AG23" i="11"/>
  <c r="AG24" i="11"/>
  <c r="L170" i="11" s="1"/>
  <c r="L178" i="11" s="1"/>
  <c r="AC24" i="11"/>
  <c r="AC23" i="11"/>
  <c r="AI9" i="11"/>
  <c r="Y23" i="11"/>
  <c r="Y24" i="11"/>
  <c r="D170" i="11" s="1"/>
  <c r="D178" i="11" s="1"/>
  <c r="AL8" i="11"/>
  <c r="DF27" i="11"/>
  <c r="DB27" i="11"/>
  <c r="AH27" i="11"/>
  <c r="M173" i="11" s="1"/>
  <c r="M181" i="11" s="1"/>
  <c r="M191" i="11" s="1"/>
  <c r="AD27" i="11"/>
  <c r="I173" i="11" s="1"/>
  <c r="I181" i="11" s="1"/>
  <c r="I191" i="11" s="1"/>
  <c r="Z27" i="11"/>
  <c r="DE26" i="11"/>
  <c r="AH26" i="11"/>
  <c r="M172" i="11" s="1"/>
  <c r="M180" i="11" s="1"/>
  <c r="M190" i="11" s="1"/>
  <c r="AD26" i="11"/>
  <c r="I172" i="11" s="1"/>
  <c r="I180" i="11" s="1"/>
  <c r="I190" i="11" s="1"/>
  <c r="Z26" i="11"/>
  <c r="E172" i="11" s="1"/>
  <c r="E180" i="11" s="1"/>
  <c r="E190" i="11" s="1"/>
  <c r="DI25" i="11"/>
  <c r="AG25" i="11"/>
  <c r="DF24" i="11"/>
  <c r="DF23" i="11"/>
  <c r="AI22" i="11"/>
  <c r="DG23" i="11"/>
  <c r="DG26" i="11"/>
  <c r="DG24" i="11"/>
  <c r="DC23" i="11"/>
  <c r="DC26" i="11"/>
  <c r="DC24" i="11"/>
  <c r="DL19" i="11"/>
  <c r="CY23" i="11"/>
  <c r="CY26" i="11"/>
  <c r="CY24" i="11"/>
  <c r="AI17" i="11"/>
  <c r="AM17" i="11"/>
  <c r="AN17" i="11" s="1"/>
  <c r="BV24" i="11"/>
  <c r="BV23" i="11"/>
  <c r="BR24" i="11"/>
  <c r="BR23" i="11"/>
  <c r="BW11" i="11"/>
  <c r="CA11" i="11"/>
  <c r="CB11" i="11" s="1"/>
  <c r="BN24" i="11"/>
  <c r="DN8" i="11"/>
  <c r="DF28" i="11"/>
  <c r="DB28" i="11"/>
  <c r="DL28" i="11" s="1"/>
  <c r="AH28" i="11"/>
  <c r="M174" i="11" s="1"/>
  <c r="M182" i="11" s="1"/>
  <c r="M192" i="11" s="1"/>
  <c r="AD28" i="11"/>
  <c r="I174" i="11" s="1"/>
  <c r="I182" i="11" s="1"/>
  <c r="I192" i="11" s="1"/>
  <c r="Z28" i="11"/>
  <c r="AJ28" i="11" s="1"/>
  <c r="GK27" i="11"/>
  <c r="GG27" i="11"/>
  <c r="GC27" i="11"/>
  <c r="GN27" i="11" s="1"/>
  <c r="DI27" i="11"/>
  <c r="DE27" i="11"/>
  <c r="DA27" i="11"/>
  <c r="DK27" i="11" s="1"/>
  <c r="AG27" i="11"/>
  <c r="L173" i="11" s="1"/>
  <c r="L181" i="11" s="1"/>
  <c r="L191" i="11" s="1"/>
  <c r="AC27" i="11"/>
  <c r="Y27" i="11"/>
  <c r="D173" i="11" s="1"/>
  <c r="D181" i="11" s="1"/>
  <c r="D191" i="11" s="1"/>
  <c r="DI26" i="11"/>
  <c r="AG26" i="11"/>
  <c r="L172" i="11" s="1"/>
  <c r="L180" i="11" s="1"/>
  <c r="L190" i="11" s="1"/>
  <c r="AC26" i="11"/>
  <c r="H172" i="11" s="1"/>
  <c r="H180" i="11" s="1"/>
  <c r="H190" i="11" s="1"/>
  <c r="Y26" i="11"/>
  <c r="GC25" i="11"/>
  <c r="D171" i="11" s="1"/>
  <c r="D179" i="11" s="1"/>
  <c r="D189" i="11" s="1"/>
  <c r="AJ24" i="11"/>
  <c r="FS23" i="11"/>
  <c r="GM22" i="11"/>
  <c r="BX22" i="11"/>
  <c r="BZ14" i="11"/>
  <c r="EV25" i="11"/>
  <c r="EV23" i="11"/>
  <c r="FB11" i="11"/>
  <c r="ER25" i="11"/>
  <c r="ER23" i="11"/>
  <c r="EY12" i="11"/>
  <c r="EN25" i="11"/>
  <c r="C171" i="11" s="1"/>
  <c r="C179" i="11" s="1"/>
  <c r="C189" i="11" s="1"/>
  <c r="EZ12" i="11"/>
  <c r="EN23" i="11"/>
  <c r="DL22" i="11"/>
  <c r="GM21" i="11"/>
  <c r="GN21" i="11"/>
  <c r="DK21" i="11"/>
  <c r="DL21" i="11"/>
  <c r="AI21" i="11"/>
  <c r="AJ21" i="11"/>
  <c r="IE20" i="11"/>
  <c r="IF20" i="11" s="1"/>
  <c r="IA20" i="11"/>
  <c r="GQ20" i="11"/>
  <c r="GR20" i="11" s="1"/>
  <c r="GN20" i="11"/>
  <c r="EZ20" i="11"/>
  <c r="FC20" i="11"/>
  <c r="FD20" i="11" s="1"/>
  <c r="DO20" i="11"/>
  <c r="DP20" i="11" s="1"/>
  <c r="DL20" i="11"/>
  <c r="BX20" i="11"/>
  <c r="CA20" i="11"/>
  <c r="CB20" i="11" s="1"/>
  <c r="AM20" i="11"/>
  <c r="AN20" i="11" s="1"/>
  <c r="AJ20" i="11"/>
  <c r="EZ19" i="11"/>
  <c r="IB18" i="11"/>
  <c r="EY18" i="11"/>
  <c r="BW18" i="11"/>
  <c r="DK17" i="11"/>
  <c r="CA17" i="11"/>
  <c r="CB17" i="11" s="1"/>
  <c r="BW17" i="11"/>
  <c r="GP17" i="11"/>
  <c r="GM16" i="11"/>
  <c r="AL17" i="11"/>
  <c r="AI16" i="11"/>
  <c r="DL15" i="11"/>
  <c r="ID14" i="11"/>
  <c r="DN14" i="11"/>
  <c r="CA14" i="11"/>
  <c r="CB14" i="11" s="1"/>
  <c r="BW14" i="11"/>
  <c r="AE23" i="11"/>
  <c r="AA23" i="11"/>
  <c r="AJ14" i="11"/>
  <c r="W23" i="11"/>
  <c r="AM14" i="11"/>
  <c r="AN14" i="11" s="1"/>
  <c r="GM12" i="11"/>
  <c r="AI12" i="11"/>
  <c r="EY11" i="11"/>
  <c r="DN11" i="11"/>
  <c r="DO11" i="11"/>
  <c r="DP11" i="11" s="1"/>
  <c r="DK11" i="11"/>
  <c r="AM8" i="11"/>
  <c r="AN8" i="11" s="1"/>
  <c r="AI8" i="11"/>
  <c r="AJ8" i="11"/>
  <c r="EM23" i="11"/>
  <c r="EZ22" i="11"/>
  <c r="IB20" i="11"/>
  <c r="GM20" i="11"/>
  <c r="DK20" i="11"/>
  <c r="AI20" i="11"/>
  <c r="GN19" i="11"/>
  <c r="BZ20" i="11"/>
  <c r="AJ19" i="11"/>
  <c r="GM17" i="11"/>
  <c r="FC17" i="11"/>
  <c r="FD17" i="11" s="1"/>
  <c r="EY17" i="11"/>
  <c r="BX17" i="11"/>
  <c r="IA16" i="11"/>
  <c r="IB16" i="11"/>
  <c r="GN16" i="11"/>
  <c r="BZ17" i="11"/>
  <c r="BW16" i="11"/>
  <c r="AJ16" i="11"/>
  <c r="EZ15" i="11"/>
  <c r="GP14" i="11"/>
  <c r="FC14" i="11"/>
  <c r="FD14" i="11" s="1"/>
  <c r="EY14" i="11"/>
  <c r="DL14" i="11"/>
  <c r="DO14" i="11"/>
  <c r="DP14" i="11" s="1"/>
  <c r="IA13" i="11"/>
  <c r="IB13" i="11"/>
  <c r="GN13" i="11"/>
  <c r="EY13" i="11"/>
  <c r="DL13" i="11"/>
  <c r="BW13" i="11"/>
  <c r="AJ13" i="11"/>
  <c r="IA12" i="11"/>
  <c r="IB12" i="11"/>
  <c r="GN12" i="11"/>
  <c r="BZ11" i="11"/>
  <c r="BW12" i="11"/>
  <c r="AJ12" i="11"/>
  <c r="IB11" i="11"/>
  <c r="GP11" i="11"/>
  <c r="GM11" i="11"/>
  <c r="DL11" i="11"/>
  <c r="IB10" i="11"/>
  <c r="EY10" i="11"/>
  <c r="BW10" i="11"/>
  <c r="BN23" i="11"/>
  <c r="IA9" i="11"/>
  <c r="IB9" i="11"/>
  <c r="GN9" i="11"/>
  <c r="EY9" i="11"/>
  <c r="DL9" i="11"/>
  <c r="BW9" i="11"/>
  <c r="AJ9" i="11"/>
  <c r="FB8" i="11"/>
  <c r="DO8" i="11"/>
  <c r="DP8" i="11" s="1"/>
  <c r="DK8" i="11"/>
  <c r="DL8" i="11"/>
  <c r="BS23" i="11"/>
  <c r="BO23" i="11"/>
  <c r="BX8" i="11"/>
  <c r="CA8" i="11"/>
  <c r="CB8" i="11" s="1"/>
  <c r="BK23" i="11"/>
  <c r="EP23" i="11"/>
  <c r="GN22" i="11"/>
  <c r="AJ22" i="11"/>
  <c r="IB21" i="11"/>
  <c r="EY21" i="11"/>
  <c r="EZ21" i="11"/>
  <c r="BW21" i="11"/>
  <c r="BX21" i="11"/>
  <c r="ID20" i="11"/>
  <c r="IA19" i="11"/>
  <c r="BX19" i="11"/>
  <c r="GM18" i="11"/>
  <c r="DK18" i="11"/>
  <c r="AI18" i="11"/>
  <c r="IE17" i="11"/>
  <c r="IF17" i="11" s="1"/>
  <c r="IA17" i="11"/>
  <c r="IB17" i="11"/>
  <c r="EZ17" i="11"/>
  <c r="AJ17" i="11"/>
  <c r="DN17" i="11"/>
  <c r="DK16" i="11"/>
  <c r="BX16" i="11"/>
  <c r="GN15" i="11"/>
  <c r="AJ15" i="11"/>
  <c r="IA14" i="11"/>
  <c r="IB14" i="11"/>
  <c r="GN14" i="11"/>
  <c r="GQ14" i="11"/>
  <c r="GR14" i="11" s="1"/>
  <c r="BX14" i="11"/>
  <c r="DK12" i="11"/>
  <c r="BX12" i="11"/>
  <c r="GN11" i="11"/>
  <c r="GQ11" i="11"/>
  <c r="GR11" i="11" s="1"/>
  <c r="BX11" i="11"/>
  <c r="GN10" i="11"/>
  <c r="DL10" i="11"/>
  <c r="AJ10" i="11"/>
  <c r="GQ8" i="11"/>
  <c r="GR8" i="11" s="1"/>
  <c r="GM8" i="11"/>
  <c r="GM23" i="11" s="1"/>
  <c r="D148" i="11" s="1"/>
  <c r="GN8" i="11"/>
  <c r="EZ8" i="11"/>
  <c r="FC8" i="11"/>
  <c r="FD8" i="11" s="1"/>
  <c r="Y17" i="7"/>
  <c r="B21" i="10"/>
  <c r="B18" i="10"/>
  <c r="B20" i="10"/>
  <c r="CM7" i="2"/>
  <c r="CM8" i="2"/>
  <c r="CM9" i="2"/>
  <c r="CM10" i="2"/>
  <c r="CM11" i="2"/>
  <c r="CM12" i="2"/>
  <c r="CM13" i="2"/>
  <c r="CM14" i="2"/>
  <c r="CM15" i="2"/>
  <c r="CM16" i="2"/>
  <c r="CM17" i="2"/>
  <c r="CM6" i="2"/>
  <c r="L3" i="5"/>
  <c r="B19" i="10"/>
  <c r="B16" i="10"/>
  <c r="B17" i="10"/>
  <c r="I17" i="5"/>
  <c r="Q63" i="13" l="1"/>
  <c r="Q64" i="13"/>
  <c r="T52" i="13"/>
  <c r="U39" i="13"/>
  <c r="U38" i="13"/>
  <c r="Y18" i="13"/>
  <c r="W40" i="13"/>
  <c r="Y17" i="13"/>
  <c r="X18" i="13"/>
  <c r="V40" i="13"/>
  <c r="X17" i="13"/>
  <c r="S63" i="13"/>
  <c r="S64" i="13"/>
  <c r="Q39" i="13"/>
  <c r="W18" i="13"/>
  <c r="U40" i="13"/>
  <c r="W17" i="13"/>
  <c r="U7" i="13"/>
  <c r="Z7" i="13" s="1"/>
  <c r="S18" i="13"/>
  <c r="S34" i="13"/>
  <c r="X34" i="13" s="1"/>
  <c r="R39" i="13"/>
  <c r="R38" i="13"/>
  <c r="W38" i="13"/>
  <c r="T83" i="13"/>
  <c r="T84" i="13"/>
  <c r="R83" i="13"/>
  <c r="R84" i="13"/>
  <c r="P39" i="13"/>
  <c r="P38" i="13"/>
  <c r="S25" i="13"/>
  <c r="S40" i="13" s="1"/>
  <c r="AA18" i="13"/>
  <c r="Y40" i="13"/>
  <c r="AA17" i="13"/>
  <c r="U18" i="13"/>
  <c r="U17" i="13"/>
  <c r="Z6" i="13"/>
  <c r="AK171" i="12"/>
  <c r="R172" i="12"/>
  <c r="V171" i="12"/>
  <c r="C175" i="12"/>
  <c r="W171" i="12"/>
  <c r="V155" i="12"/>
  <c r="V163" i="12" s="1"/>
  <c r="V173" i="12" s="1"/>
  <c r="Y154" i="12"/>
  <c r="Y162" i="12" s="1"/>
  <c r="Y172" i="12" s="1"/>
  <c r="U171" i="12"/>
  <c r="AQ155" i="12"/>
  <c r="AQ163" i="12" s="1"/>
  <c r="AQ173" i="12" s="1"/>
  <c r="AM153" i="12"/>
  <c r="AM161" i="12" s="1"/>
  <c r="AI154" i="12"/>
  <c r="AI162" i="12" s="1"/>
  <c r="AI172" i="12" s="1"/>
  <c r="S153" i="12"/>
  <c r="S161" i="12" s="1"/>
  <c r="Z157" i="12"/>
  <c r="Z165" i="12" s="1"/>
  <c r="Z175" i="12" s="1"/>
  <c r="AB156" i="12"/>
  <c r="AB164" i="12" s="1"/>
  <c r="AB174" i="12" s="1"/>
  <c r="X153" i="12"/>
  <c r="X161" i="12" s="1"/>
  <c r="X157" i="12"/>
  <c r="X165" i="12" s="1"/>
  <c r="X175" i="12" s="1"/>
  <c r="T153" i="12"/>
  <c r="T161" i="12" s="1"/>
  <c r="K155" i="12"/>
  <c r="K163" i="12" s="1"/>
  <c r="K173" i="12" s="1"/>
  <c r="G154" i="12"/>
  <c r="G162" i="12" s="1"/>
  <c r="G172" i="12" s="1"/>
  <c r="D171" i="12"/>
  <c r="N153" i="12"/>
  <c r="N161" i="12" s="1"/>
  <c r="AL153" i="12"/>
  <c r="AL161" i="12" s="1"/>
  <c r="AO157" i="12"/>
  <c r="AO165" i="12" s="1"/>
  <c r="AO175" i="12" s="1"/>
  <c r="AG157" i="12"/>
  <c r="AG165" i="12" s="1"/>
  <c r="EY135" i="12"/>
  <c r="AP155" i="12"/>
  <c r="AP163" i="12" s="1"/>
  <c r="AP173" i="12" s="1"/>
  <c r="IA135" i="12"/>
  <c r="AR155" i="12"/>
  <c r="AR163" i="12" s="1"/>
  <c r="AR173" i="12" s="1"/>
  <c r="AN153" i="12"/>
  <c r="AN161" i="12" s="1"/>
  <c r="AJ155" i="12"/>
  <c r="AJ163" i="12" s="1"/>
  <c r="AJ173" i="12" s="1"/>
  <c r="E156" i="12"/>
  <c r="E164" i="12" s="1"/>
  <c r="E174" i="12" s="1"/>
  <c r="E155" i="12"/>
  <c r="E163" i="12" s="1"/>
  <c r="E173" i="12" s="1"/>
  <c r="E154" i="12"/>
  <c r="E162" i="12" s="1"/>
  <c r="E172" i="12" s="1"/>
  <c r="E153" i="12"/>
  <c r="E161" i="12" s="1"/>
  <c r="V157" i="12"/>
  <c r="V165" i="12" s="1"/>
  <c r="V175" i="12" s="1"/>
  <c r="Z171" i="12"/>
  <c r="Z166" i="12"/>
  <c r="GM51" i="12"/>
  <c r="H156" i="12"/>
  <c r="H164" i="12" s="1"/>
  <c r="H174" i="12" s="1"/>
  <c r="H154" i="12"/>
  <c r="H162" i="12" s="1"/>
  <c r="H172" i="12" s="1"/>
  <c r="EY23" i="12"/>
  <c r="AH155" i="12"/>
  <c r="AH163" i="12" s="1"/>
  <c r="AH173" i="12" s="1"/>
  <c r="AA157" i="12"/>
  <c r="AA165" i="12" s="1"/>
  <c r="AA175" i="12" s="1"/>
  <c r="S156" i="12"/>
  <c r="S164" i="12" s="1"/>
  <c r="S174" i="12" s="1"/>
  <c r="R153" i="12"/>
  <c r="R161" i="12" s="1"/>
  <c r="AC156" i="12"/>
  <c r="AC164" i="12" s="1"/>
  <c r="AC174" i="12" s="1"/>
  <c r="Y155" i="12"/>
  <c r="Y163" i="12" s="1"/>
  <c r="Y173" i="12" s="1"/>
  <c r="U154" i="12"/>
  <c r="U162" i="12" s="1"/>
  <c r="U172" i="12" s="1"/>
  <c r="AQ157" i="12"/>
  <c r="AQ165" i="12" s="1"/>
  <c r="AQ175" i="12" s="1"/>
  <c r="AQ156" i="12"/>
  <c r="AQ164" i="12" s="1"/>
  <c r="AQ174" i="12" s="1"/>
  <c r="AM154" i="12"/>
  <c r="AM162" i="12" s="1"/>
  <c r="AM172" i="12" s="1"/>
  <c r="AI155" i="12"/>
  <c r="AI163" i="12" s="1"/>
  <c r="AI173" i="12" s="1"/>
  <c r="BW51" i="12"/>
  <c r="D141" i="12" s="1"/>
  <c r="AA154" i="12"/>
  <c r="AA162" i="12" s="1"/>
  <c r="AA172" i="12" s="1"/>
  <c r="N156" i="12"/>
  <c r="N164" i="12" s="1"/>
  <c r="N174" i="12" s="1"/>
  <c r="IA51" i="12"/>
  <c r="AB155" i="12"/>
  <c r="AB163" i="12" s="1"/>
  <c r="AB173" i="12" s="1"/>
  <c r="T155" i="12"/>
  <c r="T163" i="12" s="1"/>
  <c r="T173" i="12" s="1"/>
  <c r="K156" i="12"/>
  <c r="K164" i="12" s="1"/>
  <c r="K174" i="12" s="1"/>
  <c r="G153" i="12"/>
  <c r="G161" i="12" s="1"/>
  <c r="D156" i="12"/>
  <c r="D164" i="12" s="1"/>
  <c r="D174" i="12" s="1"/>
  <c r="D155" i="12"/>
  <c r="D163" i="12" s="1"/>
  <c r="D173" i="12" s="1"/>
  <c r="J156" i="12"/>
  <c r="J164" i="12" s="1"/>
  <c r="J174" i="12" s="1"/>
  <c r="AG154" i="12"/>
  <c r="AG162" i="12" s="1"/>
  <c r="AH166" i="12"/>
  <c r="AH171" i="12"/>
  <c r="AN157" i="12"/>
  <c r="AN165" i="12" s="1"/>
  <c r="AN175" i="12" s="1"/>
  <c r="AJ154" i="12"/>
  <c r="AJ162" i="12" s="1"/>
  <c r="AJ172" i="12" s="1"/>
  <c r="R155" i="12"/>
  <c r="R163" i="12" s="1"/>
  <c r="L156" i="12"/>
  <c r="L164" i="12" s="1"/>
  <c r="L174" i="12" s="1"/>
  <c r="C155" i="12"/>
  <c r="C163" i="12" s="1"/>
  <c r="L154" i="12"/>
  <c r="L162" i="12" s="1"/>
  <c r="L172" i="12" s="1"/>
  <c r="C153" i="12"/>
  <c r="C161" i="12" s="1"/>
  <c r="AL157" i="12"/>
  <c r="AL165" i="12" s="1"/>
  <c r="AL175" i="12" s="1"/>
  <c r="AG153" i="12"/>
  <c r="AG161" i="12" s="1"/>
  <c r="DK135" i="12"/>
  <c r="AR157" i="12"/>
  <c r="AR165" i="12" s="1"/>
  <c r="AR175" i="12" s="1"/>
  <c r="AN154" i="12"/>
  <c r="AN162" i="12" s="1"/>
  <c r="AN172" i="12" s="1"/>
  <c r="AJ157" i="12"/>
  <c r="AJ165" i="12" s="1"/>
  <c r="AJ175" i="12" s="1"/>
  <c r="W157" i="12"/>
  <c r="W165" i="12" s="1"/>
  <c r="W175" i="12" s="1"/>
  <c r="AA153" i="12"/>
  <c r="AA161" i="12" s="1"/>
  <c r="C156" i="12"/>
  <c r="C164" i="12" s="1"/>
  <c r="L155" i="12"/>
  <c r="L163" i="12" s="1"/>
  <c r="L173" i="12" s="1"/>
  <c r="C154" i="12"/>
  <c r="C162" i="12" s="1"/>
  <c r="L153" i="12"/>
  <c r="L161" i="12" s="1"/>
  <c r="BW23" i="12"/>
  <c r="R157" i="12"/>
  <c r="R165" i="12" s="1"/>
  <c r="AC153" i="12"/>
  <c r="AC161" i="12" s="1"/>
  <c r="AC157" i="12"/>
  <c r="AC165" i="12" s="1"/>
  <c r="AC175" i="12" s="1"/>
  <c r="Y156" i="12"/>
  <c r="Y164" i="12" s="1"/>
  <c r="Y174" i="12" s="1"/>
  <c r="U155" i="12"/>
  <c r="U163" i="12" s="1"/>
  <c r="U173" i="12" s="1"/>
  <c r="AQ153" i="12"/>
  <c r="AQ161" i="12" s="1"/>
  <c r="AM157" i="12"/>
  <c r="AM165" i="12" s="1"/>
  <c r="AM175" i="12" s="1"/>
  <c r="AM155" i="12"/>
  <c r="AM163" i="12" s="1"/>
  <c r="AM173" i="12" s="1"/>
  <c r="AI157" i="12"/>
  <c r="AI165" i="12" s="1"/>
  <c r="AI175" i="12" s="1"/>
  <c r="AI156" i="12"/>
  <c r="AI164" i="12" s="1"/>
  <c r="AI174" i="12" s="1"/>
  <c r="W155" i="12"/>
  <c r="W163" i="12" s="1"/>
  <c r="W173" i="12" s="1"/>
  <c r="F153" i="12"/>
  <c r="F161" i="12" s="1"/>
  <c r="EY51" i="12"/>
  <c r="GM23" i="12"/>
  <c r="S157" i="12"/>
  <c r="S165" i="12" s="1"/>
  <c r="S175" i="12" s="1"/>
  <c r="AB154" i="12"/>
  <c r="AB162" i="12" s="1"/>
  <c r="AB172" i="12" s="1"/>
  <c r="X156" i="12"/>
  <c r="X164" i="12" s="1"/>
  <c r="X174" i="12" s="1"/>
  <c r="T156" i="12"/>
  <c r="T164" i="12" s="1"/>
  <c r="T174" i="12" s="1"/>
  <c r="N154" i="12"/>
  <c r="N162" i="12" s="1"/>
  <c r="N172" i="12" s="1"/>
  <c r="K157" i="12"/>
  <c r="K165" i="12" s="1"/>
  <c r="K175" i="12" s="1"/>
  <c r="G156" i="12"/>
  <c r="G164" i="12" s="1"/>
  <c r="G174" i="12" s="1"/>
  <c r="G155" i="12"/>
  <c r="G163" i="12" s="1"/>
  <c r="G173" i="12" s="1"/>
  <c r="D157" i="12"/>
  <c r="D165" i="12" s="1"/>
  <c r="D175" i="12" s="1"/>
  <c r="AG156" i="12"/>
  <c r="AG164" i="12" s="1"/>
  <c r="AR154" i="12"/>
  <c r="AR162" i="12" s="1"/>
  <c r="AR172" i="12" s="1"/>
  <c r="AN156" i="12"/>
  <c r="AN164" i="12" s="1"/>
  <c r="AN174" i="12" s="1"/>
  <c r="I166" i="12"/>
  <c r="I171" i="12"/>
  <c r="AO155" i="12"/>
  <c r="AO163" i="12" s="1"/>
  <c r="AO173" i="12" s="1"/>
  <c r="AO153" i="12"/>
  <c r="AO161" i="12" s="1"/>
  <c r="AG155" i="12"/>
  <c r="AG163" i="12" s="1"/>
  <c r="AL154" i="12"/>
  <c r="AL162" i="12" s="1"/>
  <c r="AL172" i="12" s="1"/>
  <c r="AL156" i="12"/>
  <c r="AL164" i="12" s="1"/>
  <c r="AL174" i="12" s="1"/>
  <c r="AP153" i="12"/>
  <c r="AP161" i="12" s="1"/>
  <c r="AR156" i="12"/>
  <c r="AR164" i="12" s="1"/>
  <c r="AR174" i="12" s="1"/>
  <c r="AJ156" i="12"/>
  <c r="AJ164" i="12" s="1"/>
  <c r="AJ174" i="12" s="1"/>
  <c r="AO156" i="12"/>
  <c r="AO164" i="12" s="1"/>
  <c r="AO174" i="12" s="1"/>
  <c r="AO154" i="12"/>
  <c r="AO162" i="12" s="1"/>
  <c r="AO172" i="12" s="1"/>
  <c r="AL155" i="12"/>
  <c r="AL163" i="12" s="1"/>
  <c r="AL173" i="12" s="1"/>
  <c r="AI135" i="12"/>
  <c r="AK157" i="12"/>
  <c r="AK165" i="12" s="1"/>
  <c r="AK175" i="12" s="1"/>
  <c r="AP157" i="12"/>
  <c r="AP165" i="12" s="1"/>
  <c r="AP175" i="12" s="1"/>
  <c r="AR153" i="12"/>
  <c r="AR161" i="12" s="1"/>
  <c r="AN155" i="12"/>
  <c r="AN163" i="12" s="1"/>
  <c r="AN173" i="12" s="1"/>
  <c r="AJ153" i="12"/>
  <c r="AJ161" i="12" s="1"/>
  <c r="M156" i="12"/>
  <c r="M164" i="12" s="1"/>
  <c r="M174" i="12" s="1"/>
  <c r="M155" i="12"/>
  <c r="M163" i="12" s="1"/>
  <c r="M173" i="12" s="1"/>
  <c r="M154" i="12"/>
  <c r="M162" i="12" s="1"/>
  <c r="M172" i="12" s="1"/>
  <c r="M153" i="12"/>
  <c r="M161" i="12" s="1"/>
  <c r="DK51" i="12"/>
  <c r="H155" i="12"/>
  <c r="H163" i="12" s="1"/>
  <c r="H173" i="12" s="1"/>
  <c r="H153" i="12"/>
  <c r="H161" i="12" s="1"/>
  <c r="AA155" i="12"/>
  <c r="AA163" i="12" s="1"/>
  <c r="AA173" i="12" s="1"/>
  <c r="AC154" i="12"/>
  <c r="AC162" i="12" s="1"/>
  <c r="AC172" i="12" s="1"/>
  <c r="Y153" i="12"/>
  <c r="Y161" i="12" s="1"/>
  <c r="Y157" i="12"/>
  <c r="Y165" i="12" s="1"/>
  <c r="Y175" i="12" s="1"/>
  <c r="U156" i="12"/>
  <c r="U164" i="12" s="1"/>
  <c r="U174" i="12" s="1"/>
  <c r="AQ154" i="12"/>
  <c r="AQ162" i="12" s="1"/>
  <c r="AQ172" i="12" s="1"/>
  <c r="AM156" i="12"/>
  <c r="AM164" i="12" s="1"/>
  <c r="AM174" i="12" s="1"/>
  <c r="AI153" i="12"/>
  <c r="AI161" i="12" s="1"/>
  <c r="R156" i="12"/>
  <c r="R164" i="12" s="1"/>
  <c r="AB153" i="12"/>
  <c r="AB161" i="12" s="1"/>
  <c r="Z155" i="12"/>
  <c r="Z163" i="12" s="1"/>
  <c r="Z173" i="12" s="1"/>
  <c r="AB157" i="12"/>
  <c r="AB165" i="12" s="1"/>
  <c r="AB175" i="12" s="1"/>
  <c r="X155" i="12"/>
  <c r="X163" i="12" s="1"/>
  <c r="X173" i="12" s="1"/>
  <c r="T154" i="12"/>
  <c r="T162" i="12" s="1"/>
  <c r="T172" i="12" s="1"/>
  <c r="T157" i="12"/>
  <c r="T165" i="12" s="1"/>
  <c r="T175" i="12" s="1"/>
  <c r="J157" i="12"/>
  <c r="J165" i="12" s="1"/>
  <c r="J175" i="12" s="1"/>
  <c r="F156" i="12"/>
  <c r="F164" i="12" s="1"/>
  <c r="F174" i="12" s="1"/>
  <c r="J153" i="12"/>
  <c r="J161" i="12" s="1"/>
  <c r="AI23" i="12"/>
  <c r="K153" i="12"/>
  <c r="K161" i="12" s="1"/>
  <c r="G157" i="12"/>
  <c r="G165" i="12" s="1"/>
  <c r="G175" i="12" s="1"/>
  <c r="F155" i="12"/>
  <c r="F163" i="12" s="1"/>
  <c r="F173" i="12" s="1"/>
  <c r="F147" i="11"/>
  <c r="DK23" i="11"/>
  <c r="B148" i="11" s="1"/>
  <c r="BW23" i="11"/>
  <c r="C147" i="11" s="1"/>
  <c r="E173" i="11"/>
  <c r="E181" i="11" s="1"/>
  <c r="E191" i="11" s="1"/>
  <c r="E170" i="11"/>
  <c r="E178" i="11" s="1"/>
  <c r="I170" i="11"/>
  <c r="I178" i="11" s="1"/>
  <c r="BX26" i="11"/>
  <c r="BW26" i="11"/>
  <c r="B172" i="11"/>
  <c r="B180" i="11" s="1"/>
  <c r="B145" i="11"/>
  <c r="A146" i="11" s="1"/>
  <c r="B142" i="11"/>
  <c r="G188" i="11"/>
  <c r="K188" i="11"/>
  <c r="GM28" i="11"/>
  <c r="EY25" i="11"/>
  <c r="EZ27" i="11"/>
  <c r="V188" i="11"/>
  <c r="V183" i="11"/>
  <c r="AJ25" i="11"/>
  <c r="GM25" i="11"/>
  <c r="AI52" i="11"/>
  <c r="AJ52" i="11"/>
  <c r="Q170" i="11"/>
  <c r="Q178" i="11" s="1"/>
  <c r="Y188" i="11"/>
  <c r="Y183" i="11"/>
  <c r="EY52" i="11"/>
  <c r="AI54" i="11"/>
  <c r="AJ54" i="11"/>
  <c r="R172" i="11"/>
  <c r="R180" i="11" s="1"/>
  <c r="GM136" i="11"/>
  <c r="GN136" i="11"/>
  <c r="AI138" i="11"/>
  <c r="AF172" i="11"/>
  <c r="AF180" i="11" s="1"/>
  <c r="AJ138" i="11"/>
  <c r="BW135" i="11"/>
  <c r="J148" i="11" s="1"/>
  <c r="BX135" i="11"/>
  <c r="EY136" i="11"/>
  <c r="EZ136" i="11"/>
  <c r="EY137" i="11"/>
  <c r="EZ137" i="11"/>
  <c r="AO183" i="11"/>
  <c r="AO191" i="11"/>
  <c r="AO193" i="11" s="1"/>
  <c r="AJ139" i="11"/>
  <c r="AN172" i="11"/>
  <c r="AN180" i="11" s="1"/>
  <c r="AN190" i="11" s="1"/>
  <c r="AL172" i="11"/>
  <c r="AL180" i="11" s="1"/>
  <c r="AL190" i="11" s="1"/>
  <c r="GM135" i="11"/>
  <c r="K148" i="11" s="1"/>
  <c r="AI23" i="11"/>
  <c r="AJ26" i="11"/>
  <c r="D172" i="11"/>
  <c r="D180" i="11" s="1"/>
  <c r="D190" i="11" s="1"/>
  <c r="DK24" i="11"/>
  <c r="DL24" i="11"/>
  <c r="GN24" i="11"/>
  <c r="F172" i="11"/>
  <c r="F180" i="11" s="1"/>
  <c r="F190" i="11" s="1"/>
  <c r="BW27" i="11"/>
  <c r="BX27" i="11"/>
  <c r="B173" i="11"/>
  <c r="B181" i="11" s="1"/>
  <c r="IA25" i="11"/>
  <c r="IB25" i="11"/>
  <c r="IB24" i="11"/>
  <c r="IA24" i="11"/>
  <c r="DL25" i="11"/>
  <c r="DK51" i="11"/>
  <c r="F148" i="11" s="1"/>
  <c r="T188" i="11"/>
  <c r="T183" i="11"/>
  <c r="GN26" i="11"/>
  <c r="DL27" i="11"/>
  <c r="BW52" i="11"/>
  <c r="S170" i="11"/>
  <c r="S178" i="11" s="1"/>
  <c r="AA183" i="11"/>
  <c r="AA188" i="11"/>
  <c r="R170" i="11"/>
  <c r="R178" i="11" s="1"/>
  <c r="AI53" i="11"/>
  <c r="AJ53" i="11"/>
  <c r="R171" i="11"/>
  <c r="R179" i="11" s="1"/>
  <c r="AI137" i="11"/>
  <c r="AF171" i="11"/>
  <c r="AF179" i="11" s="1"/>
  <c r="AJ137" i="11"/>
  <c r="DK138" i="11"/>
  <c r="DL138" i="11"/>
  <c r="AH170" i="11"/>
  <c r="AH178" i="11" s="1"/>
  <c r="AL188" i="11"/>
  <c r="AL183" i="11"/>
  <c r="EY138" i="11"/>
  <c r="EZ138" i="11"/>
  <c r="AJ170" i="11"/>
  <c r="AJ178" i="11" s="1"/>
  <c r="AI139" i="11"/>
  <c r="AG173" i="11"/>
  <c r="AG181" i="11" s="1"/>
  <c r="AP172" i="11"/>
  <c r="AP180" i="11" s="1"/>
  <c r="AP190" i="11" s="1"/>
  <c r="EY23" i="11"/>
  <c r="D147" i="11" s="1"/>
  <c r="H173" i="11"/>
  <c r="H181" i="11" s="1"/>
  <c r="H191" i="11" s="1"/>
  <c r="E174" i="11"/>
  <c r="E182" i="11" s="1"/>
  <c r="E192" i="11" s="1"/>
  <c r="DK26" i="11"/>
  <c r="DL26" i="11"/>
  <c r="L171" i="11"/>
  <c r="L179" i="11" s="1"/>
  <c r="L189" i="11" s="1"/>
  <c r="D188" i="11"/>
  <c r="H170" i="11"/>
  <c r="H178" i="11" s="1"/>
  <c r="E171" i="11"/>
  <c r="E179" i="11" s="1"/>
  <c r="E189" i="11" s="1"/>
  <c r="M170" i="11"/>
  <c r="M178" i="11" s="1"/>
  <c r="GM24" i="11"/>
  <c r="J172" i="11"/>
  <c r="J180" i="11" s="1"/>
  <c r="J190" i="11" s="1"/>
  <c r="BX25" i="11"/>
  <c r="BW25" i="11"/>
  <c r="B171" i="11"/>
  <c r="B179" i="11" s="1"/>
  <c r="J170" i="11"/>
  <c r="J178" i="11" s="1"/>
  <c r="IA23" i="11"/>
  <c r="C148" i="11" s="1"/>
  <c r="EY28" i="11"/>
  <c r="C174" i="11"/>
  <c r="C182" i="11" s="1"/>
  <c r="G173" i="11"/>
  <c r="G181" i="11" s="1"/>
  <c r="G191" i="11" s="1"/>
  <c r="K173" i="11"/>
  <c r="K181" i="11" s="1"/>
  <c r="K191" i="11" s="1"/>
  <c r="AI26" i="11"/>
  <c r="AJ27" i="11"/>
  <c r="EY51" i="11"/>
  <c r="H147" i="11" s="1"/>
  <c r="U183" i="11"/>
  <c r="U188" i="11"/>
  <c r="DK52" i="11"/>
  <c r="AI56" i="11"/>
  <c r="AJ56" i="11"/>
  <c r="R174" i="11"/>
  <c r="R182" i="11" s="1"/>
  <c r="EZ52" i="11"/>
  <c r="HO81" i="11"/>
  <c r="HO82" i="11"/>
  <c r="HO83" i="11"/>
  <c r="HO84" i="11"/>
  <c r="HO85" i="11"/>
  <c r="HO80" i="11"/>
  <c r="AI136" i="11"/>
  <c r="AF170" i="11"/>
  <c r="AF178" i="11" s="1"/>
  <c r="AJ136" i="11"/>
  <c r="DK137" i="11"/>
  <c r="DL137" i="11"/>
  <c r="GM138" i="11"/>
  <c r="GN138" i="11"/>
  <c r="BW136" i="11"/>
  <c r="BX136" i="11"/>
  <c r="IA136" i="11"/>
  <c r="IB136" i="11"/>
  <c r="BW137" i="11"/>
  <c r="BX137" i="11"/>
  <c r="IA137" i="11"/>
  <c r="IB137" i="11"/>
  <c r="BW138" i="11"/>
  <c r="BX138" i="11"/>
  <c r="AP188" i="11"/>
  <c r="AP183" i="11"/>
  <c r="AN170" i="11"/>
  <c r="AN178" i="11" s="1"/>
  <c r="AK183" i="11"/>
  <c r="AK191" i="11"/>
  <c r="AK193" i="11" s="1"/>
  <c r="EZ135" i="11"/>
  <c r="EZ25" i="11"/>
  <c r="L188" i="11"/>
  <c r="GN25" i="11"/>
  <c r="AI24" i="11"/>
  <c r="C170" i="11"/>
  <c r="C178" i="11" s="1"/>
  <c r="G171" i="11"/>
  <c r="G179" i="11" s="1"/>
  <c r="G189" i="11" s="1"/>
  <c r="K171" i="11"/>
  <c r="K179" i="11" s="1"/>
  <c r="K189" i="11" s="1"/>
  <c r="BW24" i="11"/>
  <c r="B170" i="11"/>
  <c r="B178" i="11" s="1"/>
  <c r="F170" i="11"/>
  <c r="F178" i="11" s="1"/>
  <c r="DK28" i="11"/>
  <c r="IB27" i="11"/>
  <c r="IA27" i="11"/>
  <c r="EY26" i="11"/>
  <c r="C172" i="11"/>
  <c r="C180" i="11" s="1"/>
  <c r="C190" i="11" s="1"/>
  <c r="AI28" i="11"/>
  <c r="BW51" i="11"/>
  <c r="G147" i="11" s="1"/>
  <c r="AI27" i="11"/>
  <c r="Z188" i="11"/>
  <c r="Z183" i="11"/>
  <c r="X188" i="11"/>
  <c r="X183" i="11"/>
  <c r="DL51" i="11"/>
  <c r="GM27" i="11"/>
  <c r="W183" i="11"/>
  <c r="W188" i="11"/>
  <c r="AI55" i="11"/>
  <c r="AJ55" i="11"/>
  <c r="R173" i="11"/>
  <c r="R181" i="11" s="1"/>
  <c r="DK80" i="11"/>
  <c r="DL80" i="11"/>
  <c r="AI135" i="11"/>
  <c r="AJ135" i="11"/>
  <c r="DK136" i="11"/>
  <c r="DL136" i="11"/>
  <c r="GM137" i="11"/>
  <c r="GN137" i="11"/>
  <c r="AJ172" i="11"/>
  <c r="AJ180" i="11" s="1"/>
  <c r="AJ190" i="11" s="1"/>
  <c r="IA135" i="11"/>
  <c r="L147" i="11" s="1"/>
  <c r="IA138" i="11"/>
  <c r="IB138" i="11"/>
  <c r="T85" i="13" l="1"/>
  <c r="T63" i="13"/>
  <c r="T64" i="13"/>
  <c r="X25" i="13"/>
  <c r="S39" i="13"/>
  <c r="S38" i="13"/>
  <c r="X40" i="13"/>
  <c r="Z17" i="13"/>
  <c r="Z18" i="13"/>
  <c r="M166" i="12"/>
  <c r="M171" i="12"/>
  <c r="L171" i="12"/>
  <c r="L166" i="12"/>
  <c r="R173" i="12"/>
  <c r="AD163" i="12"/>
  <c r="AD173" i="12" s="1"/>
  <c r="R171" i="12"/>
  <c r="S166" i="12"/>
  <c r="AD161" i="12"/>
  <c r="AN171" i="12"/>
  <c r="AN166" i="12"/>
  <c r="N166" i="12"/>
  <c r="N171" i="12"/>
  <c r="AM171" i="12"/>
  <c r="AM166" i="12"/>
  <c r="O165" i="12"/>
  <c r="O175" i="12" s="1"/>
  <c r="AD162" i="12"/>
  <c r="AD172" i="12" s="1"/>
  <c r="K171" i="12"/>
  <c r="K166" i="12"/>
  <c r="AI171" i="12"/>
  <c r="AI166" i="12"/>
  <c r="H171" i="12"/>
  <c r="H166" i="12"/>
  <c r="E140" i="12"/>
  <c r="E141" i="12"/>
  <c r="D140" i="12"/>
  <c r="AQ171" i="12"/>
  <c r="AQ166" i="12"/>
  <c r="AC171" i="12"/>
  <c r="AC166" i="12"/>
  <c r="C172" i="12"/>
  <c r="O162" i="12"/>
  <c r="O172" i="12" s="1"/>
  <c r="AG172" i="12"/>
  <c r="AS162" i="12"/>
  <c r="AS172" i="12" s="1"/>
  <c r="G171" i="12"/>
  <c r="G166" i="12"/>
  <c r="Z176" i="12"/>
  <c r="AS165" i="12"/>
  <c r="AS175" i="12" s="1"/>
  <c r="AG175" i="12"/>
  <c r="D166" i="12"/>
  <c r="T166" i="12"/>
  <c r="T171" i="12"/>
  <c r="AR171" i="12"/>
  <c r="AR166" i="12"/>
  <c r="AG173" i="12"/>
  <c r="AS163" i="12"/>
  <c r="AS173" i="12" s="1"/>
  <c r="R175" i="12"/>
  <c r="AD165" i="12"/>
  <c r="AD175" i="12" s="1"/>
  <c r="AG166" i="12"/>
  <c r="AG171" i="12"/>
  <c r="AS161" i="12"/>
  <c r="C173" i="12"/>
  <c r="O163" i="12"/>
  <c r="O173" i="12" s="1"/>
  <c r="D176" i="12"/>
  <c r="S171" i="12"/>
  <c r="R166" i="12"/>
  <c r="U166" i="12"/>
  <c r="W176" i="12"/>
  <c r="V166" i="12"/>
  <c r="AK176" i="12"/>
  <c r="R174" i="12"/>
  <c r="AD164" i="12"/>
  <c r="AD174" i="12" s="1"/>
  <c r="AJ171" i="12"/>
  <c r="AJ166" i="12"/>
  <c r="AA166" i="12"/>
  <c r="AA171" i="12"/>
  <c r="C171" i="12"/>
  <c r="O161" i="12"/>
  <c r="C166" i="12"/>
  <c r="C141" i="12"/>
  <c r="C140" i="12"/>
  <c r="Y171" i="12"/>
  <c r="Y166" i="12"/>
  <c r="J166" i="12"/>
  <c r="J171" i="12"/>
  <c r="AB166" i="12"/>
  <c r="AB171" i="12"/>
  <c r="AP166" i="12"/>
  <c r="AP171" i="12"/>
  <c r="AO166" i="12"/>
  <c r="AO171" i="12"/>
  <c r="I176" i="12"/>
  <c r="AG174" i="12"/>
  <c r="AS164" i="12"/>
  <c r="AS174" i="12" s="1"/>
  <c r="F166" i="12"/>
  <c r="F171" i="12"/>
  <c r="C174" i="12"/>
  <c r="O164" i="12"/>
  <c r="O174" i="12" s="1"/>
  <c r="AH176" i="12"/>
  <c r="E166" i="12"/>
  <c r="E171" i="12"/>
  <c r="AL166" i="12"/>
  <c r="AL171" i="12"/>
  <c r="X166" i="12"/>
  <c r="X171" i="12"/>
  <c r="U176" i="12"/>
  <c r="W166" i="12"/>
  <c r="V176" i="12"/>
  <c r="AK166" i="12"/>
  <c r="AR178" i="11"/>
  <c r="AF188" i="11"/>
  <c r="AF183" i="11"/>
  <c r="H183" i="11"/>
  <c r="H188" i="11"/>
  <c r="Y161" i="11"/>
  <c r="N162" i="11"/>
  <c r="X193" i="11"/>
  <c r="AN188" i="11"/>
  <c r="AN183" i="11"/>
  <c r="IA83" i="11"/>
  <c r="IB83" i="11"/>
  <c r="AC182" i="11"/>
  <c r="AC192" i="11" s="1"/>
  <c r="R192" i="11"/>
  <c r="Y158" i="11"/>
  <c r="K162" i="11"/>
  <c r="U193" i="11"/>
  <c r="C192" i="11"/>
  <c r="N182" i="11"/>
  <c r="N192" i="11" s="1"/>
  <c r="N179" i="11"/>
  <c r="N189" i="11" s="1"/>
  <c r="B189" i="11"/>
  <c r="D183" i="11"/>
  <c r="AJ188" i="11"/>
  <c r="AJ183" i="11"/>
  <c r="Z160" i="11"/>
  <c r="M163" i="11"/>
  <c r="AL193" i="11"/>
  <c r="AC179" i="11"/>
  <c r="AC189" i="11" s="1"/>
  <c r="R189" i="11"/>
  <c r="Q162" i="11"/>
  <c r="Y164" i="11"/>
  <c r="AA193" i="11"/>
  <c r="Y157" i="11"/>
  <c r="J162" i="11"/>
  <c r="T193" i="11"/>
  <c r="B191" i="11"/>
  <c r="N181" i="11"/>
  <c r="N191" i="11" s="1"/>
  <c r="Y162" i="11"/>
  <c r="O162" i="11"/>
  <c r="Y193" i="11"/>
  <c r="Y159" i="11"/>
  <c r="L162" i="11"/>
  <c r="V193" i="11"/>
  <c r="X159" i="11"/>
  <c r="L161" i="11"/>
  <c r="G193" i="11"/>
  <c r="I183" i="11"/>
  <c r="I188" i="11"/>
  <c r="AC181" i="11"/>
  <c r="AC191" i="11" s="1"/>
  <c r="R191" i="11"/>
  <c r="Y163" i="11"/>
  <c r="P162" i="11"/>
  <c r="Z193" i="11"/>
  <c r="J183" i="11"/>
  <c r="J188" i="11"/>
  <c r="S183" i="11"/>
  <c r="S188" i="11"/>
  <c r="AR180" i="11"/>
  <c r="AR190" i="11" s="1"/>
  <c r="AF190" i="11"/>
  <c r="D139" i="11"/>
  <c r="J147" i="11"/>
  <c r="I148" i="11" s="1"/>
  <c r="F188" i="11"/>
  <c r="F183" i="11"/>
  <c r="Q161" i="11"/>
  <c r="X164" i="11"/>
  <c r="L193" i="11"/>
  <c r="IA82" i="11"/>
  <c r="IB82" i="11"/>
  <c r="M183" i="11"/>
  <c r="M188" i="11"/>
  <c r="X156" i="11"/>
  <c r="I161" i="11"/>
  <c r="D193" i="11"/>
  <c r="B139" i="11"/>
  <c r="B147" i="11"/>
  <c r="A148" i="11" s="1"/>
  <c r="P161" i="11"/>
  <c r="P164" i="11" s="1"/>
  <c r="X163" i="11"/>
  <c r="K193" i="11"/>
  <c r="N180" i="11"/>
  <c r="N190" i="11" s="1"/>
  <c r="B190" i="11"/>
  <c r="E183" i="11"/>
  <c r="E188" i="11"/>
  <c r="C139" i="11"/>
  <c r="IA84" i="11"/>
  <c r="IB84" i="11"/>
  <c r="R183" i="11"/>
  <c r="R188" i="11"/>
  <c r="R190" i="11"/>
  <c r="AC180" i="11"/>
  <c r="AC190" i="11" s="1"/>
  <c r="M162" i="11"/>
  <c r="Y160" i="11"/>
  <c r="W193" i="11"/>
  <c r="N178" i="11"/>
  <c r="B188" i="11"/>
  <c r="B183" i="11"/>
  <c r="C183" i="11"/>
  <c r="C188" i="11"/>
  <c r="L183" i="11"/>
  <c r="Q163" i="11"/>
  <c r="Z164" i="11"/>
  <c r="AP193" i="11"/>
  <c r="IA85" i="11"/>
  <c r="IB85" i="11"/>
  <c r="IA81" i="11"/>
  <c r="IB81" i="11"/>
  <c r="AG191" i="11"/>
  <c r="AG193" i="11" s="1"/>
  <c r="AR181" i="11"/>
  <c r="AR191" i="11" s="1"/>
  <c r="AG183" i="11"/>
  <c r="AH188" i="11"/>
  <c r="AH183" i="11"/>
  <c r="AR179" i="11"/>
  <c r="AR189" i="11" s="1"/>
  <c r="AF189" i="11"/>
  <c r="Q183" i="11"/>
  <c r="AC178" i="11"/>
  <c r="Q188" i="11"/>
  <c r="K183" i="11"/>
  <c r="G183" i="11"/>
  <c r="E148" i="11"/>
  <c r="X39" i="13" l="1"/>
  <c r="X38" i="13"/>
  <c r="AS166" i="12"/>
  <c r="AS176" i="12" s="1"/>
  <c r="E145" i="12" s="1"/>
  <c r="AS171" i="12"/>
  <c r="K145" i="12" s="1"/>
  <c r="AL176" i="12"/>
  <c r="F176" i="12"/>
  <c r="AP176" i="12"/>
  <c r="J176" i="12"/>
  <c r="C176" i="12"/>
  <c r="AJ176" i="12"/>
  <c r="AG176" i="12"/>
  <c r="T176" i="12"/>
  <c r="G176" i="12"/>
  <c r="AQ176" i="12"/>
  <c r="R176" i="12"/>
  <c r="L176" i="12"/>
  <c r="Y176" i="12"/>
  <c r="AR176" i="12"/>
  <c r="AA176" i="12"/>
  <c r="H176" i="12"/>
  <c r="K176" i="12"/>
  <c r="AM176" i="12"/>
  <c r="AN176" i="12"/>
  <c r="M176" i="12"/>
  <c r="O171" i="12"/>
  <c r="O166" i="12"/>
  <c r="O176" i="12" s="1"/>
  <c r="C145" i="12" s="1"/>
  <c r="AI176" i="12"/>
  <c r="X176" i="12"/>
  <c r="E176" i="12"/>
  <c r="AO176" i="12"/>
  <c r="AB176" i="12"/>
  <c r="S176" i="12"/>
  <c r="AC176" i="12"/>
  <c r="N176" i="12"/>
  <c r="AD171" i="12"/>
  <c r="AD166" i="12"/>
  <c r="AD176" i="12" s="1"/>
  <c r="I162" i="11"/>
  <c r="Y156" i="11"/>
  <c r="S193" i="11"/>
  <c r="G162" i="11"/>
  <c r="S162" i="11" s="1"/>
  <c r="Y154" i="11"/>
  <c r="Q193" i="11"/>
  <c r="Z158" i="11"/>
  <c r="K163" i="11"/>
  <c r="AJ193" i="11"/>
  <c r="M161" i="11"/>
  <c r="M164" i="11" s="1"/>
  <c r="X160" i="11"/>
  <c r="H193" i="11"/>
  <c r="Z154" i="11"/>
  <c r="G163" i="11"/>
  <c r="AF193" i="11"/>
  <c r="I163" i="11"/>
  <c r="I164" i="11" s="1"/>
  <c r="Z156" i="11"/>
  <c r="AH193" i="11"/>
  <c r="Q164" i="11"/>
  <c r="AC188" i="11"/>
  <c r="AC183" i="11"/>
  <c r="AC193" i="11" s="1"/>
  <c r="Y155" i="11"/>
  <c r="H162" i="11"/>
  <c r="R193" i="11"/>
  <c r="R161" i="11"/>
  <c r="R164" i="11" s="1"/>
  <c r="X165" i="11"/>
  <c r="M193" i="11"/>
  <c r="X158" i="11"/>
  <c r="K161" i="11"/>
  <c r="F193" i="11"/>
  <c r="AR188" i="11"/>
  <c r="AR183" i="11"/>
  <c r="AR193" i="11" s="1"/>
  <c r="J161" i="11"/>
  <c r="J164" i="11" s="1"/>
  <c r="X157" i="11"/>
  <c r="E193" i="11"/>
  <c r="Z162" i="11"/>
  <c r="O163" i="11"/>
  <c r="AN193" i="11"/>
  <c r="X155" i="11"/>
  <c r="H161" i="11"/>
  <c r="H164" i="11" s="1"/>
  <c r="C193" i="11"/>
  <c r="X154" i="11"/>
  <c r="G161" i="11"/>
  <c r="B193" i="11"/>
  <c r="N188" i="11"/>
  <c r="N183" i="11"/>
  <c r="N193" i="11" s="1"/>
  <c r="O161" i="11"/>
  <c r="O164" i="11" s="1"/>
  <c r="X162" i="11"/>
  <c r="J193" i="11"/>
  <c r="N161" i="11"/>
  <c r="N164" i="11" s="1"/>
  <c r="X161" i="11"/>
  <c r="I193" i="11"/>
  <c r="L164" i="11"/>
  <c r="I145" i="12" l="1"/>
  <c r="S161" i="11"/>
  <c r="G164" i="11"/>
  <c r="S164" i="11" s="1"/>
  <c r="X166" i="11"/>
  <c r="S163" i="11"/>
  <c r="K164" i="11"/>
  <c r="Z166" i="11"/>
  <c r="Y166" i="11"/>
  <c r="P23" i="1" l="1"/>
  <c r="F44" i="1" l="1"/>
  <c r="F46" i="1"/>
  <c r="A46" i="1"/>
  <c r="A44" i="1"/>
  <c r="C44" i="1"/>
  <c r="C46" i="1"/>
  <c r="S40" i="1" l="1"/>
  <c r="W40" i="1"/>
  <c r="W20" i="1"/>
  <c r="U40" i="1"/>
  <c r="Y40" i="1"/>
  <c r="AA40" i="1"/>
  <c r="X43" i="1"/>
  <c r="X42" i="1"/>
  <c r="W41" i="1"/>
  <c r="T19" i="1"/>
  <c r="AJ39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I19" i="1"/>
  <c r="AN18" i="1"/>
  <c r="AY17" i="1"/>
  <c r="BC17" i="1"/>
  <c r="BA17" i="1"/>
  <c r="AW17" i="1"/>
  <c r="BI17" i="1"/>
  <c r="BG17" i="1"/>
  <c r="BE17" i="1"/>
  <c r="AJ41" i="1"/>
  <c r="AJ38" i="1"/>
  <c r="L42" i="7"/>
  <c r="J43" i="7"/>
  <c r="J42" i="7" s="1"/>
  <c r="L43" i="7"/>
  <c r="N43" i="7"/>
  <c r="N42" i="7" s="1"/>
  <c r="M41" i="7" l="1"/>
  <c r="O21" i="7"/>
  <c r="P41" i="7"/>
  <c r="AI21" i="1"/>
  <c r="K17" i="5"/>
  <c r="AV19" i="2" l="1"/>
  <c r="Z42" i="1"/>
  <c r="Q41" i="7" l="1"/>
  <c r="O41" i="7"/>
  <c r="I41" i="7"/>
  <c r="G41" i="7"/>
  <c r="F41" i="7"/>
  <c r="D41" i="7"/>
  <c r="C41" i="7"/>
  <c r="Q40" i="7"/>
  <c r="O40" i="7"/>
  <c r="M40" i="7"/>
  <c r="Q39" i="7"/>
  <c r="O39" i="7"/>
  <c r="M39" i="7"/>
  <c r="K39" i="7"/>
  <c r="I39" i="7"/>
  <c r="G39" i="7"/>
  <c r="F39" i="7"/>
  <c r="D39" i="7"/>
  <c r="C39" i="7"/>
  <c r="Q38" i="7"/>
  <c r="O38" i="7"/>
  <c r="M38" i="7"/>
  <c r="K38" i="7"/>
  <c r="I38" i="7"/>
  <c r="G38" i="7"/>
  <c r="F38" i="7"/>
  <c r="E38" i="7"/>
  <c r="D38" i="7"/>
  <c r="C38" i="7"/>
  <c r="R34" i="7"/>
  <c r="P34" i="7"/>
  <c r="N34" i="7"/>
  <c r="L34" i="7"/>
  <c r="J34" i="7"/>
  <c r="R33" i="7"/>
  <c r="P33" i="7"/>
  <c r="N33" i="7"/>
  <c r="L33" i="7"/>
  <c r="J33" i="7"/>
  <c r="R32" i="7"/>
  <c r="P32" i="7"/>
  <c r="N32" i="7"/>
  <c r="L32" i="7"/>
  <c r="J32" i="7"/>
  <c r="R31" i="7"/>
  <c r="P31" i="7"/>
  <c r="N31" i="7"/>
  <c r="L31" i="7"/>
  <c r="J31" i="7"/>
  <c r="R30" i="7"/>
  <c r="P30" i="7"/>
  <c r="N30" i="7"/>
  <c r="L30" i="7"/>
  <c r="J30" i="7"/>
  <c r="R27" i="7"/>
  <c r="P27" i="7"/>
  <c r="N27" i="7"/>
  <c r="L27" i="7"/>
  <c r="J27" i="7"/>
  <c r="R26" i="7"/>
  <c r="P26" i="7"/>
  <c r="N26" i="7"/>
  <c r="L26" i="7"/>
  <c r="J26" i="7"/>
  <c r="R25" i="7"/>
  <c r="P25" i="7"/>
  <c r="N25" i="7"/>
  <c r="L25" i="7"/>
  <c r="J25" i="7"/>
  <c r="R24" i="7"/>
  <c r="P24" i="7"/>
  <c r="N24" i="7"/>
  <c r="L24" i="7"/>
  <c r="J24" i="7"/>
  <c r="Q21" i="7"/>
  <c r="M21" i="7"/>
  <c r="I21" i="7"/>
  <c r="R20" i="7"/>
  <c r="Q20" i="7"/>
  <c r="O20" i="7"/>
  <c r="M20" i="7"/>
  <c r="K20" i="7"/>
  <c r="I20" i="7"/>
  <c r="G20" i="7"/>
  <c r="F20" i="7"/>
  <c r="E20" i="7"/>
  <c r="D20" i="7"/>
  <c r="C20" i="7"/>
  <c r="Q19" i="7"/>
  <c r="O19" i="7"/>
  <c r="M19" i="7"/>
  <c r="K19" i="7"/>
  <c r="I19" i="7"/>
  <c r="G19" i="7"/>
  <c r="F19" i="7"/>
  <c r="E19" i="7"/>
  <c r="D19" i="7"/>
  <c r="C19" i="7"/>
  <c r="AJ15" i="7"/>
  <c r="AI15" i="7"/>
  <c r="AM14" i="7"/>
  <c r="AL14" i="7"/>
  <c r="AJ14" i="7"/>
  <c r="AI14" i="7"/>
  <c r="R14" i="7"/>
  <c r="P14" i="7"/>
  <c r="N14" i="7"/>
  <c r="L14" i="7"/>
  <c r="J14" i="7"/>
  <c r="AM13" i="7"/>
  <c r="AL13" i="7"/>
  <c r="AJ13" i="7"/>
  <c r="AI13" i="7"/>
  <c r="R13" i="7"/>
  <c r="P13" i="7"/>
  <c r="N13" i="7"/>
  <c r="L13" i="7"/>
  <c r="J13" i="7"/>
  <c r="AM12" i="7"/>
  <c r="AL12" i="7"/>
  <c r="AJ12" i="7"/>
  <c r="AI12" i="7"/>
  <c r="R12" i="7"/>
  <c r="P12" i="7"/>
  <c r="N12" i="7"/>
  <c r="L12" i="7"/>
  <c r="J12" i="7"/>
  <c r="AM11" i="7"/>
  <c r="AL11" i="7"/>
  <c r="AJ11" i="7"/>
  <c r="AI11" i="7"/>
  <c r="R11" i="7"/>
  <c r="P11" i="7"/>
  <c r="N11" i="7"/>
  <c r="L11" i="7"/>
  <c r="J11" i="7"/>
  <c r="AM10" i="7"/>
  <c r="AL10" i="7"/>
  <c r="AJ10" i="7"/>
  <c r="AI10" i="7"/>
  <c r="R10" i="7"/>
  <c r="P10" i="7"/>
  <c r="N10" i="7"/>
  <c r="L10" i="7"/>
  <c r="J10" i="7"/>
  <c r="AM9" i="7"/>
  <c r="AL9" i="7"/>
  <c r="AJ9" i="7"/>
  <c r="AI9" i="7"/>
  <c r="R9" i="7"/>
  <c r="P9" i="7"/>
  <c r="N9" i="7"/>
  <c r="L9" i="7"/>
  <c r="J9" i="7"/>
  <c r="AM8" i="7"/>
  <c r="AM16" i="7" s="1"/>
  <c r="AL8" i="7"/>
  <c r="AJ8" i="7"/>
  <c r="AI8" i="7"/>
  <c r="R8" i="7"/>
  <c r="P8" i="7"/>
  <c r="N8" i="7"/>
  <c r="L8" i="7"/>
  <c r="J8" i="7"/>
  <c r="AM7" i="7"/>
  <c r="AL7" i="7"/>
  <c r="AJ7" i="7"/>
  <c r="AJ16" i="7" s="1"/>
  <c r="AI7" i="7"/>
  <c r="R7" i="7"/>
  <c r="P7" i="7"/>
  <c r="N7" i="7"/>
  <c r="L7" i="7"/>
  <c r="J7" i="7"/>
  <c r="J20" i="7" s="1"/>
  <c r="AM6" i="7"/>
  <c r="AL6" i="7"/>
  <c r="AJ6" i="7"/>
  <c r="AI6" i="7"/>
  <c r="R6" i="7"/>
  <c r="P6" i="7"/>
  <c r="N6" i="7"/>
  <c r="L6" i="7"/>
  <c r="J6" i="7"/>
  <c r="AM5" i="7"/>
  <c r="AL5" i="7"/>
  <c r="AJ5" i="7"/>
  <c r="AI5" i="7"/>
  <c r="AM4" i="7"/>
  <c r="AL4" i="7"/>
  <c r="AJ4" i="7"/>
  <c r="AI4" i="7"/>
  <c r="R4" i="7"/>
  <c r="P4" i="7"/>
  <c r="P20" i="7" s="1"/>
  <c r="P43" i="7" s="1"/>
  <c r="N4" i="7"/>
  <c r="L4" i="7"/>
  <c r="L20" i="7" s="1"/>
  <c r="J4" i="7"/>
  <c r="R3" i="7"/>
  <c r="N3" i="7"/>
  <c r="N20" i="7" s="1"/>
  <c r="L3" i="7"/>
  <c r="J3" i="7"/>
  <c r="BK47" i="6"/>
  <c r="BJ47" i="6"/>
  <c r="BE47" i="6"/>
  <c r="BD47" i="6"/>
  <c r="AX47" i="6"/>
  <c r="AW47" i="6"/>
  <c r="AO47" i="6"/>
  <c r="AN47" i="6"/>
  <c r="BK46" i="6"/>
  <c r="BJ46" i="6"/>
  <c r="BE46" i="6"/>
  <c r="BD46" i="6"/>
  <c r="AX46" i="6"/>
  <c r="AW46" i="6"/>
  <c r="AO46" i="6"/>
  <c r="AN46" i="6"/>
  <c r="BK45" i="6"/>
  <c r="BJ45" i="6"/>
  <c r="BE45" i="6"/>
  <c r="BD45" i="6"/>
  <c r="AX45" i="6"/>
  <c r="AW45" i="6"/>
  <c r="AO45" i="6"/>
  <c r="AN45" i="6"/>
  <c r="BK44" i="6"/>
  <c r="BJ44" i="6"/>
  <c r="BE44" i="6"/>
  <c r="BD44" i="6"/>
  <c r="AX44" i="6"/>
  <c r="AW44" i="6"/>
  <c r="AO44" i="6"/>
  <c r="AN44" i="6"/>
  <c r="BK43" i="6"/>
  <c r="BJ43" i="6"/>
  <c r="BE43" i="6"/>
  <c r="BD43" i="6"/>
  <c r="AX43" i="6"/>
  <c r="AW43" i="6"/>
  <c r="AO43" i="6"/>
  <c r="AN43" i="6"/>
  <c r="BK42" i="6"/>
  <c r="BJ42" i="6"/>
  <c r="BE42" i="6"/>
  <c r="BD42" i="6"/>
  <c r="AX42" i="6"/>
  <c r="AW42" i="6"/>
  <c r="AO42" i="6"/>
  <c r="AN42" i="6"/>
  <c r="BK41" i="6"/>
  <c r="BJ41" i="6"/>
  <c r="BE41" i="6"/>
  <c r="BD41" i="6"/>
  <c r="AX41" i="6"/>
  <c r="AW41" i="6"/>
  <c r="AO41" i="6"/>
  <c r="AN41" i="6"/>
  <c r="BK40" i="6"/>
  <c r="BJ40" i="6"/>
  <c r="BE40" i="6"/>
  <c r="BD40" i="6"/>
  <c r="AX40" i="6"/>
  <c r="AW40" i="6"/>
  <c r="AO40" i="6"/>
  <c r="AN40" i="6"/>
  <c r="BK39" i="6"/>
  <c r="BJ39" i="6"/>
  <c r="BE39" i="6"/>
  <c r="BD39" i="6"/>
  <c r="AX39" i="6"/>
  <c r="AW39" i="6"/>
  <c r="AO39" i="6"/>
  <c r="AN39" i="6"/>
  <c r="BK38" i="6"/>
  <c r="BJ38" i="6"/>
  <c r="BE38" i="6"/>
  <c r="BD38" i="6"/>
  <c r="AX38" i="6"/>
  <c r="AW38" i="6"/>
  <c r="AO38" i="6"/>
  <c r="AN38" i="6"/>
  <c r="BK37" i="6"/>
  <c r="BJ37" i="6"/>
  <c r="BE37" i="6"/>
  <c r="BD37" i="6"/>
  <c r="AX37" i="6"/>
  <c r="AW37" i="6"/>
  <c r="AO37" i="6"/>
  <c r="AN37" i="6"/>
  <c r="BK36" i="6"/>
  <c r="BJ36" i="6"/>
  <c r="BL35" i="6" s="1"/>
  <c r="BE36" i="6"/>
  <c r="BD36" i="6"/>
  <c r="BF35" i="6" s="1"/>
  <c r="AX36" i="6"/>
  <c r="AW36" i="6"/>
  <c r="AY35" i="6" s="1"/>
  <c r="AO36" i="6"/>
  <c r="AN36" i="6"/>
  <c r="AP35" i="6"/>
  <c r="AJ34" i="6"/>
  <c r="AH34" i="6"/>
  <c r="AE34" i="6"/>
  <c r="AD34" i="6"/>
  <c r="AB34" i="6"/>
  <c r="X34" i="6"/>
  <c r="T34" i="6"/>
  <c r="S34" i="6"/>
  <c r="Q34" i="6"/>
  <c r="P34" i="6"/>
  <c r="L34" i="6"/>
  <c r="J34" i="6"/>
  <c r="F34" i="6"/>
  <c r="D34" i="6"/>
  <c r="C34" i="6"/>
  <c r="AJ33" i="6"/>
  <c r="AH33" i="6"/>
  <c r="AE33" i="6"/>
  <c r="AD33" i="6"/>
  <c r="AB33" i="6"/>
  <c r="X33" i="6"/>
  <c r="T33" i="6"/>
  <c r="S33" i="6"/>
  <c r="Q33" i="6"/>
  <c r="P33" i="6"/>
  <c r="AJ32" i="6"/>
  <c r="AH32" i="6"/>
  <c r="AE32" i="6"/>
  <c r="AD32" i="6"/>
  <c r="AB32" i="6"/>
  <c r="Z32" i="6"/>
  <c r="X32" i="6"/>
  <c r="T32" i="6"/>
  <c r="S32" i="6"/>
  <c r="Q32" i="6"/>
  <c r="P32" i="6"/>
  <c r="N32" i="6"/>
  <c r="L32" i="6"/>
  <c r="J32" i="6"/>
  <c r="H32" i="6"/>
  <c r="F32" i="6"/>
  <c r="D32" i="6"/>
  <c r="C32" i="6"/>
  <c r="AJ31" i="6"/>
  <c r="AH31" i="6"/>
  <c r="AE31" i="6"/>
  <c r="AD31" i="6"/>
  <c r="AB31" i="6"/>
  <c r="Z31" i="6"/>
  <c r="X31" i="6"/>
  <c r="T31" i="6"/>
  <c r="S31" i="6"/>
  <c r="Q31" i="6"/>
  <c r="P31" i="6"/>
  <c r="O31" i="6"/>
  <c r="N31" i="6"/>
  <c r="L31" i="6"/>
  <c r="J31" i="6"/>
  <c r="H31" i="6"/>
  <c r="F31" i="6"/>
  <c r="D31" i="6"/>
  <c r="C31" i="6"/>
  <c r="AK30" i="6"/>
  <c r="AI30" i="6"/>
  <c r="AF30" i="6"/>
  <c r="AC30" i="6"/>
  <c r="AA30" i="6"/>
  <c r="Y30" i="6"/>
  <c r="W30" i="6"/>
  <c r="U30" i="6"/>
  <c r="R30" i="6"/>
  <c r="AK29" i="6"/>
  <c r="AI29" i="6"/>
  <c r="AF29" i="6"/>
  <c r="AC29" i="6"/>
  <c r="AA29" i="6"/>
  <c r="Y29" i="6"/>
  <c r="W29" i="6"/>
  <c r="U29" i="6"/>
  <c r="R29" i="6"/>
  <c r="AK28" i="6"/>
  <c r="AI28" i="6"/>
  <c r="AF28" i="6"/>
  <c r="AC28" i="6"/>
  <c r="AA28" i="6"/>
  <c r="Y28" i="6"/>
  <c r="W28" i="6"/>
  <c r="U28" i="6"/>
  <c r="R28" i="6"/>
  <c r="AK27" i="6"/>
  <c r="AI27" i="6"/>
  <c r="AF27" i="6"/>
  <c r="AC27" i="6"/>
  <c r="AA27" i="6"/>
  <c r="Y27" i="6"/>
  <c r="W27" i="6"/>
  <c r="U27" i="6"/>
  <c r="R27" i="6"/>
  <c r="AK26" i="6"/>
  <c r="AI26" i="6"/>
  <c r="AF26" i="6"/>
  <c r="AC26" i="6"/>
  <c r="AA26" i="6"/>
  <c r="Y26" i="6"/>
  <c r="W26" i="6"/>
  <c r="U26" i="6"/>
  <c r="R26" i="6"/>
  <c r="AK25" i="6"/>
  <c r="AI25" i="6"/>
  <c r="AF25" i="6"/>
  <c r="AC25" i="6"/>
  <c r="AC31" i="6" s="1"/>
  <c r="AA25" i="6"/>
  <c r="Y25" i="6"/>
  <c r="W25" i="6"/>
  <c r="U25" i="6"/>
  <c r="R25" i="6"/>
  <c r="AK24" i="6"/>
  <c r="AI24" i="6"/>
  <c r="AF24" i="6"/>
  <c r="AF32" i="6" s="1"/>
  <c r="AC24" i="6"/>
  <c r="AA24" i="6"/>
  <c r="Y24" i="6"/>
  <c r="W24" i="6"/>
  <c r="U24" i="6"/>
  <c r="R24" i="6"/>
  <c r="AK23" i="6"/>
  <c r="AI23" i="6"/>
  <c r="AF23" i="6"/>
  <c r="AC23" i="6"/>
  <c r="AA23" i="6"/>
  <c r="Y23" i="6"/>
  <c r="W23" i="6"/>
  <c r="U23" i="6"/>
  <c r="R23" i="6"/>
  <c r="AK22" i="6"/>
  <c r="AI22" i="6"/>
  <c r="AF22" i="6"/>
  <c r="AC22" i="6"/>
  <c r="AA22" i="6"/>
  <c r="AA31" i="6" s="1"/>
  <c r="Y22" i="6"/>
  <c r="W22" i="6"/>
  <c r="U22" i="6"/>
  <c r="R22" i="6"/>
  <c r="R32" i="6" s="1"/>
  <c r="AA21" i="6"/>
  <c r="Y21" i="6"/>
  <c r="W21" i="6"/>
  <c r="U21" i="6"/>
  <c r="U31" i="6" s="1"/>
  <c r="R21" i="6"/>
  <c r="AA20" i="6"/>
  <c r="Y20" i="6"/>
  <c r="W20" i="6"/>
  <c r="U20" i="6"/>
  <c r="R20" i="6"/>
  <c r="AK19" i="6"/>
  <c r="AI19" i="6"/>
  <c r="AF19" i="6"/>
  <c r="AC19" i="6"/>
  <c r="AA19" i="6"/>
  <c r="Y19" i="6"/>
  <c r="W19" i="6"/>
  <c r="U19" i="6"/>
  <c r="R19" i="6"/>
  <c r="AJ18" i="6"/>
  <c r="AH18" i="6"/>
  <c r="AE18" i="6"/>
  <c r="AB18" i="6"/>
  <c r="Z18" i="6"/>
  <c r="X18" i="6"/>
  <c r="T18" i="6"/>
  <c r="Q18" i="6"/>
  <c r="P18" i="6"/>
  <c r="AJ17" i="6"/>
  <c r="AH17" i="6"/>
  <c r="AG17" i="6"/>
  <c r="AE17" i="6"/>
  <c r="AD17" i="6"/>
  <c r="AB17" i="6"/>
  <c r="Z17" i="6"/>
  <c r="X17" i="6"/>
  <c r="V17" i="6"/>
  <c r="T17" i="6"/>
  <c r="S17" i="6"/>
  <c r="Q17" i="6"/>
  <c r="P17" i="6"/>
  <c r="M17" i="6"/>
  <c r="L17" i="6"/>
  <c r="J17" i="6"/>
  <c r="G17" i="6"/>
  <c r="F17" i="6"/>
  <c r="D17" i="6"/>
  <c r="C17" i="6"/>
  <c r="BI16" i="6"/>
  <c r="BH16" i="6"/>
  <c r="BB16" i="6"/>
  <c r="BA16" i="6"/>
  <c r="AV16" i="6"/>
  <c r="AU16" i="6"/>
  <c r="AO16" i="6"/>
  <c r="AN16" i="6"/>
  <c r="AJ16" i="6"/>
  <c r="AH16" i="6"/>
  <c r="AG16" i="6"/>
  <c r="AE16" i="6"/>
  <c r="AD16" i="6"/>
  <c r="AB16" i="6"/>
  <c r="Z16" i="6"/>
  <c r="X16" i="6"/>
  <c r="V16" i="6"/>
  <c r="T16" i="6"/>
  <c r="S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I15" i="6"/>
  <c r="BH15" i="6"/>
  <c r="BB15" i="6"/>
  <c r="BA15" i="6"/>
  <c r="AV15" i="6"/>
  <c r="AU15" i="6"/>
  <c r="AO15" i="6"/>
  <c r="AN15" i="6"/>
  <c r="AK15" i="6"/>
  <c r="AI15" i="6"/>
  <c r="AF15" i="6"/>
  <c r="AC15" i="6"/>
  <c r="AA15" i="6"/>
  <c r="Y15" i="6"/>
  <c r="W15" i="6"/>
  <c r="U15" i="6"/>
  <c r="R15" i="6"/>
  <c r="BI14" i="6"/>
  <c r="BH14" i="6"/>
  <c r="BB14" i="6"/>
  <c r="BA14" i="6"/>
  <c r="AV14" i="6"/>
  <c r="AU14" i="6"/>
  <c r="AO14" i="6"/>
  <c r="AN14" i="6"/>
  <c r="AK14" i="6"/>
  <c r="AI14" i="6"/>
  <c r="AF14" i="6"/>
  <c r="AC14" i="6"/>
  <c r="AA14" i="6"/>
  <c r="Y14" i="6"/>
  <c r="W14" i="6"/>
  <c r="U14" i="6"/>
  <c r="R14" i="6"/>
  <c r="BI13" i="6"/>
  <c r="BH13" i="6"/>
  <c r="BB13" i="6"/>
  <c r="BA13" i="6"/>
  <c r="AV13" i="6"/>
  <c r="AU13" i="6"/>
  <c r="AO13" i="6"/>
  <c r="AN13" i="6"/>
  <c r="AK13" i="6"/>
  <c r="AI13" i="6"/>
  <c r="AF13" i="6"/>
  <c r="AC13" i="6"/>
  <c r="AA13" i="6"/>
  <c r="Y13" i="6"/>
  <c r="W13" i="6"/>
  <c r="U13" i="6"/>
  <c r="R13" i="6"/>
  <c r="BI12" i="6"/>
  <c r="BH12" i="6"/>
  <c r="BB12" i="6"/>
  <c r="BA12" i="6"/>
  <c r="AV12" i="6"/>
  <c r="AU12" i="6"/>
  <c r="AO12" i="6"/>
  <c r="AN12" i="6"/>
  <c r="AK12" i="6"/>
  <c r="AI12" i="6"/>
  <c r="AF12" i="6"/>
  <c r="AC12" i="6"/>
  <c r="AA12" i="6"/>
  <c r="Y12" i="6"/>
  <c r="W12" i="6"/>
  <c r="U12" i="6"/>
  <c r="R12" i="6"/>
  <c r="BI11" i="6"/>
  <c r="BH11" i="6"/>
  <c r="BB11" i="6"/>
  <c r="BA11" i="6"/>
  <c r="AV11" i="6"/>
  <c r="AU11" i="6"/>
  <c r="AO11" i="6"/>
  <c r="AN11" i="6"/>
  <c r="AK11" i="6"/>
  <c r="AI11" i="6"/>
  <c r="AF11" i="6"/>
  <c r="AC11" i="6"/>
  <c r="AA11" i="6"/>
  <c r="Y11" i="6"/>
  <c r="W11" i="6"/>
  <c r="U11" i="6"/>
  <c r="R11" i="6"/>
  <c r="BI10" i="6"/>
  <c r="BH10" i="6"/>
  <c r="BB10" i="6"/>
  <c r="BA10" i="6"/>
  <c r="AV10" i="6"/>
  <c r="AU10" i="6"/>
  <c r="AO10" i="6"/>
  <c r="AN10" i="6"/>
  <c r="AK10" i="6"/>
  <c r="AI10" i="6"/>
  <c r="AF10" i="6"/>
  <c r="AC10" i="6"/>
  <c r="AA10" i="6"/>
  <c r="Y10" i="6"/>
  <c r="W10" i="6"/>
  <c r="U10" i="6"/>
  <c r="R10" i="6"/>
  <c r="BI9" i="6"/>
  <c r="BH9" i="6"/>
  <c r="BB9" i="6"/>
  <c r="BA9" i="6"/>
  <c r="AV9" i="6"/>
  <c r="AU9" i="6"/>
  <c r="AO9" i="6"/>
  <c r="AN9" i="6"/>
  <c r="AK9" i="6"/>
  <c r="AI9" i="6"/>
  <c r="AF9" i="6"/>
  <c r="AC9" i="6"/>
  <c r="AA9" i="6"/>
  <c r="Y9" i="6"/>
  <c r="W9" i="6"/>
  <c r="U9" i="6"/>
  <c r="R9" i="6"/>
  <c r="BI8" i="6"/>
  <c r="BH8" i="6"/>
  <c r="BB8" i="6"/>
  <c r="BA8" i="6"/>
  <c r="AV8" i="6"/>
  <c r="AU8" i="6"/>
  <c r="AO8" i="6"/>
  <c r="AN8" i="6"/>
  <c r="AK8" i="6"/>
  <c r="AI8" i="6"/>
  <c r="AF8" i="6"/>
  <c r="AC8" i="6"/>
  <c r="AA8" i="6"/>
  <c r="Y8" i="6"/>
  <c r="W8" i="6"/>
  <c r="U8" i="6"/>
  <c r="R8" i="6"/>
  <c r="BI7" i="6"/>
  <c r="BH7" i="6"/>
  <c r="BB7" i="6"/>
  <c r="BA7" i="6"/>
  <c r="AV7" i="6"/>
  <c r="AU7" i="6"/>
  <c r="AO7" i="6"/>
  <c r="AN7" i="6"/>
  <c r="AK7" i="6"/>
  <c r="AI7" i="6"/>
  <c r="AF7" i="6"/>
  <c r="AC7" i="6"/>
  <c r="AA7" i="6"/>
  <c r="Y7" i="6"/>
  <c r="W7" i="6"/>
  <c r="U7" i="6"/>
  <c r="R7" i="6"/>
  <c r="BI6" i="6"/>
  <c r="BH6" i="6"/>
  <c r="BB6" i="6"/>
  <c r="BC3" i="6" s="1"/>
  <c r="BA6" i="6"/>
  <c r="AV6" i="6"/>
  <c r="AU6" i="6"/>
  <c r="AO6" i="6"/>
  <c r="AP3" i="6" s="1"/>
  <c r="AN6" i="6"/>
  <c r="AK6" i="6"/>
  <c r="AI6" i="6"/>
  <c r="AF6" i="6"/>
  <c r="AC6" i="6"/>
  <c r="AA6" i="6"/>
  <c r="Y6" i="6"/>
  <c r="W6" i="6"/>
  <c r="U6" i="6"/>
  <c r="R6" i="6"/>
  <c r="BI5" i="6"/>
  <c r="BH5" i="6"/>
  <c r="BJ3" i="6" s="1"/>
  <c r="BB5" i="6"/>
  <c r="BA5" i="6"/>
  <c r="AV5" i="6"/>
  <c r="AU5" i="6"/>
  <c r="AO5" i="6"/>
  <c r="AN5" i="6"/>
  <c r="AK5" i="6"/>
  <c r="AI5" i="6"/>
  <c r="AI16" i="6" s="1"/>
  <c r="AF5" i="6"/>
  <c r="AC5" i="6"/>
  <c r="AA5" i="6"/>
  <c r="Y5" i="6"/>
  <c r="Y16" i="6" s="1"/>
  <c r="W5" i="6"/>
  <c r="U5" i="6"/>
  <c r="R5" i="6"/>
  <c r="AK4" i="6"/>
  <c r="AI4" i="6"/>
  <c r="AF4" i="6"/>
  <c r="AC4" i="6"/>
  <c r="AA4" i="6"/>
  <c r="Y4" i="6"/>
  <c r="W4" i="6"/>
  <c r="U4" i="6"/>
  <c r="R4" i="6"/>
  <c r="I39" i="5"/>
  <c r="F38" i="5"/>
  <c r="F39" i="5" s="1"/>
  <c r="D38" i="5"/>
  <c r="K37" i="5"/>
  <c r="I37" i="5"/>
  <c r="E37" i="5"/>
  <c r="D37" i="5"/>
  <c r="C37" i="5"/>
  <c r="K36" i="5"/>
  <c r="I36" i="5"/>
  <c r="G36" i="5"/>
  <c r="K35" i="5"/>
  <c r="J35" i="5"/>
  <c r="I35" i="5"/>
  <c r="I38" i="5" s="1"/>
  <c r="G35" i="5"/>
  <c r="E35" i="5"/>
  <c r="E38" i="5" s="1"/>
  <c r="D35" i="5"/>
  <c r="C35" i="5"/>
  <c r="C38" i="5" s="1"/>
  <c r="K34" i="5"/>
  <c r="I34" i="5"/>
  <c r="G34" i="5"/>
  <c r="E34" i="5"/>
  <c r="D34" i="5"/>
  <c r="C34" i="5"/>
  <c r="L33" i="5"/>
  <c r="J33" i="5"/>
  <c r="H33" i="5"/>
  <c r="L32" i="5"/>
  <c r="J32" i="5"/>
  <c r="H32" i="5"/>
  <c r="L31" i="5"/>
  <c r="J31" i="5"/>
  <c r="H31" i="5"/>
  <c r="L30" i="5"/>
  <c r="J30" i="5"/>
  <c r="H30" i="5"/>
  <c r="L29" i="5"/>
  <c r="J29" i="5"/>
  <c r="H29" i="5"/>
  <c r="L28" i="5"/>
  <c r="J28" i="5"/>
  <c r="H28" i="5"/>
  <c r="L27" i="5"/>
  <c r="J27" i="5"/>
  <c r="H27" i="5"/>
  <c r="L26" i="5"/>
  <c r="J26" i="5"/>
  <c r="H26" i="5"/>
  <c r="L25" i="5"/>
  <c r="L35" i="5" s="1"/>
  <c r="J25" i="5"/>
  <c r="H25" i="5"/>
  <c r="L24" i="5"/>
  <c r="J24" i="5"/>
  <c r="H24" i="5"/>
  <c r="L23" i="5"/>
  <c r="J23" i="5"/>
  <c r="H23" i="5"/>
  <c r="H35" i="5" s="1"/>
  <c r="L22" i="5"/>
  <c r="J22" i="5"/>
  <c r="H22" i="5"/>
  <c r="H34" i="5" s="1"/>
  <c r="AA20" i="5"/>
  <c r="AL18" i="5"/>
  <c r="AK18" i="5"/>
  <c r="AI18" i="5"/>
  <c r="AH18" i="5"/>
  <c r="AL17" i="5"/>
  <c r="AK17" i="5"/>
  <c r="AI17" i="5"/>
  <c r="AH17" i="5"/>
  <c r="AD17" i="5"/>
  <c r="AC17" i="5"/>
  <c r="AA17" i="5"/>
  <c r="Z17" i="5"/>
  <c r="V17" i="5"/>
  <c r="T17" i="5"/>
  <c r="R17" i="5"/>
  <c r="Q17" i="5"/>
  <c r="P17" i="5"/>
  <c r="G17" i="5"/>
  <c r="AL16" i="5"/>
  <c r="AK16" i="5"/>
  <c r="AI16" i="5"/>
  <c r="AH16" i="5"/>
  <c r="AD16" i="5"/>
  <c r="AC16" i="5"/>
  <c r="AA16" i="5"/>
  <c r="Z16" i="5"/>
  <c r="V16" i="5"/>
  <c r="U16" i="5"/>
  <c r="T16" i="5"/>
  <c r="R16" i="5"/>
  <c r="P16" i="5"/>
  <c r="Q16" i="5" s="1"/>
  <c r="K16" i="5"/>
  <c r="I16" i="5"/>
  <c r="G16" i="5"/>
  <c r="E16" i="5"/>
  <c r="D16" i="5"/>
  <c r="C16" i="5"/>
  <c r="AL15" i="5"/>
  <c r="AK15" i="5"/>
  <c r="AI15" i="5"/>
  <c r="AH15" i="5"/>
  <c r="AD15" i="5"/>
  <c r="AC15" i="5"/>
  <c r="AA15" i="5"/>
  <c r="Z15" i="5"/>
  <c r="V15" i="5"/>
  <c r="T15" i="5"/>
  <c r="U15" i="5" s="1"/>
  <c r="R15" i="5"/>
  <c r="Q15" i="5"/>
  <c r="P15" i="5"/>
  <c r="L15" i="5"/>
  <c r="K15" i="5"/>
  <c r="I15" i="5"/>
  <c r="G15" i="5"/>
  <c r="E15" i="5"/>
  <c r="E39" i="5" s="1"/>
  <c r="D15" i="5"/>
  <c r="C15" i="5"/>
  <c r="AL14" i="5"/>
  <c r="AK14" i="5"/>
  <c r="AI14" i="5"/>
  <c r="AH14" i="5"/>
  <c r="AD14" i="5"/>
  <c r="AC14" i="5"/>
  <c r="AA14" i="5"/>
  <c r="Z14" i="5"/>
  <c r="V14" i="5"/>
  <c r="U14" i="5"/>
  <c r="T14" i="5"/>
  <c r="R14" i="5"/>
  <c r="P14" i="5"/>
  <c r="L14" i="5"/>
  <c r="J14" i="5"/>
  <c r="H14" i="5"/>
  <c r="AL13" i="5"/>
  <c r="AK13" i="5"/>
  <c r="AI13" i="5"/>
  <c r="AH13" i="5"/>
  <c r="AD13" i="5"/>
  <c r="AC13" i="5"/>
  <c r="AA13" i="5"/>
  <c r="Z13" i="5"/>
  <c r="V13" i="5"/>
  <c r="T13" i="5"/>
  <c r="R13" i="5"/>
  <c r="Q13" i="5"/>
  <c r="P13" i="5"/>
  <c r="L13" i="5"/>
  <c r="J13" i="5"/>
  <c r="H13" i="5"/>
  <c r="AL12" i="5"/>
  <c r="AK12" i="5"/>
  <c r="AI12" i="5"/>
  <c r="AH12" i="5"/>
  <c r="AD12" i="5"/>
  <c r="AC12" i="5"/>
  <c r="AA12" i="5"/>
  <c r="Z12" i="5"/>
  <c r="V12" i="5"/>
  <c r="U12" i="5"/>
  <c r="T12" i="5"/>
  <c r="R12" i="5"/>
  <c r="P12" i="5"/>
  <c r="L12" i="5"/>
  <c r="J12" i="5"/>
  <c r="H12" i="5"/>
  <c r="AL11" i="5"/>
  <c r="AK11" i="5"/>
  <c r="AI11" i="5"/>
  <c r="AH11" i="5"/>
  <c r="AD11" i="5"/>
  <c r="AC11" i="5"/>
  <c r="AA11" i="5"/>
  <c r="Z11" i="5"/>
  <c r="V11" i="5"/>
  <c r="T11" i="5"/>
  <c r="R11" i="5"/>
  <c r="Q11" i="5"/>
  <c r="P11" i="5"/>
  <c r="L11" i="5"/>
  <c r="J11" i="5"/>
  <c r="H11" i="5"/>
  <c r="AL10" i="5"/>
  <c r="AK10" i="5"/>
  <c r="AI10" i="5"/>
  <c r="AH10" i="5"/>
  <c r="AD10" i="5"/>
  <c r="AC10" i="5"/>
  <c r="AA10" i="5"/>
  <c r="Z10" i="5"/>
  <c r="V10" i="5"/>
  <c r="U10" i="5"/>
  <c r="T10" i="5"/>
  <c r="R10" i="5"/>
  <c r="P10" i="5"/>
  <c r="L10" i="5"/>
  <c r="J10" i="5"/>
  <c r="H10" i="5"/>
  <c r="AL9" i="5"/>
  <c r="AK9" i="5"/>
  <c r="AI9" i="5"/>
  <c r="AH9" i="5"/>
  <c r="AD9" i="5"/>
  <c r="AC9" i="5"/>
  <c r="AA9" i="5"/>
  <c r="Z9" i="5"/>
  <c r="V9" i="5"/>
  <c r="T9" i="5"/>
  <c r="R9" i="5"/>
  <c r="Q9" i="5"/>
  <c r="P9" i="5"/>
  <c r="L9" i="5"/>
  <c r="J9" i="5"/>
  <c r="H9" i="5"/>
  <c r="AL8" i="5"/>
  <c r="AK8" i="5"/>
  <c r="AI8" i="5"/>
  <c r="AH8" i="5"/>
  <c r="AD8" i="5"/>
  <c r="AC8" i="5"/>
  <c r="AA8" i="5"/>
  <c r="Z8" i="5"/>
  <c r="V8" i="5"/>
  <c r="U8" i="5"/>
  <c r="T8" i="5"/>
  <c r="R8" i="5"/>
  <c r="P8" i="5"/>
  <c r="L8" i="5"/>
  <c r="J8" i="5"/>
  <c r="H8" i="5"/>
  <c r="AL7" i="5"/>
  <c r="AL20" i="5" s="1"/>
  <c r="AK7" i="5"/>
  <c r="AI7" i="5"/>
  <c r="AI20" i="5" s="1"/>
  <c r="AH7" i="5"/>
  <c r="AH20" i="5" s="1"/>
  <c r="AD7" i="5"/>
  <c r="AD20" i="5" s="1"/>
  <c r="AC7" i="5"/>
  <c r="AA7" i="5"/>
  <c r="Z7" i="5"/>
  <c r="V7" i="5"/>
  <c r="V20" i="5" s="1"/>
  <c r="T7" i="5"/>
  <c r="R7" i="5"/>
  <c r="Q7" i="5"/>
  <c r="P7" i="5"/>
  <c r="L7" i="5"/>
  <c r="J7" i="5"/>
  <c r="H7" i="5"/>
  <c r="H15" i="5" s="1"/>
  <c r="AD6" i="5"/>
  <c r="AC6" i="5"/>
  <c r="AA6" i="5"/>
  <c r="Z6" i="5"/>
  <c r="Z20" i="5" s="1"/>
  <c r="V6" i="5"/>
  <c r="U6" i="5"/>
  <c r="T6" i="5"/>
  <c r="R6" i="5"/>
  <c r="R20" i="5" s="1"/>
  <c r="P6" i="5"/>
  <c r="L6" i="5"/>
  <c r="J6" i="5"/>
  <c r="H6" i="5"/>
  <c r="L5" i="5"/>
  <c r="J5" i="5"/>
  <c r="H5" i="5"/>
  <c r="L4" i="5"/>
  <c r="J4" i="5"/>
  <c r="J15" i="5" s="1"/>
  <c r="H4" i="5"/>
  <c r="J3" i="5"/>
  <c r="J16" i="5" s="1"/>
  <c r="H3" i="5"/>
  <c r="AI41" i="1"/>
  <c r="AG41" i="1"/>
  <c r="AE41" i="1"/>
  <c r="AA41" i="1"/>
  <c r="Y41" i="1"/>
  <c r="U41" i="1"/>
  <c r="Q41" i="1"/>
  <c r="O41" i="1"/>
  <c r="N41" i="1"/>
  <c r="M41" i="1"/>
  <c r="L41" i="1"/>
  <c r="J41" i="1"/>
  <c r="I41" i="1"/>
  <c r="H41" i="1"/>
  <c r="G41" i="1"/>
  <c r="E41" i="1"/>
  <c r="D41" i="1"/>
  <c r="C41" i="1"/>
  <c r="A41" i="1"/>
  <c r="AI40" i="1"/>
  <c r="AG40" i="1"/>
  <c r="AE40" i="1"/>
  <c r="Q40" i="1"/>
  <c r="O40" i="1"/>
  <c r="AI39" i="1"/>
  <c r="AG39" i="1"/>
  <c r="AE39" i="1"/>
  <c r="AA39" i="1"/>
  <c r="Y39" i="1"/>
  <c r="W39" i="1"/>
  <c r="U39" i="1"/>
  <c r="Q39" i="1"/>
  <c r="O39" i="1"/>
  <c r="N39" i="1"/>
  <c r="M39" i="1"/>
  <c r="L39" i="1"/>
  <c r="J39" i="1"/>
  <c r="I39" i="1"/>
  <c r="H39" i="1"/>
  <c r="G39" i="1"/>
  <c r="E39" i="1"/>
  <c r="C39" i="1"/>
  <c r="A39" i="1"/>
  <c r="AI38" i="1"/>
  <c r="AG38" i="1"/>
  <c r="AE38" i="1"/>
  <c r="A38" i="1"/>
  <c r="AJ37" i="1"/>
  <c r="AH37" i="1"/>
  <c r="AF37" i="1"/>
  <c r="AD37" i="1"/>
  <c r="AC37" i="1"/>
  <c r="AB37" i="1"/>
  <c r="Z37" i="1"/>
  <c r="X37" i="1"/>
  <c r="V37" i="1"/>
  <c r="T37" i="1"/>
  <c r="R37" i="1"/>
  <c r="P37" i="1"/>
  <c r="K37" i="1"/>
  <c r="AJ34" i="1"/>
  <c r="AH34" i="1"/>
  <c r="AF34" i="1"/>
  <c r="AC34" i="1"/>
  <c r="AB34" i="1"/>
  <c r="Z34" i="1"/>
  <c r="X34" i="1"/>
  <c r="V34" i="1"/>
  <c r="T34" i="1"/>
  <c r="R34" i="1"/>
  <c r="P34" i="1"/>
  <c r="K34" i="1"/>
  <c r="AJ33" i="1"/>
  <c r="AH33" i="1"/>
  <c r="AF33" i="1"/>
  <c r="AD33" i="1"/>
  <c r="AC33" i="1"/>
  <c r="AB33" i="1"/>
  <c r="Z33" i="1"/>
  <c r="X33" i="1"/>
  <c r="V33" i="1"/>
  <c r="T33" i="1"/>
  <c r="R33" i="1"/>
  <c r="P33" i="1"/>
  <c r="K33" i="1"/>
  <c r="AJ32" i="1"/>
  <c r="AH32" i="1"/>
  <c r="AF32" i="1"/>
  <c r="AC32" i="1"/>
  <c r="AB32" i="1"/>
  <c r="Z32" i="1"/>
  <c r="X32" i="1"/>
  <c r="V32" i="1"/>
  <c r="T32" i="1"/>
  <c r="R32" i="1"/>
  <c r="P32" i="1"/>
  <c r="K32" i="1"/>
  <c r="AJ31" i="1"/>
  <c r="AH31" i="1"/>
  <c r="AF31" i="1"/>
  <c r="AD31" i="1"/>
  <c r="AC31" i="1"/>
  <c r="AB31" i="1"/>
  <c r="Z31" i="1"/>
  <c r="X31" i="1"/>
  <c r="V31" i="1"/>
  <c r="T31" i="1"/>
  <c r="R31" i="1"/>
  <c r="P31" i="1"/>
  <c r="K31" i="1"/>
  <c r="AJ30" i="1"/>
  <c r="AH30" i="1"/>
  <c r="AF30" i="1"/>
  <c r="AC30" i="1"/>
  <c r="AB30" i="1"/>
  <c r="Z30" i="1"/>
  <c r="X30" i="1"/>
  <c r="V30" i="1"/>
  <c r="T30" i="1"/>
  <c r="R30" i="1"/>
  <c r="P30" i="1"/>
  <c r="K30" i="1"/>
  <c r="K39" i="1" s="1"/>
  <c r="AJ28" i="1"/>
  <c r="AH28" i="1"/>
  <c r="AF28" i="1"/>
  <c r="AD28" i="1"/>
  <c r="AC28" i="1"/>
  <c r="AB28" i="1"/>
  <c r="Z28" i="1"/>
  <c r="X28" i="1"/>
  <c r="V28" i="1"/>
  <c r="T28" i="1"/>
  <c r="S28" i="1"/>
  <c r="R28" i="1"/>
  <c r="P28" i="1"/>
  <c r="K28" i="1"/>
  <c r="F28" i="1"/>
  <c r="AJ27" i="1"/>
  <c r="AH27" i="1"/>
  <c r="AF27" i="1"/>
  <c r="AC27" i="1"/>
  <c r="AD27" i="1" s="1"/>
  <c r="AB27" i="1"/>
  <c r="Z27" i="1"/>
  <c r="X27" i="1"/>
  <c r="V27" i="1"/>
  <c r="R27" i="1"/>
  <c r="P27" i="1"/>
  <c r="K27" i="1"/>
  <c r="F27" i="1"/>
  <c r="T27" i="1" s="1"/>
  <c r="AJ26" i="1"/>
  <c r="AH26" i="1"/>
  <c r="AF26" i="1"/>
  <c r="AC26" i="1"/>
  <c r="AD26" i="1" s="1"/>
  <c r="AB26" i="1"/>
  <c r="Z26" i="1"/>
  <c r="X26" i="1"/>
  <c r="V26" i="1"/>
  <c r="S26" i="1"/>
  <c r="R26" i="1"/>
  <c r="P26" i="1"/>
  <c r="K26" i="1"/>
  <c r="F26" i="1"/>
  <c r="AJ25" i="1"/>
  <c r="AH25" i="1"/>
  <c r="AF25" i="1"/>
  <c r="AD25" i="1"/>
  <c r="AC25" i="1"/>
  <c r="AB25" i="1"/>
  <c r="Z25" i="1"/>
  <c r="X25" i="1"/>
  <c r="V25" i="1"/>
  <c r="R25" i="1"/>
  <c r="P25" i="1"/>
  <c r="K25" i="1"/>
  <c r="F25" i="1"/>
  <c r="AJ24" i="1"/>
  <c r="AH24" i="1"/>
  <c r="AF24" i="1"/>
  <c r="AD24" i="1"/>
  <c r="AC24" i="1"/>
  <c r="AB24" i="1"/>
  <c r="Z24" i="1"/>
  <c r="X24" i="1"/>
  <c r="V24" i="1"/>
  <c r="T24" i="1"/>
  <c r="R24" i="1"/>
  <c r="P24" i="1"/>
  <c r="K24" i="1"/>
  <c r="AJ23" i="1"/>
  <c r="AH23" i="1"/>
  <c r="AF23" i="1"/>
  <c r="AC23" i="1"/>
  <c r="AB23" i="1"/>
  <c r="AB39" i="1" s="1"/>
  <c r="Z23" i="1"/>
  <c r="X23" i="1"/>
  <c r="V23" i="1"/>
  <c r="T23" i="1"/>
  <c r="R23" i="1"/>
  <c r="P38" i="1"/>
  <c r="K23" i="1"/>
  <c r="C22" i="1"/>
  <c r="AG21" i="1"/>
  <c r="AE21" i="1"/>
  <c r="AA21" i="1"/>
  <c r="Y21" i="1"/>
  <c r="W21" i="1"/>
  <c r="U21" i="1"/>
  <c r="Q21" i="1"/>
  <c r="O21" i="1"/>
  <c r="AO18" i="1"/>
  <c r="AI20" i="1"/>
  <c r="AG20" i="1"/>
  <c r="AE20" i="1"/>
  <c r="AA20" i="1"/>
  <c r="Y20" i="1"/>
  <c r="U20" i="1"/>
  <c r="Q20" i="1"/>
  <c r="O20" i="1"/>
  <c r="N20" i="1"/>
  <c r="M20" i="1"/>
  <c r="L20" i="1"/>
  <c r="J20" i="1"/>
  <c r="I20" i="1"/>
  <c r="H20" i="1"/>
  <c r="G20" i="1"/>
  <c r="F20" i="1"/>
  <c r="E20" i="1"/>
  <c r="D20" i="1"/>
  <c r="C20" i="1"/>
  <c r="A20" i="1"/>
  <c r="AG19" i="1"/>
  <c r="AE19" i="1"/>
  <c r="AA19" i="1"/>
  <c r="Y19" i="1"/>
  <c r="W19" i="1"/>
  <c r="U19" i="1"/>
  <c r="Q19" i="1"/>
  <c r="O19" i="1"/>
  <c r="N19" i="1"/>
  <c r="M19" i="1"/>
  <c r="L19" i="1"/>
  <c r="J19" i="1"/>
  <c r="I19" i="1"/>
  <c r="H19" i="1"/>
  <c r="G19" i="1"/>
  <c r="F19" i="1"/>
  <c r="E19" i="1"/>
  <c r="D19" i="1"/>
  <c r="C19" i="1"/>
  <c r="A19" i="1"/>
  <c r="BK15" i="1"/>
  <c r="BJ15" i="1" s="1"/>
  <c r="BI15" i="1"/>
  <c r="BG15" i="1"/>
  <c r="BF15" i="1"/>
  <c r="BE15" i="1"/>
  <c r="AJ17" i="1"/>
  <c r="AH17" i="1"/>
  <c r="AF17" i="1"/>
  <c r="AD17" i="1"/>
  <c r="AC17" i="1"/>
  <c r="AB17" i="1"/>
  <c r="Z17" i="1"/>
  <c r="X17" i="1"/>
  <c r="V17" i="1"/>
  <c r="S17" i="1"/>
  <c r="R17" i="1"/>
  <c r="P17" i="1"/>
  <c r="K17" i="1"/>
  <c r="BK14" i="1"/>
  <c r="BJ14" i="1" s="1"/>
  <c r="BI14" i="1"/>
  <c r="BG14" i="1"/>
  <c r="BF14" i="1"/>
  <c r="BE14" i="1"/>
  <c r="BC15" i="1"/>
  <c r="BA15" i="1"/>
  <c r="BB15" i="1" s="1"/>
  <c r="AW15" i="1"/>
  <c r="AT16" i="1"/>
  <c r="AS16" i="1" s="1"/>
  <c r="AR16" i="1"/>
  <c r="AP16" i="1"/>
  <c r="AO16" i="1"/>
  <c r="AN16" i="1"/>
  <c r="AJ16" i="1"/>
  <c r="AH16" i="1"/>
  <c r="AF16" i="1"/>
  <c r="AD16" i="1"/>
  <c r="AC16" i="1"/>
  <c r="AB16" i="1"/>
  <c r="Z16" i="1"/>
  <c r="X16" i="1"/>
  <c r="V16" i="1"/>
  <c r="S16" i="1"/>
  <c r="R16" i="1"/>
  <c r="P16" i="1"/>
  <c r="K16" i="1"/>
  <c r="BK13" i="1"/>
  <c r="BJ13" i="1" s="1"/>
  <c r="BI13" i="1"/>
  <c r="BG13" i="1"/>
  <c r="BF13" i="1"/>
  <c r="BE13" i="1"/>
  <c r="BC14" i="1"/>
  <c r="BA14" i="1"/>
  <c r="BB14" i="1" s="1"/>
  <c r="AW14" i="1"/>
  <c r="AT15" i="1"/>
  <c r="AS15" i="1" s="1"/>
  <c r="AR15" i="1"/>
  <c r="AP15" i="1"/>
  <c r="AO15" i="1"/>
  <c r="AN15" i="1"/>
  <c r="AJ15" i="1"/>
  <c r="AH15" i="1"/>
  <c r="AF15" i="1"/>
  <c r="AD15" i="1"/>
  <c r="AC15" i="1"/>
  <c r="AB15" i="1"/>
  <c r="Z15" i="1"/>
  <c r="X15" i="1"/>
  <c r="V15" i="1"/>
  <c r="S15" i="1"/>
  <c r="R15" i="1"/>
  <c r="P15" i="1"/>
  <c r="K15" i="1"/>
  <c r="BK12" i="1"/>
  <c r="BJ12" i="1" s="1"/>
  <c r="BI12" i="1"/>
  <c r="BG12" i="1"/>
  <c r="BF12" i="1"/>
  <c r="BE12" i="1"/>
  <c r="BC13" i="1"/>
  <c r="BA13" i="1"/>
  <c r="BB13" i="1" s="1"/>
  <c r="AW13" i="1"/>
  <c r="AT14" i="1"/>
  <c r="AS14" i="1" s="1"/>
  <c r="AR14" i="1"/>
  <c r="AP14" i="1"/>
  <c r="AO14" i="1"/>
  <c r="AN14" i="1"/>
  <c r="AJ14" i="1"/>
  <c r="AH14" i="1"/>
  <c r="AF14" i="1"/>
  <c r="AD14" i="1"/>
  <c r="AC14" i="1"/>
  <c r="AB14" i="1"/>
  <c r="Z14" i="1"/>
  <c r="X14" i="1"/>
  <c r="V14" i="1"/>
  <c r="S14" i="1"/>
  <c r="R14" i="1"/>
  <c r="P14" i="1"/>
  <c r="K14" i="1"/>
  <c r="BK11" i="1"/>
  <c r="BJ11" i="1" s="1"/>
  <c r="BI11" i="1"/>
  <c r="BG11" i="1"/>
  <c r="BF11" i="1"/>
  <c r="BE11" i="1"/>
  <c r="BC12" i="1"/>
  <c r="BA12" i="1"/>
  <c r="BB12" i="1" s="1"/>
  <c r="AW12" i="1"/>
  <c r="AT13" i="1"/>
  <c r="AS13" i="1" s="1"/>
  <c r="AR13" i="1"/>
  <c r="AP13" i="1"/>
  <c r="AO13" i="1"/>
  <c r="AN13" i="1"/>
  <c r="AJ13" i="1"/>
  <c r="AH13" i="1"/>
  <c r="AF13" i="1"/>
  <c r="AD13" i="1"/>
  <c r="AC13" i="1"/>
  <c r="AB13" i="1"/>
  <c r="Z13" i="1"/>
  <c r="X13" i="1"/>
  <c r="V13" i="1"/>
  <c r="S13" i="1"/>
  <c r="R13" i="1"/>
  <c r="P13" i="1"/>
  <c r="K13" i="1"/>
  <c r="BK10" i="1"/>
  <c r="BJ10" i="1" s="1"/>
  <c r="BI10" i="1"/>
  <c r="BG10" i="1"/>
  <c r="BF10" i="1"/>
  <c r="BE10" i="1"/>
  <c r="BC11" i="1"/>
  <c r="BA11" i="1"/>
  <c r="BB11" i="1" s="1"/>
  <c r="AW11" i="1"/>
  <c r="AT12" i="1"/>
  <c r="AS12" i="1" s="1"/>
  <c r="AR12" i="1"/>
  <c r="AP12" i="1"/>
  <c r="AO12" i="1"/>
  <c r="AN12" i="1"/>
  <c r="AJ12" i="1"/>
  <c r="AH12" i="1"/>
  <c r="AF12" i="1"/>
  <c r="AD12" i="1"/>
  <c r="AC12" i="1"/>
  <c r="AB12" i="1"/>
  <c r="Z12" i="1"/>
  <c r="X12" i="1"/>
  <c r="V12" i="1"/>
  <c r="S12" i="1"/>
  <c r="R12" i="1"/>
  <c r="P12" i="1"/>
  <c r="K12" i="1"/>
  <c r="BK9" i="1"/>
  <c r="BJ9" i="1" s="1"/>
  <c r="BI9" i="1"/>
  <c r="BG9" i="1"/>
  <c r="BF9" i="1"/>
  <c r="BE9" i="1"/>
  <c r="BC10" i="1"/>
  <c r="BA10" i="1"/>
  <c r="BB10" i="1" s="1"/>
  <c r="AW10" i="1"/>
  <c r="AT11" i="1"/>
  <c r="AS11" i="1" s="1"/>
  <c r="AR11" i="1"/>
  <c r="AP11" i="1"/>
  <c r="AO11" i="1"/>
  <c r="AN11" i="1"/>
  <c r="AJ11" i="1"/>
  <c r="AH11" i="1"/>
  <c r="AF11" i="1"/>
  <c r="AD11" i="1"/>
  <c r="AC11" i="1"/>
  <c r="AB11" i="1"/>
  <c r="Z11" i="1"/>
  <c r="X11" i="1"/>
  <c r="V11" i="1"/>
  <c r="S11" i="1"/>
  <c r="R11" i="1"/>
  <c r="P11" i="1"/>
  <c r="K11" i="1"/>
  <c r="BK8" i="1"/>
  <c r="BJ8" i="1" s="1"/>
  <c r="BI8" i="1"/>
  <c r="BG8" i="1"/>
  <c r="BF8" i="1"/>
  <c r="BE8" i="1"/>
  <c r="BC9" i="1"/>
  <c r="BA9" i="1"/>
  <c r="BB9" i="1" s="1"/>
  <c r="AW9" i="1"/>
  <c r="AT10" i="1"/>
  <c r="AS10" i="1" s="1"/>
  <c r="AR10" i="1"/>
  <c r="AP10" i="1"/>
  <c r="AO10" i="1"/>
  <c r="AN10" i="1"/>
  <c r="BK7" i="1"/>
  <c r="BI7" i="1"/>
  <c r="BJ7" i="1" s="1"/>
  <c r="BG7" i="1"/>
  <c r="BE7" i="1"/>
  <c r="BF7" i="1" s="1"/>
  <c r="BC8" i="1"/>
  <c r="BB8" i="1" s="1"/>
  <c r="BA8" i="1"/>
  <c r="AW8" i="1"/>
  <c r="AT9" i="1"/>
  <c r="AR9" i="1"/>
  <c r="AS9" i="1" s="1"/>
  <c r="AP9" i="1"/>
  <c r="AN9" i="1"/>
  <c r="AO9" i="1" s="1"/>
  <c r="BK6" i="1"/>
  <c r="BJ6" i="1" s="1"/>
  <c r="BI6" i="1"/>
  <c r="BG6" i="1"/>
  <c r="BF6" i="1"/>
  <c r="BE6" i="1"/>
  <c r="BA7" i="1"/>
  <c r="AW7" i="1"/>
  <c r="AT8" i="1"/>
  <c r="AS8" i="1" s="1"/>
  <c r="AR8" i="1"/>
  <c r="AP8" i="1"/>
  <c r="AO8" i="1"/>
  <c r="AN8" i="1"/>
  <c r="AJ8" i="1"/>
  <c r="AH8" i="1"/>
  <c r="AF8" i="1"/>
  <c r="AD8" i="1"/>
  <c r="AC8" i="1"/>
  <c r="AB8" i="1"/>
  <c r="Z8" i="1"/>
  <c r="X8" i="1"/>
  <c r="V8" i="1"/>
  <c r="S8" i="1"/>
  <c r="R8" i="1"/>
  <c r="P8" i="1"/>
  <c r="K8" i="1"/>
  <c r="BK5" i="1"/>
  <c r="BJ5" i="1" s="1"/>
  <c r="BI5" i="1"/>
  <c r="BG5" i="1"/>
  <c r="BF5" i="1"/>
  <c r="BE5" i="1"/>
  <c r="BC6" i="1"/>
  <c r="BA6" i="1"/>
  <c r="BB6" i="1" s="1"/>
  <c r="AW6" i="1"/>
  <c r="AT7" i="1"/>
  <c r="AS7" i="1" s="1"/>
  <c r="AR7" i="1"/>
  <c r="AP7" i="1"/>
  <c r="AO7" i="1"/>
  <c r="AN7" i="1"/>
  <c r="AJ7" i="1"/>
  <c r="AH7" i="1"/>
  <c r="AF7" i="1"/>
  <c r="AD7" i="1"/>
  <c r="AC7" i="1"/>
  <c r="AB7" i="1"/>
  <c r="Z7" i="1"/>
  <c r="X7" i="1"/>
  <c r="V7" i="1"/>
  <c r="S7" i="1"/>
  <c r="R7" i="1"/>
  <c r="P7" i="1"/>
  <c r="K7" i="1"/>
  <c r="BK4" i="1"/>
  <c r="BI4" i="1"/>
  <c r="BG4" i="1"/>
  <c r="BF4" i="1"/>
  <c r="BF17" i="1" s="1"/>
  <c r="BE4" i="1"/>
  <c r="BC5" i="1"/>
  <c r="BA5" i="1"/>
  <c r="BB5" i="1" s="1"/>
  <c r="AY5" i="1"/>
  <c r="AW5" i="1"/>
  <c r="AX5" i="1" s="1"/>
  <c r="AT6" i="1"/>
  <c r="AS6" i="1" s="1"/>
  <c r="AR6" i="1"/>
  <c r="AP6" i="1"/>
  <c r="AO6" i="1"/>
  <c r="AN6" i="1"/>
  <c r="AJ6" i="1"/>
  <c r="AH6" i="1"/>
  <c r="AF6" i="1"/>
  <c r="AD6" i="1"/>
  <c r="AC6" i="1"/>
  <c r="AB6" i="1"/>
  <c r="Z6" i="1"/>
  <c r="X6" i="1"/>
  <c r="V6" i="1"/>
  <c r="S6" i="1"/>
  <c r="R6" i="1"/>
  <c r="P6" i="1"/>
  <c r="K6" i="1"/>
  <c r="BC4" i="1"/>
  <c r="BB4" i="1" s="1"/>
  <c r="BA4" i="1"/>
  <c r="AW4" i="1"/>
  <c r="AT5" i="1"/>
  <c r="AR5" i="1"/>
  <c r="AP5" i="1"/>
  <c r="AP18" i="1" s="1"/>
  <c r="AN5" i="1"/>
  <c r="AO5" i="1" s="1"/>
  <c r="AJ5" i="1"/>
  <c r="AH5" i="1"/>
  <c r="AF5" i="1"/>
  <c r="AC5" i="1"/>
  <c r="AD5" i="1" s="1"/>
  <c r="AB5" i="1"/>
  <c r="Z5" i="1"/>
  <c r="X5" i="1"/>
  <c r="V5" i="1"/>
  <c r="V20" i="1" s="1"/>
  <c r="T5" i="1"/>
  <c r="S5" i="1"/>
  <c r="R5" i="1"/>
  <c r="P5" i="1"/>
  <c r="K5" i="1"/>
  <c r="AJ4" i="1"/>
  <c r="AH4" i="1"/>
  <c r="AF4" i="1"/>
  <c r="AD4" i="1"/>
  <c r="AC4" i="1"/>
  <c r="AB4" i="1"/>
  <c r="Z4" i="1"/>
  <c r="X4" i="1"/>
  <c r="V4" i="1"/>
  <c r="V19" i="1" s="1"/>
  <c r="S4" i="1"/>
  <c r="R4" i="1"/>
  <c r="R20" i="1" s="1"/>
  <c r="P4" i="1"/>
  <c r="K4" i="1"/>
  <c r="CI35" i="2"/>
  <c r="CF35" i="2"/>
  <c r="CD35" i="2"/>
  <c r="CC35" i="2"/>
  <c r="CB35" i="2"/>
  <c r="BZ35" i="2"/>
  <c r="BX35" i="2"/>
  <c r="BW35" i="2"/>
  <c r="BV35" i="2"/>
  <c r="BT35" i="2"/>
  <c r="BS35" i="2"/>
  <c r="BR35" i="2"/>
  <c r="BP35" i="2"/>
  <c r="BN35" i="2"/>
  <c r="BK35" i="2"/>
  <c r="BJ35" i="2"/>
  <c r="BH35" i="2"/>
  <c r="AZ35" i="2"/>
  <c r="AX35" i="2"/>
  <c r="AT35" i="2"/>
  <c r="AR35" i="2"/>
  <c r="AO35" i="2"/>
  <c r="AN35" i="2"/>
  <c r="AM35" i="2"/>
  <c r="AJ35" i="2"/>
  <c r="AH35" i="2"/>
  <c r="T35" i="2"/>
  <c r="R35" i="2"/>
  <c r="P35" i="2"/>
  <c r="L35" i="2"/>
  <c r="J35" i="2"/>
  <c r="I35" i="2"/>
  <c r="F35" i="2"/>
  <c r="D35" i="2"/>
  <c r="C35" i="2"/>
  <c r="BZ34" i="2"/>
  <c r="BX34" i="2"/>
  <c r="BW34" i="2"/>
  <c r="BP34" i="2"/>
  <c r="BN34" i="2"/>
  <c r="AZ34" i="2"/>
  <c r="AV34" i="2"/>
  <c r="AT34" i="2"/>
  <c r="AR34" i="2"/>
  <c r="AO34" i="2"/>
  <c r="AN34" i="2"/>
  <c r="CI33" i="2"/>
  <c r="CF33" i="2"/>
  <c r="CD33" i="2"/>
  <c r="CC33" i="2"/>
  <c r="CB33" i="2"/>
  <c r="BZ33" i="2"/>
  <c r="BX33" i="2"/>
  <c r="BW33" i="2"/>
  <c r="BV33" i="2"/>
  <c r="BR33" i="2"/>
  <c r="BP33" i="2"/>
  <c r="BN33" i="2"/>
  <c r="BK33" i="2"/>
  <c r="BJ33" i="2"/>
  <c r="BH33" i="2"/>
  <c r="BF33" i="2"/>
  <c r="BD33" i="2"/>
  <c r="AZ33" i="2"/>
  <c r="AX33" i="2"/>
  <c r="AV33" i="2"/>
  <c r="AT33" i="2"/>
  <c r="AR33" i="2"/>
  <c r="AO33" i="2"/>
  <c r="AN33" i="2"/>
  <c r="AM33" i="2"/>
  <c r="AJ33" i="2"/>
  <c r="AH33" i="2"/>
  <c r="U33" i="2"/>
  <c r="T33" i="2"/>
  <c r="R33" i="2"/>
  <c r="P33" i="2"/>
  <c r="L33" i="2"/>
  <c r="J33" i="2"/>
  <c r="I33" i="2"/>
  <c r="F33" i="2"/>
  <c r="D33" i="2"/>
  <c r="C33" i="2"/>
  <c r="CI32" i="2"/>
  <c r="CF32" i="2"/>
  <c r="CD32" i="2"/>
  <c r="CC32" i="2"/>
  <c r="CB32" i="2"/>
  <c r="BZ32" i="2"/>
  <c r="BX32" i="2"/>
  <c r="BW32" i="2"/>
  <c r="BV32" i="2"/>
  <c r="BR32" i="2"/>
  <c r="BP32" i="2"/>
  <c r="BN32" i="2"/>
  <c r="BK32" i="2"/>
  <c r="BJ32" i="2"/>
  <c r="BH32" i="2"/>
  <c r="BF32" i="2"/>
  <c r="BD32" i="2"/>
  <c r="AZ32" i="2"/>
  <c r="AX32" i="2"/>
  <c r="AV32" i="2"/>
  <c r="AT32" i="2"/>
  <c r="AR32" i="2"/>
  <c r="AO32" i="2"/>
  <c r="AN32" i="2"/>
  <c r="AM32" i="2"/>
  <c r="AJ32" i="2"/>
  <c r="AH32" i="2"/>
  <c r="U32" i="2"/>
  <c r="T32" i="2"/>
  <c r="R32" i="2"/>
  <c r="P32" i="2"/>
  <c r="L32" i="2"/>
  <c r="J32" i="2"/>
  <c r="I32" i="2"/>
  <c r="F32" i="2"/>
  <c r="D32" i="2"/>
  <c r="C32" i="2"/>
  <c r="BO31" i="2"/>
  <c r="BL31" i="2"/>
  <c r="BI31" i="2"/>
  <c r="BG31" i="2"/>
  <c r="BE31" i="2"/>
  <c r="BA31" i="2"/>
  <c r="AY31" i="2"/>
  <c r="AW31" i="2"/>
  <c r="AP31" i="2"/>
  <c r="BO30" i="2"/>
  <c r="BL30" i="2"/>
  <c r="BI30" i="2"/>
  <c r="BG30" i="2"/>
  <c r="BE30" i="2"/>
  <c r="BA30" i="2"/>
  <c r="AY30" i="2"/>
  <c r="AW30" i="2"/>
  <c r="AP30" i="2"/>
  <c r="BQ29" i="2"/>
  <c r="BO29" i="2"/>
  <c r="BL29" i="2"/>
  <c r="BI29" i="2"/>
  <c r="BG29" i="2"/>
  <c r="BE29" i="2"/>
  <c r="BC29" i="2"/>
  <c r="BA29" i="2"/>
  <c r="AY29" i="2"/>
  <c r="AW29" i="2"/>
  <c r="AP29" i="2"/>
  <c r="BQ28" i="2"/>
  <c r="BO28" i="2"/>
  <c r="BL28" i="2"/>
  <c r="BI28" i="2"/>
  <c r="BG28" i="2"/>
  <c r="BE28" i="2"/>
  <c r="BC28" i="2"/>
  <c r="BA28" i="2"/>
  <c r="AY28" i="2"/>
  <c r="AW28" i="2"/>
  <c r="AP28" i="2"/>
  <c r="BQ27" i="2"/>
  <c r="BO27" i="2"/>
  <c r="BL27" i="2"/>
  <c r="BI27" i="2"/>
  <c r="BG27" i="2"/>
  <c r="BE27" i="2"/>
  <c r="BC27" i="2"/>
  <c r="BA27" i="2"/>
  <c r="AY27" i="2"/>
  <c r="AW27" i="2"/>
  <c r="AP27" i="2"/>
  <c r="BQ26" i="2"/>
  <c r="BO26" i="2"/>
  <c r="BL26" i="2"/>
  <c r="BI26" i="2"/>
  <c r="BG26" i="2"/>
  <c r="BE26" i="2"/>
  <c r="BC26" i="2"/>
  <c r="BA26" i="2"/>
  <c r="AY26" i="2"/>
  <c r="AW26" i="2"/>
  <c r="AP26" i="2"/>
  <c r="BQ25" i="2"/>
  <c r="BO25" i="2"/>
  <c r="BL25" i="2"/>
  <c r="BI25" i="2"/>
  <c r="BI33" i="2" s="1"/>
  <c r="BG25" i="2"/>
  <c r="BE25" i="2"/>
  <c r="BC25" i="2"/>
  <c r="BA25" i="2"/>
  <c r="AY25" i="2"/>
  <c r="AW25" i="2"/>
  <c r="AP25" i="2"/>
  <c r="BQ24" i="2"/>
  <c r="BO24" i="2"/>
  <c r="BL24" i="2"/>
  <c r="BI24" i="2"/>
  <c r="BG24" i="2"/>
  <c r="BE24" i="2"/>
  <c r="BC24" i="2"/>
  <c r="BA24" i="2"/>
  <c r="AY24" i="2"/>
  <c r="AW24" i="2"/>
  <c r="AP24" i="2"/>
  <c r="BQ23" i="2"/>
  <c r="BO23" i="2"/>
  <c r="BL23" i="2"/>
  <c r="BI23" i="2"/>
  <c r="BG23" i="2"/>
  <c r="BE23" i="2"/>
  <c r="BE33" i="2" s="1"/>
  <c r="BC23" i="2"/>
  <c r="BA23" i="2"/>
  <c r="AY23" i="2"/>
  <c r="AW23" i="2"/>
  <c r="AP23" i="2"/>
  <c r="BG22" i="2"/>
  <c r="BE22" i="2"/>
  <c r="BC22" i="2"/>
  <c r="BA22" i="2"/>
  <c r="AY22" i="2"/>
  <c r="AW22" i="2"/>
  <c r="AP22" i="2"/>
  <c r="BG21" i="2"/>
  <c r="BE21" i="2"/>
  <c r="BC21" i="2"/>
  <c r="BA21" i="2"/>
  <c r="AY21" i="2"/>
  <c r="AW21" i="2"/>
  <c r="AW33" i="2" s="1"/>
  <c r="AP21" i="2"/>
  <c r="BQ20" i="2"/>
  <c r="BO20" i="2"/>
  <c r="BL20" i="2"/>
  <c r="BI20" i="2"/>
  <c r="BG20" i="2"/>
  <c r="BE20" i="2"/>
  <c r="BE35" i="2" s="1"/>
  <c r="BC20" i="2"/>
  <c r="BC33" i="2" s="1"/>
  <c r="BA20" i="2"/>
  <c r="AY20" i="2"/>
  <c r="AW20" i="2"/>
  <c r="AP20" i="2"/>
  <c r="AP34" i="2" s="1"/>
  <c r="DF19" i="2"/>
  <c r="DE19" i="2"/>
  <c r="DD19" i="2"/>
  <c r="DB19" i="2"/>
  <c r="DA19" i="2"/>
  <c r="CB19" i="2"/>
  <c r="BZ19" i="2"/>
  <c r="BX19" i="2"/>
  <c r="BW19" i="2"/>
  <c r="BV19" i="2"/>
  <c r="BU19" i="2"/>
  <c r="BN19" i="2"/>
  <c r="BK19" i="2"/>
  <c r="BJ19" i="2"/>
  <c r="BH19" i="2"/>
  <c r="BF19" i="2"/>
  <c r="BD19" i="2"/>
  <c r="AZ19" i="2"/>
  <c r="AX19" i="2"/>
  <c r="AT19" i="2"/>
  <c r="AR19" i="2"/>
  <c r="AO19" i="2"/>
  <c r="AN19" i="2"/>
  <c r="CK18" i="2"/>
  <c r="CI18" i="2"/>
  <c r="CF18" i="2"/>
  <c r="CD18" i="2"/>
  <c r="CC18" i="2"/>
  <c r="BZ18" i="2"/>
  <c r="BX18" i="2"/>
  <c r="BW18" i="2"/>
  <c r="BT18" i="2"/>
  <c r="BR18" i="2"/>
  <c r="BN18" i="2"/>
  <c r="BK18" i="2"/>
  <c r="BJ18" i="2"/>
  <c r="BH18" i="2"/>
  <c r="BF18" i="2"/>
  <c r="BD18" i="2"/>
  <c r="BB18" i="2"/>
  <c r="AZ18" i="2"/>
  <c r="AX18" i="2"/>
  <c r="AV18" i="2"/>
  <c r="AU18" i="2"/>
  <c r="AT18" i="2"/>
  <c r="AR18" i="2"/>
  <c r="AQ18" i="2"/>
  <c r="AO18" i="2"/>
  <c r="AN18" i="2"/>
  <c r="AM18" i="2"/>
  <c r="AL18" i="2"/>
  <c r="AJ18" i="2"/>
  <c r="AH18" i="2"/>
  <c r="AG18" i="2"/>
  <c r="AD18" i="2"/>
  <c r="AB18" i="2"/>
  <c r="AA18" i="2"/>
  <c r="X18" i="2"/>
  <c r="V18" i="2"/>
  <c r="U18" i="2"/>
  <c r="T18" i="2"/>
  <c r="R18" i="2"/>
  <c r="P18" i="2"/>
  <c r="L18" i="2"/>
  <c r="J18" i="2"/>
  <c r="I18" i="2"/>
  <c r="F18" i="2"/>
  <c r="D18" i="2"/>
  <c r="C18" i="2"/>
  <c r="DE17" i="2"/>
  <c r="DA17" i="2"/>
  <c r="CZ17" i="2"/>
  <c r="CX17" i="2"/>
  <c r="CY17" i="2" s="1"/>
  <c r="CV17" i="2"/>
  <c r="CU17" i="2"/>
  <c r="CT17" i="2"/>
  <c r="CP17" i="2"/>
  <c r="CN17" i="2"/>
  <c r="CO17" i="2" s="1"/>
  <c r="CL17" i="2"/>
  <c r="CK17" i="2"/>
  <c r="CJ17" i="2"/>
  <c r="CI17" i="2"/>
  <c r="CF17" i="2"/>
  <c r="CD17" i="2"/>
  <c r="CC17" i="2"/>
  <c r="BZ17" i="2"/>
  <c r="BX17" i="2"/>
  <c r="BW17" i="2"/>
  <c r="BT17" i="2"/>
  <c r="BR17" i="2"/>
  <c r="BN17" i="2"/>
  <c r="BK17" i="2"/>
  <c r="BJ17" i="2"/>
  <c r="BH17" i="2"/>
  <c r="BF17" i="2"/>
  <c r="BD17" i="2"/>
  <c r="BB17" i="2"/>
  <c r="AZ17" i="2"/>
  <c r="AX17" i="2"/>
  <c r="AV17" i="2"/>
  <c r="AU17" i="2"/>
  <c r="AT17" i="2"/>
  <c r="AR17" i="2"/>
  <c r="AQ17" i="2"/>
  <c r="AO17" i="2"/>
  <c r="AN17" i="2"/>
  <c r="AM17" i="2"/>
  <c r="AJ17" i="2"/>
  <c r="AI17" i="2"/>
  <c r="AH17" i="2"/>
  <c r="U17" i="2"/>
  <c r="T17" i="2"/>
  <c r="R17" i="2"/>
  <c r="P17" i="2"/>
  <c r="L17" i="2"/>
  <c r="J17" i="2"/>
  <c r="I17" i="2"/>
  <c r="F17" i="2"/>
  <c r="D17" i="2"/>
  <c r="C17" i="2"/>
  <c r="DE16" i="2"/>
  <c r="DA16" i="2"/>
  <c r="CZ16" i="2"/>
  <c r="CY16" i="2"/>
  <c r="CX16" i="2"/>
  <c r="CV16" i="2"/>
  <c r="CT16" i="2"/>
  <c r="CU16" i="2" s="1"/>
  <c r="CP16" i="2"/>
  <c r="CO16" i="2"/>
  <c r="CN16" i="2"/>
  <c r="CL16" i="2"/>
  <c r="CJ16" i="2"/>
  <c r="CK16" i="2" s="1"/>
  <c r="BQ16" i="2"/>
  <c r="BO16" i="2"/>
  <c r="BL16" i="2"/>
  <c r="BI16" i="2"/>
  <c r="BG16" i="2"/>
  <c r="BE16" i="2"/>
  <c r="BC16" i="2"/>
  <c r="BA16" i="2"/>
  <c r="AY16" i="2"/>
  <c r="AW16" i="2"/>
  <c r="AP16" i="2"/>
  <c r="DE15" i="2"/>
  <c r="DA15" i="2"/>
  <c r="CZ15" i="2"/>
  <c r="CX15" i="2"/>
  <c r="CY15" i="2" s="1"/>
  <c r="CV15" i="2"/>
  <c r="CU15" i="2"/>
  <c r="CT15" i="2"/>
  <c r="CP15" i="2"/>
  <c r="CN15" i="2"/>
  <c r="CO15" i="2" s="1"/>
  <c r="CL15" i="2"/>
  <c r="CJ15" i="2"/>
  <c r="CK15" i="2" s="1"/>
  <c r="BQ15" i="2"/>
  <c r="BO15" i="2"/>
  <c r="BL15" i="2"/>
  <c r="BI15" i="2"/>
  <c r="BG15" i="2"/>
  <c r="BE15" i="2"/>
  <c r="BC15" i="2"/>
  <c r="BA15" i="2"/>
  <c r="AY15" i="2"/>
  <c r="AW15" i="2"/>
  <c r="AP15" i="2"/>
  <c r="DE14" i="2"/>
  <c r="DA14" i="2"/>
  <c r="CZ14" i="2"/>
  <c r="CY14" i="2"/>
  <c r="CX14" i="2"/>
  <c r="CV14" i="2"/>
  <c r="CT14" i="2"/>
  <c r="CU14" i="2" s="1"/>
  <c r="CP14" i="2"/>
  <c r="CO14" i="2"/>
  <c r="CN14" i="2"/>
  <c r="CL14" i="2"/>
  <c r="CJ14" i="2"/>
  <c r="CK14" i="2" s="1"/>
  <c r="BQ14" i="2"/>
  <c r="BO14" i="2"/>
  <c r="BL14" i="2"/>
  <c r="BI14" i="2"/>
  <c r="BG14" i="2"/>
  <c r="BE14" i="2"/>
  <c r="BC14" i="2"/>
  <c r="BA14" i="2"/>
  <c r="AY14" i="2"/>
  <c r="AW14" i="2"/>
  <c r="AP14" i="2"/>
  <c r="DE13" i="2"/>
  <c r="DA13" i="2"/>
  <c r="CZ13" i="2"/>
  <c r="CX13" i="2"/>
  <c r="CY13" i="2" s="1"/>
  <c r="CV13" i="2"/>
  <c r="CU13" i="2"/>
  <c r="CT13" i="2"/>
  <c r="CP13" i="2"/>
  <c r="CN13" i="2"/>
  <c r="CO13" i="2" s="1"/>
  <c r="CL13" i="2"/>
  <c r="CK13" i="2"/>
  <c r="CJ13" i="2"/>
  <c r="BQ13" i="2"/>
  <c r="BO13" i="2"/>
  <c r="BL13" i="2"/>
  <c r="BL17" i="2" s="1"/>
  <c r="BI13" i="2"/>
  <c r="BG13" i="2"/>
  <c r="BE13" i="2"/>
  <c r="BC13" i="2"/>
  <c r="BA13" i="2"/>
  <c r="AY13" i="2"/>
  <c r="AW13" i="2"/>
  <c r="AP13" i="2"/>
  <c r="AP17" i="2" s="1"/>
  <c r="DE12" i="2"/>
  <c r="DA12" i="2"/>
  <c r="CZ12" i="2"/>
  <c r="CY12" i="2"/>
  <c r="CX12" i="2"/>
  <c r="CV12" i="2"/>
  <c r="CT12" i="2"/>
  <c r="CU12" i="2" s="1"/>
  <c r="CP12" i="2"/>
  <c r="CO12" i="2"/>
  <c r="CN12" i="2"/>
  <c r="CL12" i="2"/>
  <c r="CJ12" i="2"/>
  <c r="CK12" i="2" s="1"/>
  <c r="BQ12" i="2"/>
  <c r="BO12" i="2"/>
  <c r="BL12" i="2"/>
  <c r="BI12" i="2"/>
  <c r="BG12" i="2"/>
  <c r="BE12" i="2"/>
  <c r="BC12" i="2"/>
  <c r="BA12" i="2"/>
  <c r="AY12" i="2"/>
  <c r="AW12" i="2"/>
  <c r="AP12" i="2"/>
  <c r="DE11" i="2"/>
  <c r="DA11" i="2"/>
  <c r="CZ11" i="2"/>
  <c r="CX11" i="2"/>
  <c r="CY11" i="2" s="1"/>
  <c r="CV11" i="2"/>
  <c r="CU11" i="2"/>
  <c r="CT11" i="2"/>
  <c r="CP11" i="2"/>
  <c r="CN11" i="2"/>
  <c r="CO11" i="2" s="1"/>
  <c r="CL11" i="2"/>
  <c r="CJ11" i="2"/>
  <c r="CK11" i="2" s="1"/>
  <c r="BQ11" i="2"/>
  <c r="BO11" i="2"/>
  <c r="BL11" i="2"/>
  <c r="BI11" i="2"/>
  <c r="BG11" i="2"/>
  <c r="BE11" i="2"/>
  <c r="BC11" i="2"/>
  <c r="BA11" i="2"/>
  <c r="AY11" i="2"/>
  <c r="AW11" i="2"/>
  <c r="AP11" i="2"/>
  <c r="DE10" i="2"/>
  <c r="DA10" i="2"/>
  <c r="CZ10" i="2"/>
  <c r="CX10" i="2"/>
  <c r="CY10" i="2" s="1"/>
  <c r="CV10" i="2"/>
  <c r="CT10" i="2"/>
  <c r="CU10" i="2" s="1"/>
  <c r="CP10" i="2"/>
  <c r="CO10" i="2"/>
  <c r="CN10" i="2"/>
  <c r="CL10" i="2"/>
  <c r="CJ10" i="2"/>
  <c r="CK10" i="2" s="1"/>
  <c r="BQ10" i="2"/>
  <c r="BO10" i="2"/>
  <c r="BL10" i="2"/>
  <c r="BI10" i="2"/>
  <c r="BG10" i="2"/>
  <c r="BE10" i="2"/>
  <c r="BC10" i="2"/>
  <c r="BA10" i="2"/>
  <c r="AY10" i="2"/>
  <c r="AW10" i="2"/>
  <c r="AP10" i="2"/>
  <c r="DE9" i="2"/>
  <c r="DA9" i="2"/>
  <c r="CZ9" i="2"/>
  <c r="CX9" i="2"/>
  <c r="CY9" i="2" s="1"/>
  <c r="CV9" i="2"/>
  <c r="CT9" i="2"/>
  <c r="CU9" i="2" s="1"/>
  <c r="CP9" i="2"/>
  <c r="CN9" i="2"/>
  <c r="CO9" i="2" s="1"/>
  <c r="CL9" i="2"/>
  <c r="CK9" i="2"/>
  <c r="CJ9" i="2"/>
  <c r="DE8" i="2"/>
  <c r="DA8" i="2"/>
  <c r="CZ8" i="2"/>
  <c r="CX8" i="2"/>
  <c r="CY8" i="2" s="1"/>
  <c r="CV8" i="2"/>
  <c r="CU8" i="2"/>
  <c r="CT8" i="2"/>
  <c r="CP8" i="2"/>
  <c r="CN8" i="2"/>
  <c r="CO8" i="2" s="1"/>
  <c r="CL8" i="2"/>
  <c r="CJ8" i="2"/>
  <c r="CK8" i="2" s="1"/>
  <c r="BQ8" i="2"/>
  <c r="BO8" i="2"/>
  <c r="BL8" i="2"/>
  <c r="BI8" i="2"/>
  <c r="BG8" i="2"/>
  <c r="BE8" i="2"/>
  <c r="BC8" i="2"/>
  <c r="BA8" i="2"/>
  <c r="AY8" i="2"/>
  <c r="AW8" i="2"/>
  <c r="AP8" i="2"/>
  <c r="DE7" i="2"/>
  <c r="DA7" i="2"/>
  <c r="CZ7" i="2"/>
  <c r="CX7" i="2"/>
  <c r="CY7" i="2" s="1"/>
  <c r="CV7" i="2"/>
  <c r="CT7" i="2"/>
  <c r="CU7" i="2" s="1"/>
  <c r="CP7" i="2"/>
  <c r="CO7" i="2"/>
  <c r="CN7" i="2"/>
  <c r="CL7" i="2"/>
  <c r="CJ7" i="2"/>
  <c r="CK7" i="2" s="1"/>
  <c r="BQ7" i="2"/>
  <c r="BO7" i="2"/>
  <c r="BL7" i="2"/>
  <c r="BI7" i="2"/>
  <c r="BG7" i="2"/>
  <c r="BE7" i="2"/>
  <c r="BC7" i="2"/>
  <c r="BA7" i="2"/>
  <c r="AY7" i="2"/>
  <c r="AW7" i="2"/>
  <c r="DE6" i="2"/>
  <c r="DA6" i="2"/>
  <c r="CZ6" i="2"/>
  <c r="CZ19" i="2" s="1"/>
  <c r="CX6" i="2"/>
  <c r="CY6" i="2" s="1"/>
  <c r="CV6" i="2"/>
  <c r="CV19" i="2" s="1"/>
  <c r="CT6" i="2"/>
  <c r="CU6" i="2" s="1"/>
  <c r="CP6" i="2"/>
  <c r="CP19" i="2" s="1"/>
  <c r="CO6" i="2"/>
  <c r="CN6" i="2"/>
  <c r="CN19" i="2" s="1"/>
  <c r="CO19" i="2" s="1"/>
  <c r="CL6" i="2"/>
  <c r="CL19" i="2" s="1"/>
  <c r="CJ6" i="2"/>
  <c r="CK6" i="2" s="1"/>
  <c r="BQ6" i="2"/>
  <c r="BO6" i="2"/>
  <c r="BL6" i="2"/>
  <c r="BI6" i="2"/>
  <c r="BG6" i="2"/>
  <c r="BE6" i="2"/>
  <c r="BC6" i="2"/>
  <c r="BA6" i="2"/>
  <c r="AY6" i="2"/>
  <c r="AW6" i="2"/>
  <c r="AP6" i="2"/>
  <c r="BQ5" i="2"/>
  <c r="BQ18" i="2" s="1"/>
  <c r="BO5" i="2"/>
  <c r="BL5" i="2"/>
  <c r="BI5" i="2"/>
  <c r="BG5" i="2"/>
  <c r="BG18" i="2" s="1"/>
  <c r="BE5" i="2"/>
  <c r="BC5" i="2"/>
  <c r="BA5" i="2"/>
  <c r="AY5" i="2"/>
  <c r="AY17" i="2" s="1"/>
  <c r="AW5" i="2"/>
  <c r="AP5" i="2"/>
  <c r="AP18" i="2" s="1"/>
  <c r="BQ4" i="2"/>
  <c r="BQ17" i="2" s="1"/>
  <c r="BO4" i="2"/>
  <c r="BO18" i="2" s="1"/>
  <c r="BL4" i="2"/>
  <c r="BL18" i="2" s="1"/>
  <c r="BI4" i="2"/>
  <c r="BI17" i="2" s="1"/>
  <c r="BG4" i="2"/>
  <c r="BG17" i="2" s="1"/>
  <c r="BE4" i="2"/>
  <c r="BE18" i="2" s="1"/>
  <c r="BC4" i="2"/>
  <c r="BA4" i="2"/>
  <c r="BA18" i="2" s="1"/>
  <c r="AY4" i="2"/>
  <c r="AY18" i="2" s="1"/>
  <c r="AW4" i="2"/>
  <c r="AW18" i="2" s="1"/>
  <c r="CJ19" i="2" l="1"/>
  <c r="CK19" i="2" s="1"/>
  <c r="AR18" i="1"/>
  <c r="AS18" i="1" s="1"/>
  <c r="AS5" i="1"/>
  <c r="BJ4" i="1"/>
  <c r="BJ17" i="1" s="1"/>
  <c r="AK32" i="6"/>
  <c r="AK31" i="6"/>
  <c r="BE17" i="2"/>
  <c r="BQ19" i="2"/>
  <c r="CX19" i="2"/>
  <c r="CY19" i="2" s="1"/>
  <c r="BA35" i="2"/>
  <c r="AP32" i="2"/>
  <c r="AW32" i="2"/>
  <c r="BA32" i="2"/>
  <c r="AP33" i="2"/>
  <c r="BA33" i="2"/>
  <c r="AD19" i="1"/>
  <c r="AY6" i="1"/>
  <c r="AX6" i="1" s="1"/>
  <c r="T6" i="1"/>
  <c r="AX11" i="1"/>
  <c r="AC19" i="1"/>
  <c r="T26" i="1"/>
  <c r="S39" i="1"/>
  <c r="BC7" i="1"/>
  <c r="AD30" i="1"/>
  <c r="AD41" i="1" s="1"/>
  <c r="R16" i="6"/>
  <c r="R17" i="6"/>
  <c r="R34" i="6"/>
  <c r="AA17" i="6"/>
  <c r="AA16" i="6"/>
  <c r="AA34" i="6"/>
  <c r="AK34" i="6"/>
  <c r="AK17" i="6"/>
  <c r="AW3" i="6"/>
  <c r="AU17" i="6"/>
  <c r="BO19" i="2"/>
  <c r="BG35" i="2"/>
  <c r="BE32" i="2"/>
  <c r="AY7" i="1"/>
  <c r="AX7" i="1" s="1"/>
  <c r="T7" i="1"/>
  <c r="AY11" i="1"/>
  <c r="T13" i="1"/>
  <c r="AY13" i="1"/>
  <c r="AX13" i="1" s="1"/>
  <c r="T15" i="1"/>
  <c r="AY15" i="1"/>
  <c r="AX15" i="1" s="1"/>
  <c r="T17" i="1"/>
  <c r="AI31" i="6"/>
  <c r="AI32" i="6"/>
  <c r="R43" i="7"/>
  <c r="N38" i="7"/>
  <c r="N39" i="7"/>
  <c r="BI35" i="2"/>
  <c r="AW17" i="2"/>
  <c r="BA17" i="2"/>
  <c r="BO17" i="2"/>
  <c r="BI18" i="2"/>
  <c r="CT19" i="2"/>
  <c r="CU19" i="2" s="1"/>
  <c r="AP35" i="2"/>
  <c r="BC32" i="2"/>
  <c r="BG32" i="2"/>
  <c r="BG33" i="2"/>
  <c r="Z41" i="1"/>
  <c r="Z20" i="1"/>
  <c r="Z19" i="1"/>
  <c r="Z43" i="1" s="1"/>
  <c r="AF41" i="1"/>
  <c r="AF20" i="1"/>
  <c r="AF19" i="1"/>
  <c r="AY8" i="1"/>
  <c r="AX8" i="1" s="1"/>
  <c r="T8" i="1"/>
  <c r="BB7" i="1"/>
  <c r="AY10" i="1"/>
  <c r="AX10" i="1" s="1"/>
  <c r="T12" i="1"/>
  <c r="AY12" i="1"/>
  <c r="T14" i="1"/>
  <c r="AY14" i="1"/>
  <c r="T16" i="1"/>
  <c r="AC20" i="1"/>
  <c r="S21" i="1"/>
  <c r="AB42" i="1"/>
  <c r="AC41" i="1"/>
  <c r="H38" i="5"/>
  <c r="H39" i="5" s="1"/>
  <c r="J38" i="5"/>
  <c r="N41" i="7"/>
  <c r="N19" i="7"/>
  <c r="AY35" i="2"/>
  <c r="AY9" i="1"/>
  <c r="AX9" i="1" s="1"/>
  <c r="T11" i="1"/>
  <c r="Y32" i="6"/>
  <c r="Y31" i="6"/>
  <c r="BL35" i="2"/>
  <c r="AW35" i="2"/>
  <c r="AW34" i="2"/>
  <c r="AY32" i="2"/>
  <c r="AY33" i="2"/>
  <c r="S41" i="1"/>
  <c r="S20" i="1"/>
  <c r="S19" i="1"/>
  <c r="AY4" i="1"/>
  <c r="T4" i="1"/>
  <c r="AX12" i="1"/>
  <c r="AX14" i="1"/>
  <c r="U16" i="6"/>
  <c r="AC34" i="6"/>
  <c r="AK16" i="6"/>
  <c r="AC21" i="1"/>
  <c r="AB41" i="1"/>
  <c r="AB20" i="1"/>
  <c r="AH41" i="1"/>
  <c r="AH20" i="1"/>
  <c r="R19" i="1"/>
  <c r="AH19" i="1"/>
  <c r="AC40" i="1"/>
  <c r="V39" i="1"/>
  <c r="V42" i="1" s="1"/>
  <c r="V43" i="1" s="1"/>
  <c r="AD23" i="1"/>
  <c r="AD32" i="1"/>
  <c r="K41" i="1"/>
  <c r="L37" i="5"/>
  <c r="L16" i="5"/>
  <c r="L38" i="5" s="1"/>
  <c r="D39" i="5"/>
  <c r="J34" i="5"/>
  <c r="J39" i="5" s="1"/>
  <c r="G38" i="5"/>
  <c r="G39" i="5" s="1"/>
  <c r="K38" i="5"/>
  <c r="K39" i="5" s="1"/>
  <c r="U34" i="6"/>
  <c r="AC17" i="6"/>
  <c r="AC16" i="6"/>
  <c r="R31" i="6"/>
  <c r="AA32" i="6"/>
  <c r="AL16" i="7"/>
  <c r="P39" i="7"/>
  <c r="P41" i="1"/>
  <c r="P20" i="1"/>
  <c r="V41" i="1"/>
  <c r="AJ20" i="1"/>
  <c r="AT18" i="1"/>
  <c r="K19" i="1"/>
  <c r="P39" i="1"/>
  <c r="P42" i="1" s="1"/>
  <c r="AF39" i="1"/>
  <c r="AF42" i="1" s="1"/>
  <c r="AF38" i="1"/>
  <c r="F41" i="1"/>
  <c r="F39" i="1"/>
  <c r="T25" i="1"/>
  <c r="T39" i="1" s="1"/>
  <c r="AD34" i="1"/>
  <c r="AC20" i="5"/>
  <c r="U7" i="5"/>
  <c r="AK20" i="5"/>
  <c r="U9" i="5"/>
  <c r="U11" i="5"/>
  <c r="U13" i="5"/>
  <c r="T20" i="5"/>
  <c r="U20" i="5" s="1"/>
  <c r="L34" i="5"/>
  <c r="W17" i="6"/>
  <c r="AF16" i="6"/>
  <c r="AF34" i="6"/>
  <c r="U32" i="6"/>
  <c r="AC32" i="6"/>
  <c r="J19" i="7"/>
  <c r="R41" i="7"/>
  <c r="R19" i="7"/>
  <c r="J38" i="7"/>
  <c r="R38" i="7"/>
  <c r="R39" i="7"/>
  <c r="R41" i="1"/>
  <c r="X41" i="1"/>
  <c r="X20" i="1"/>
  <c r="AD20" i="1"/>
  <c r="P19" i="1"/>
  <c r="X19" i="1"/>
  <c r="AB19" i="1"/>
  <c r="AJ19" i="1"/>
  <c r="K20" i="1"/>
  <c r="R39" i="1"/>
  <c r="R42" i="1" s="1"/>
  <c r="AH39" i="1"/>
  <c r="AH42" i="1" s="1"/>
  <c r="AC39" i="1"/>
  <c r="H37" i="5"/>
  <c r="H16" i="5"/>
  <c r="P20" i="5"/>
  <c r="Q20" i="5" s="1"/>
  <c r="Q6" i="5"/>
  <c r="Q8" i="5"/>
  <c r="Q10" i="5"/>
  <c r="Q12" i="5"/>
  <c r="Q14" i="5"/>
  <c r="U17" i="5"/>
  <c r="Y34" i="6"/>
  <c r="AI34" i="6"/>
  <c r="W16" i="6"/>
  <c r="AF17" i="6"/>
  <c r="AI16" i="7"/>
  <c r="L39" i="7"/>
  <c r="AH38" i="1"/>
  <c r="J37" i="5"/>
  <c r="U17" i="6"/>
  <c r="Y17" i="6"/>
  <c r="L19" i="7"/>
  <c r="P19" i="7"/>
  <c r="P42" i="7" s="1"/>
  <c r="L38" i="7"/>
  <c r="P38" i="7"/>
  <c r="AI17" i="6"/>
  <c r="L39" i="5" l="1"/>
  <c r="AB43" i="1"/>
  <c r="BB17" i="1"/>
  <c r="T41" i="1"/>
  <c r="T20" i="1"/>
  <c r="T42" i="1" s="1"/>
  <c r="R42" i="7"/>
  <c r="AD39" i="1"/>
  <c r="AD42" i="1" s="1"/>
  <c r="AD43" i="1"/>
  <c r="AH43" i="1"/>
  <c r="AX17" i="1"/>
  <c r="AX4" i="1"/>
  <c r="AF43" i="1"/>
  <c r="P43" i="1"/>
  <c r="R43" i="1"/>
  <c r="AJ42" i="1"/>
  <c r="AJ43" i="1" s="1"/>
  <c r="T43" i="1" l="1"/>
  <c r="I23" i="12"/>
  <c r="BK17" i="1"/>
  <c r="L23" i="12"/>
  <c r="M23" i="12"/>
  <c r="N23" i="12"/>
  <c r="K23" i="12"/>
  <c r="H23" i="12"/>
  <c r="J23" i="12"/>
  <c r="AV17" i="6"/>
</calcChain>
</file>

<file path=xl/sharedStrings.xml><?xml version="1.0" encoding="utf-8"?>
<sst xmlns="http://schemas.openxmlformats.org/spreadsheetml/2006/main" count="4525" uniqueCount="320">
  <si>
    <t>vekt</t>
  </si>
  <si>
    <t>RER</t>
  </si>
  <si>
    <t xml:space="preserve"> </t>
  </si>
  <si>
    <t>PRE</t>
  </si>
  <si>
    <t>DRAG 1</t>
  </si>
  <si>
    <t>DRAG 2</t>
  </si>
  <si>
    <t>DRAG 3</t>
  </si>
  <si>
    <t>DRAG 4</t>
  </si>
  <si>
    <t>DRAG 5</t>
  </si>
  <si>
    <t>POST</t>
  </si>
  <si>
    <t>FP NR</t>
  </si>
  <si>
    <t>LA</t>
  </si>
  <si>
    <t>hastighet</t>
  </si>
  <si>
    <t>HR</t>
  </si>
  <si>
    <t>Borg</t>
  </si>
  <si>
    <t>V'O2</t>
  </si>
  <si>
    <t>Vo2MAX</t>
  </si>
  <si>
    <t>BP</t>
  </si>
  <si>
    <t>TRAD</t>
  </si>
  <si>
    <t>BOLK</t>
  </si>
  <si>
    <t>Pre</t>
  </si>
  <si>
    <t>Post</t>
  </si>
  <si>
    <t>GJENNOMSNITT</t>
  </si>
  <si>
    <t>STANDARDAVVIK</t>
  </si>
  <si>
    <t>snitt</t>
  </si>
  <si>
    <t>PARET T-TEST</t>
  </si>
  <si>
    <t>KONTROLL</t>
  </si>
  <si>
    <t>UPARET T-TEST</t>
  </si>
  <si>
    <t>Vo2MAKS</t>
  </si>
  <si>
    <t>VO2max</t>
  </si>
  <si>
    <t>V'E</t>
  </si>
  <si>
    <t>BF</t>
  </si>
  <si>
    <t>HF</t>
  </si>
  <si>
    <t>O2 puls</t>
  </si>
  <si>
    <t>La`</t>
  </si>
  <si>
    <t>Vo2 DIFF</t>
  </si>
  <si>
    <t>V'O2 DIFF</t>
  </si>
  <si>
    <t>RER DIFF</t>
  </si>
  <si>
    <t>VE DIFF</t>
  </si>
  <si>
    <t>BF DIFF</t>
  </si>
  <si>
    <t>HF DIFF</t>
  </si>
  <si>
    <t>% change</t>
  </si>
  <si>
    <t>La` DIFF</t>
  </si>
  <si>
    <t>Borg DIFF</t>
  </si>
  <si>
    <t>Kontrollgruppe</t>
  </si>
  <si>
    <t>Vekt</t>
  </si>
  <si>
    <t>Høyde</t>
  </si>
  <si>
    <t>VO2 (ML/min)</t>
  </si>
  <si>
    <t>V'O2 (Ml/min/kg)</t>
  </si>
  <si>
    <t>vekt diffferanse</t>
  </si>
  <si>
    <t>snitthastighet siste min</t>
  </si>
  <si>
    <t>Vo2MAX (ML/min)</t>
  </si>
  <si>
    <t>V'O2 (ML/min)</t>
  </si>
  <si>
    <t>DRAG 6</t>
  </si>
  <si>
    <t>%endring</t>
  </si>
  <si>
    <t>MAS</t>
  </si>
  <si>
    <t>LT (km/t)</t>
  </si>
  <si>
    <t>LT (%VO2max)</t>
  </si>
  <si>
    <t>%-endring</t>
  </si>
  <si>
    <t>%forskjell</t>
  </si>
  <si>
    <t>Oksygen opptak, 11 km/t</t>
  </si>
  <si>
    <t>Laktat, 11 km/t</t>
  </si>
  <si>
    <t>Hjertefrekvens, 11 km/t</t>
  </si>
  <si>
    <t>Borg, 11 km/t</t>
  </si>
  <si>
    <t>Oksygen opptak, 12km/t</t>
  </si>
  <si>
    <t>Laktat, 12 km/t</t>
  </si>
  <si>
    <t>Hjertefrekvens, 12 km/t</t>
  </si>
  <si>
    <t>Borg, 12 km/t</t>
  </si>
  <si>
    <t>LT hastighet</t>
  </si>
  <si>
    <t>Blokk</t>
  </si>
  <si>
    <t>Trad</t>
  </si>
  <si>
    <t>% VO2maks</t>
  </si>
  <si>
    <t>VO2maks</t>
  </si>
  <si>
    <t>Block</t>
  </si>
  <si>
    <t>Arbeidsøkonomi</t>
  </si>
  <si>
    <t>Hbmasse (gram)</t>
  </si>
  <si>
    <t>Hbmasse (gram/kg)</t>
  </si>
  <si>
    <t>Blodvolum</t>
  </si>
  <si>
    <t>Plasmavolum</t>
  </si>
  <si>
    <t>Hb (gram/kg)</t>
  </si>
  <si>
    <t>ingen måling</t>
  </si>
  <si>
    <t>FP NR.</t>
  </si>
  <si>
    <t>Ta bort</t>
  </si>
  <si>
    <t xml:space="preserve">Ta bort </t>
  </si>
  <si>
    <t>11km/t</t>
  </si>
  <si>
    <t>magnussen</t>
  </si>
  <si>
    <t>næsvold</t>
  </si>
  <si>
    <t>Clem</t>
  </si>
  <si>
    <t>Hamnes</t>
  </si>
  <si>
    <t>paret t-test</t>
  </si>
  <si>
    <t>t-test</t>
  </si>
  <si>
    <t>Gjennomsnitt</t>
  </si>
  <si>
    <t>Gjenomsnitt</t>
  </si>
  <si>
    <t>FP</t>
  </si>
  <si>
    <t>Blovolum</t>
  </si>
  <si>
    <t>snittfart siste min</t>
  </si>
  <si>
    <t>Snitt</t>
  </si>
  <si>
    <t>Kontroll</t>
  </si>
  <si>
    <t>HR ved 11km/t</t>
  </si>
  <si>
    <t>ALDER</t>
  </si>
  <si>
    <t>HCT</t>
  </si>
  <si>
    <t>ES</t>
  </si>
  <si>
    <t>gj+A42:A43n SD</t>
  </si>
  <si>
    <t>paret ttest</t>
  </si>
  <si>
    <t>borg ved 11km/t</t>
  </si>
  <si>
    <t>GJ STD</t>
  </si>
  <si>
    <t>LT</t>
  </si>
  <si>
    <t>Hbmasse</t>
  </si>
  <si>
    <t>Feilmålinger</t>
  </si>
  <si>
    <t>R-verdi</t>
  </si>
  <si>
    <t>LT og VO2maks</t>
  </si>
  <si>
    <t>Hb og VO2maks</t>
  </si>
  <si>
    <t>LT og HB</t>
  </si>
  <si>
    <t xml:space="preserve"> km/t siste min</t>
  </si>
  <si>
    <t>utnyttelsesgrad</t>
  </si>
  <si>
    <t>utnytt og arbøk</t>
  </si>
  <si>
    <t>arbøk</t>
  </si>
  <si>
    <t>Endring</t>
  </si>
  <si>
    <t>plasma og VO2maks</t>
  </si>
  <si>
    <t>plasma</t>
  </si>
  <si>
    <t>Plasma og Hbmasse</t>
  </si>
  <si>
    <t>LT og sisite min</t>
  </si>
  <si>
    <t>siste min vs VO2maks</t>
  </si>
  <si>
    <t>post</t>
  </si>
  <si>
    <t>pre</t>
  </si>
  <si>
    <t>kontroll</t>
  </si>
  <si>
    <t>Hbmasse gram</t>
  </si>
  <si>
    <t>Arb og VO2maks</t>
  </si>
  <si>
    <t>Arb og. LT</t>
  </si>
  <si>
    <t>Arb og Siste min</t>
  </si>
  <si>
    <t>snitt SD</t>
  </si>
  <si>
    <t>Sum FP</t>
  </si>
  <si>
    <t>Over 95 %</t>
  </si>
  <si>
    <t>Over 92%</t>
  </si>
  <si>
    <t>Over 88 %</t>
  </si>
  <si>
    <t>Over 85 %</t>
  </si>
  <si>
    <t>OVER 90 %</t>
  </si>
  <si>
    <t>Sum totalt</t>
  </si>
  <si>
    <t>FP30</t>
  </si>
  <si>
    <t>FP29</t>
  </si>
  <si>
    <t>FP28</t>
  </si>
  <si>
    <t>FP27</t>
  </si>
  <si>
    <t>FP25</t>
  </si>
  <si>
    <t>FP23</t>
  </si>
  <si>
    <t>FP22</t>
  </si>
  <si>
    <t>FP5</t>
  </si>
  <si>
    <t>FP4</t>
  </si>
  <si>
    <t>FP3</t>
  </si>
  <si>
    <t>FP2</t>
  </si>
  <si>
    <t>FP1</t>
  </si>
  <si>
    <t>Minutter</t>
  </si>
  <si>
    <t>Sekunder</t>
  </si>
  <si>
    <t>SD</t>
  </si>
  <si>
    <t>Økt 5</t>
  </si>
  <si>
    <t>Økt2</t>
  </si>
  <si>
    <t>Økt1</t>
  </si>
  <si>
    <t>økt 5</t>
  </si>
  <si>
    <t>økt 2</t>
  </si>
  <si>
    <t>økt 1</t>
  </si>
  <si>
    <t>Over  90 % HF</t>
  </si>
  <si>
    <t>økt 4</t>
  </si>
  <si>
    <t>økt 3</t>
  </si>
  <si>
    <t>Tid over 90% av maks HF</t>
  </si>
  <si>
    <t>La-</t>
  </si>
  <si>
    <t>SD borg økt3</t>
  </si>
  <si>
    <t>SD borg økt2</t>
  </si>
  <si>
    <t>Sdborg økt1</t>
  </si>
  <si>
    <t>Økt 2</t>
  </si>
  <si>
    <t>SD puls økt3</t>
  </si>
  <si>
    <t>SD puls økt2</t>
  </si>
  <si>
    <t>SD puls økt1</t>
  </si>
  <si>
    <t>SD fart økt5</t>
  </si>
  <si>
    <t>SD fart økt2</t>
  </si>
  <si>
    <t>SD fart økt1</t>
  </si>
  <si>
    <t>20% diff</t>
  </si>
  <si>
    <t xml:space="preserve">Tid over 90% av HFmaks </t>
  </si>
  <si>
    <t xml:space="preserve">Tid over 90% av VO2maks </t>
  </si>
  <si>
    <t>Fart</t>
  </si>
  <si>
    <t>borg</t>
  </si>
  <si>
    <t>La</t>
  </si>
  <si>
    <t>Puls %</t>
  </si>
  <si>
    <t>økt1</t>
  </si>
  <si>
    <t>AVG</t>
  </si>
  <si>
    <t>04:00-05:00</t>
  </si>
  <si>
    <t>03:00-04:00</t>
  </si>
  <si>
    <t>02:00-03:00</t>
  </si>
  <si>
    <t>01:00-02:00</t>
  </si>
  <si>
    <t>00:00-01:00</t>
  </si>
  <si>
    <t>SEM</t>
  </si>
  <si>
    <t>30S MEAN</t>
  </si>
  <si>
    <t>MEAN</t>
  </si>
  <si>
    <t>Time</t>
  </si>
  <si>
    <t>HF Maks</t>
  </si>
  <si>
    <t>Økt 5 drag 6</t>
  </si>
  <si>
    <t>Økt 5 - drag 5</t>
  </si>
  <si>
    <t>Økt 5 drag 4</t>
  </si>
  <si>
    <t>Økt 5 - drag 3</t>
  </si>
  <si>
    <t>Økt 5- drag 2</t>
  </si>
  <si>
    <t>Økt 5 - drag 1</t>
  </si>
  <si>
    <t>Økt 4 drag 6</t>
  </si>
  <si>
    <t>Økt 4 - drag 5</t>
  </si>
  <si>
    <t>Økt 4 drag 4</t>
  </si>
  <si>
    <t>Økt 4 - drag 3</t>
  </si>
  <si>
    <t>Økt 4- drag 2</t>
  </si>
  <si>
    <t>økt 4 - drag 1</t>
  </si>
  <si>
    <t>la-</t>
  </si>
  <si>
    <t>Økt 1 drag 6</t>
  </si>
  <si>
    <t>Økt 3 - drag 5</t>
  </si>
  <si>
    <t>Økt 3 drag 4</t>
  </si>
  <si>
    <t>Økt 3 - drag 3</t>
  </si>
  <si>
    <t>Økt 3- drag 2</t>
  </si>
  <si>
    <t>økt 3 - drag 1</t>
  </si>
  <si>
    <t xml:space="preserve">Gjennomførte ikke </t>
  </si>
  <si>
    <t>fp5</t>
  </si>
  <si>
    <t>Økt 2 drag 6</t>
  </si>
  <si>
    <t>Økt 2 - drag 5</t>
  </si>
  <si>
    <t>Økt 2 drag 4</t>
  </si>
  <si>
    <t>Økt 2 - drag 3</t>
  </si>
  <si>
    <t>Økt 2- drag 2</t>
  </si>
  <si>
    <t>økt 2 - drag 1</t>
  </si>
  <si>
    <t>fullførte ikke drag 6</t>
  </si>
  <si>
    <t>20S MEAN</t>
  </si>
  <si>
    <t>fp4</t>
  </si>
  <si>
    <t>fp3</t>
  </si>
  <si>
    <t>fp2</t>
  </si>
  <si>
    <t>Fp2</t>
  </si>
  <si>
    <t>Økt 1 - drag 5</t>
  </si>
  <si>
    <t>Økt 1 drag 4</t>
  </si>
  <si>
    <t>samme fart</t>
  </si>
  <si>
    <t>Økt 1 - drag 3</t>
  </si>
  <si>
    <t>Økt 1- drag 2</t>
  </si>
  <si>
    <t>fart på alle</t>
  </si>
  <si>
    <t>økt 1 og 5</t>
  </si>
  <si>
    <t>høyere på 5</t>
  </si>
  <si>
    <t>økter</t>
  </si>
  <si>
    <t>1 og 2</t>
  </si>
  <si>
    <t>2 og 5</t>
  </si>
  <si>
    <t>lavere på økt 2</t>
  </si>
  <si>
    <t>på draga</t>
  </si>
  <si>
    <t>på alle drag</t>
  </si>
  <si>
    <t>økt 1 - drag 1</t>
  </si>
  <si>
    <t xml:space="preserve">samme </t>
  </si>
  <si>
    <t>lik fart på</t>
  </si>
  <si>
    <t>Samme</t>
  </si>
  <si>
    <t>lik 1 og 2</t>
  </si>
  <si>
    <t>lik på alle</t>
  </si>
  <si>
    <t>lik fart på økt</t>
  </si>
  <si>
    <t xml:space="preserve">lik fart på økt </t>
  </si>
  <si>
    <t xml:space="preserve">lik på økt 1 og 5 </t>
  </si>
  <si>
    <t>Ulik fart</t>
  </si>
  <si>
    <t>lik fart</t>
  </si>
  <si>
    <t>husdal</t>
  </si>
  <si>
    <t>karlsen</t>
  </si>
  <si>
    <t>harby</t>
  </si>
  <si>
    <t>Bjørn</t>
  </si>
  <si>
    <t>Holen</t>
  </si>
  <si>
    <t>Pettersen</t>
  </si>
  <si>
    <t>Dale</t>
  </si>
  <si>
    <t>Høyere på økt 5</t>
  </si>
  <si>
    <t>Kommentar av Hastighet</t>
  </si>
  <si>
    <t>FP130</t>
  </si>
  <si>
    <t>FP128</t>
  </si>
  <si>
    <t>FP129</t>
  </si>
  <si>
    <t>fp1</t>
  </si>
  <si>
    <t>kun 5 drag</t>
  </si>
  <si>
    <t>ingen mlåing</t>
  </si>
  <si>
    <t>Økt 3 drag 6</t>
  </si>
  <si>
    <t>SUM:</t>
  </si>
  <si>
    <t>økt 5 - drag 1</t>
  </si>
  <si>
    <t>Gjennomsnitt tid over 85% av Vo2maks drag 1 og 1</t>
  </si>
  <si>
    <t>Gjennomsnitt tid over 90% av Vo2maks drag 1 og 1</t>
  </si>
  <si>
    <t>1/2  VS drag 5</t>
  </si>
  <si>
    <t>økt  5</t>
  </si>
  <si>
    <t>4 ukene i forkant</t>
  </si>
  <si>
    <t>SONER</t>
  </si>
  <si>
    <t>for 4 uker</t>
  </si>
  <si>
    <t>TRIMP</t>
  </si>
  <si>
    <t>per uke</t>
  </si>
  <si>
    <t>Navn</t>
  </si>
  <si>
    <t>Styrke</t>
  </si>
  <si>
    <t>Total</t>
  </si>
  <si>
    <t>LIT</t>
  </si>
  <si>
    <t>MIT</t>
  </si>
  <si>
    <t>HIT</t>
  </si>
  <si>
    <t>SUM</t>
  </si>
  <si>
    <t>TOT</t>
  </si>
  <si>
    <t>TRMIP</t>
  </si>
  <si>
    <t>Magnussen</t>
  </si>
  <si>
    <t>Søtvik</t>
  </si>
  <si>
    <t>Næsvold</t>
  </si>
  <si>
    <t>Thomassen</t>
  </si>
  <si>
    <t>Trym</t>
  </si>
  <si>
    <t>Knut</t>
  </si>
  <si>
    <t>Simen R</t>
  </si>
  <si>
    <t>Kjetil</t>
  </si>
  <si>
    <t>Emil</t>
  </si>
  <si>
    <t>Ole Jørgen</t>
  </si>
  <si>
    <t>tot</t>
  </si>
  <si>
    <t>pettersen</t>
  </si>
  <si>
    <t xml:space="preserve">Aspenes </t>
  </si>
  <si>
    <t>Blokk (4uker i forkant)</t>
  </si>
  <si>
    <t>Kontroll (4 uker i forkant)</t>
  </si>
  <si>
    <t>Blokk (Intervensjon)</t>
  </si>
  <si>
    <t>Kontroll (Intervensjon)</t>
  </si>
  <si>
    <t>Gjermund</t>
  </si>
  <si>
    <t>Har ikke data</t>
  </si>
  <si>
    <t>Moseng</t>
  </si>
  <si>
    <t>ørjan</t>
  </si>
  <si>
    <t>petter bjørn</t>
  </si>
  <si>
    <t>Harby</t>
  </si>
  <si>
    <t>Karlsen</t>
  </si>
  <si>
    <t>Husdal</t>
  </si>
  <si>
    <t>Ure</t>
  </si>
  <si>
    <t>Bjerkrheim</t>
  </si>
  <si>
    <t>uparet t-test</t>
  </si>
  <si>
    <t>Under intervensjonen</t>
  </si>
  <si>
    <t>Tot</t>
  </si>
  <si>
    <t>minutter</t>
  </si>
  <si>
    <t>16dager = 2,2857 uker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</si>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</sst>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 * #,##0.00_ ;_ * \-#,##0.00_ ;_ * &quot;-&quot;??_ ;_ @_ "/>
    <numFmt numFmtId="165" formatCode="[$-414]General"/>
    <numFmt numFmtId="166" formatCode="0.0"/>
    <numFmt numFmtId="167" formatCode="0.0\ %"/>
    <numFmt numFmtId="168" formatCode="0.000"/>
    <numFmt numFmtId="169" formatCode="0.0000000"/>
    <numFmt numFmtId="170" formatCode="0.0000"/>
    <numFmt numFmtId="171" formatCode="_-* #,##0.000_-;\-* #,##0.000_-;_-* &quot;-&quot;??_-;_-@_-"/>
    <numFmt numFmtId="172" formatCode="[$-F400]h:mm:ss\ AM/PM"/>
    <numFmt numFmtId="173" formatCode="[h]:mm:ss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8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8"/>
      <color rgb="FF222222"/>
      <name val="Arial"/>
      <family val="2"/>
    </font>
    <font>
      <b/>
      <sz val="10"/>
      <color indexed="8"/>
      <name val="Calibri"/>
      <family val="2"/>
    </font>
    <font>
      <sz val="10"/>
      <color rgb="FF000000"/>
      <name val="Consolas"/>
      <family val="3"/>
    </font>
    <font>
      <b/>
      <sz val="12"/>
      <color rgb="FFFF0000"/>
      <name val="Calibri"/>
      <family val="2"/>
    </font>
    <font>
      <i/>
      <sz val="8"/>
      <color rgb="FF222222"/>
      <name val="Arial"/>
      <family val="2"/>
    </font>
    <font>
      <b/>
      <sz val="16"/>
      <color theme="1"/>
      <name val="Calibri"/>
      <family val="2"/>
      <scheme val="minor"/>
    </font>
    <font>
      <sz val="7"/>
      <color rgb="FF777777"/>
      <name val="Arial"/>
      <family val="2"/>
    </font>
    <font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indexed="13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rgb="FFBFBFBF"/>
      </right>
      <top style="medium">
        <color auto="1"/>
      </top>
      <bottom/>
      <diagonal/>
    </border>
    <border>
      <left style="thin">
        <color rgb="FFBFBFBF"/>
      </left>
      <right style="thin">
        <color rgb="FFBFBFBF"/>
      </right>
      <top style="medium">
        <color auto="1"/>
      </top>
      <bottom/>
      <diagonal/>
    </border>
    <border>
      <left/>
      <right style="thin">
        <color rgb="FFBFBFBF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theme="0" tint="-4.9989318521683403E-2"/>
      </right>
      <top/>
      <bottom style="thin">
        <color theme="0" tint="-4.9989318521683403E-2"/>
      </bottom>
      <diagonal/>
    </border>
    <border>
      <left style="thin">
        <color indexed="22"/>
      </left>
      <right style="thin">
        <color indexed="22"/>
      </right>
      <top style="dashed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4"/>
      </left>
      <right/>
      <top style="thick">
        <color indexed="8"/>
      </top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4"/>
      </left>
      <right style="medium">
        <color indexed="64"/>
      </right>
      <top style="thick">
        <color indexed="8"/>
      </top>
      <bottom style="thin">
        <color indexed="1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14"/>
      </left>
      <right style="medium">
        <color indexed="64"/>
      </right>
      <top style="thick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14"/>
      </right>
      <top style="thick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14"/>
      </right>
      <top style="thick">
        <color indexed="8"/>
      </top>
      <bottom style="thin">
        <color indexed="1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14"/>
      </right>
      <top style="thick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4"/>
      </right>
      <top style="thick">
        <color indexed="8"/>
      </top>
      <bottom style="thin">
        <color indexed="14"/>
      </bottom>
      <diagonal/>
    </border>
    <border>
      <left/>
      <right style="thin">
        <color indexed="14"/>
      </right>
      <top style="thick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4"/>
      </left>
      <right style="medium">
        <color indexed="64"/>
      </right>
      <top style="thick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thin">
        <color indexed="14"/>
      </bottom>
      <diagonal/>
    </border>
    <border>
      <left/>
      <right/>
      <top style="thick">
        <color indexed="8"/>
      </top>
      <bottom style="thin">
        <color indexed="14"/>
      </bottom>
      <diagonal/>
    </border>
    <border>
      <left style="medium">
        <color indexed="64"/>
      </left>
      <right style="medium">
        <color indexed="64"/>
      </right>
      <top/>
      <bottom style="thin">
        <color indexed="1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4"/>
      </left>
      <right style="medium">
        <color indexed="64"/>
      </right>
      <top style="medium">
        <color indexed="64"/>
      </top>
      <bottom style="thin">
        <color indexed="14"/>
      </bottom>
      <diagonal/>
    </border>
    <border>
      <left style="medium">
        <color indexed="64"/>
      </left>
      <right style="thin">
        <color indexed="14"/>
      </right>
      <top style="medium">
        <color indexed="64"/>
      </top>
      <bottom style="thin">
        <color indexed="1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14"/>
      </right>
      <top style="medium">
        <color indexed="64"/>
      </top>
      <bottom style="thin">
        <color indexed="1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4"/>
      </right>
      <top style="medium">
        <color indexed="64"/>
      </top>
      <bottom style="medium">
        <color indexed="64"/>
      </bottom>
      <diagonal/>
    </border>
    <border>
      <left style="thin">
        <color indexed="14"/>
      </left>
      <right/>
      <top style="thick">
        <color indexed="8"/>
      </top>
      <bottom/>
      <diagonal/>
    </border>
    <border>
      <left style="thin">
        <color indexed="12"/>
      </left>
      <right style="medium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medium">
        <color indexed="64"/>
      </left>
      <right/>
      <top style="thin">
        <color indexed="14"/>
      </top>
      <bottom style="thin">
        <color indexed="14"/>
      </bottom>
      <diagonal/>
    </border>
    <border>
      <left style="medium">
        <color indexed="64"/>
      </left>
      <right style="medium">
        <color indexed="8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 style="thin">
        <color indexed="14"/>
      </top>
      <bottom/>
      <diagonal/>
    </border>
    <border>
      <left style="thin">
        <color indexed="12"/>
      </left>
      <right style="medium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8"/>
      </right>
      <top/>
      <bottom style="thin">
        <color indexed="12"/>
      </bottom>
      <diagonal/>
    </border>
    <border>
      <left style="thin">
        <color indexed="12"/>
      </left>
      <right style="medium">
        <color indexed="64"/>
      </right>
      <top style="medium">
        <color indexed="12"/>
      </top>
      <bottom style="thin">
        <color indexed="12"/>
      </bottom>
      <diagonal/>
    </border>
    <border>
      <left/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64"/>
      </right>
      <top style="thin">
        <color indexed="12"/>
      </top>
      <bottom style="medium">
        <color indexed="12"/>
      </bottom>
      <diagonal/>
    </border>
    <border>
      <left/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64"/>
      </right>
      <top style="medium">
        <color indexed="8"/>
      </top>
      <bottom style="thin">
        <color indexed="12"/>
      </bottom>
      <diagonal/>
    </border>
    <border>
      <left/>
      <right style="thin">
        <color indexed="12"/>
      </right>
      <top style="medium">
        <color indexed="8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12"/>
      </left>
      <right style="medium">
        <color indexed="64"/>
      </right>
      <top style="thick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12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12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ck">
        <color indexed="8"/>
      </top>
      <bottom style="thick">
        <color indexed="8"/>
      </bottom>
      <diagonal/>
    </border>
    <border>
      <left style="thin">
        <color indexed="12"/>
      </left>
      <right style="medium">
        <color indexed="64"/>
      </right>
      <top style="thin">
        <color indexed="8"/>
      </top>
      <bottom/>
      <diagonal/>
    </border>
    <border>
      <left style="thin">
        <color indexed="12"/>
      </left>
      <right style="thin">
        <color indexed="12"/>
      </right>
      <top style="thin">
        <color indexed="8"/>
      </top>
      <bottom/>
      <diagonal/>
    </border>
    <border>
      <left style="thick">
        <color indexed="8"/>
      </left>
      <right style="thin">
        <color indexed="12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12"/>
      </top>
      <bottom style="thick">
        <color indexed="8"/>
      </bottom>
      <diagonal/>
    </border>
    <border>
      <left style="thin">
        <color indexed="12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thin">
        <color indexed="12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2"/>
      </top>
      <bottom/>
      <diagonal/>
    </border>
    <border>
      <left style="thin">
        <color indexed="12"/>
      </left>
      <right style="medium">
        <color indexed="64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ck">
        <color indexed="8"/>
      </left>
      <right style="thin">
        <color indexed="12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12"/>
      </left>
      <right style="medium">
        <color indexed="64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64"/>
      </left>
      <right style="medium">
        <color indexed="64"/>
      </right>
      <top style="thin">
        <color indexed="14"/>
      </top>
      <bottom/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64"/>
      </left>
      <right style="thin">
        <color indexed="12"/>
      </right>
      <top style="thin">
        <color indexed="12"/>
      </top>
      <bottom/>
      <diagonal/>
    </border>
    <border>
      <left style="medium">
        <color indexed="64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14"/>
      </top>
      <bottom style="thin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64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1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12"/>
      </bottom>
      <diagonal/>
    </border>
    <border>
      <left style="thick">
        <color indexed="8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ck">
        <color indexed="8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ck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2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14"/>
      </bottom>
      <diagonal/>
    </border>
    <border>
      <left/>
      <right/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/>
      <top style="thick">
        <color indexed="8"/>
      </top>
      <bottom style="thin">
        <color indexed="14"/>
      </bottom>
      <diagonal/>
    </border>
    <border>
      <left style="medium">
        <color indexed="64"/>
      </left>
      <right style="thin">
        <color indexed="14"/>
      </right>
      <top style="thick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12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12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/>
      <bottom style="thin">
        <color indexed="12"/>
      </bottom>
      <diagonal/>
    </border>
    <border>
      <left style="thin">
        <color indexed="1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indexed="8"/>
      </top>
      <bottom style="medium">
        <color indexed="64"/>
      </bottom>
      <diagonal/>
    </border>
    <border>
      <left/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5" fillId="0" borderId="0" applyBorder="0" applyProtection="0"/>
    <xf numFmtId="0" fontId="11" fillId="7" borderId="0" applyNumberFormat="0" applyBorder="0" applyAlignment="0" applyProtection="0"/>
    <xf numFmtId="0" fontId="12" fillId="8" borderId="33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84">
    <xf numFmtId="0" fontId="0" fillId="0" borderId="0" xfId="0"/>
    <xf numFmtId="0" fontId="3" fillId="0" borderId="0" xfId="0" applyFont="1"/>
    <xf numFmtId="0" fontId="0" fillId="0" borderId="0" xfId="0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5" xfId="0" applyBorder="1"/>
    <xf numFmtId="0" fontId="0" fillId="0" borderId="2" xfId="0" applyBorder="1"/>
    <xf numFmtId="0" fontId="2" fillId="0" borderId="6" xfId="0" applyFont="1" applyBorder="1"/>
    <xf numFmtId="0" fontId="2" fillId="0" borderId="7" xfId="0" applyFont="1" applyBorder="1"/>
    <xf numFmtId="0" fontId="0" fillId="0" borderId="6" xfId="0" applyBorder="1"/>
    <xf numFmtId="0" fontId="2" fillId="0" borderId="8" xfId="0" applyFont="1" applyBorder="1"/>
    <xf numFmtId="0" fontId="2" fillId="0" borderId="0" xfId="0" applyFont="1" applyFill="1" applyBorder="1"/>
    <xf numFmtId="0" fontId="2" fillId="0" borderId="4" xfId="0" applyFont="1" applyFill="1" applyBorder="1"/>
    <xf numFmtId="0" fontId="2" fillId="0" borderId="8" xfId="0" applyFont="1" applyFill="1" applyBorder="1"/>
    <xf numFmtId="0" fontId="2" fillId="0" borderId="2" xfId="0" applyFont="1" applyFill="1" applyBorder="1"/>
    <xf numFmtId="0" fontId="2" fillId="0" borderId="9" xfId="0" applyFont="1" applyBorder="1"/>
    <xf numFmtId="165" fontId="4" fillId="0" borderId="10" xfId="0" applyNumberFormat="1" applyFont="1" applyBorder="1"/>
    <xf numFmtId="0" fontId="0" fillId="0" borderId="1" xfId="0" applyBorder="1"/>
    <xf numFmtId="0" fontId="0" fillId="0" borderId="10" xfId="0" applyFill="1" applyBorder="1"/>
    <xf numFmtId="0" fontId="0" fillId="0" borderId="0" xfId="0" applyFill="1" applyBorder="1"/>
    <xf numFmtId="0" fontId="4" fillId="0" borderId="0" xfId="0" applyFont="1"/>
    <xf numFmtId="0" fontId="4" fillId="0" borderId="0" xfId="0" applyFont="1" applyBorder="1"/>
    <xf numFmtId="0" fontId="0" fillId="0" borderId="5" xfId="0" applyFill="1" applyBorder="1"/>
    <xf numFmtId="0" fontId="4" fillId="0" borderId="5" xfId="0" applyFont="1" applyBorder="1"/>
    <xf numFmtId="0" fontId="4" fillId="0" borderId="6" xfId="0" applyFont="1" applyBorder="1"/>
    <xf numFmtId="0" fontId="0" fillId="0" borderId="5" xfId="0" applyFont="1" applyFill="1" applyBorder="1"/>
    <xf numFmtId="0" fontId="0" fillId="0" borderId="0" xfId="0" applyFont="1" applyFill="1" applyBorder="1"/>
    <xf numFmtId="165" fontId="4" fillId="0" borderId="5" xfId="0" applyNumberFormat="1" applyFont="1" applyBorder="1"/>
    <xf numFmtId="165" fontId="4" fillId="0" borderId="0" xfId="0" applyNumberFormat="1" applyFont="1"/>
    <xf numFmtId="165" fontId="4" fillId="0" borderId="11" xfId="0" applyNumberFormat="1" applyFont="1" applyBorder="1"/>
    <xf numFmtId="0" fontId="0" fillId="0" borderId="12" xfId="0" applyBorder="1"/>
    <xf numFmtId="165" fontId="5" fillId="0" borderId="0" xfId="4" applyFont="1" applyFill="1" applyBorder="1" applyAlignment="1" applyProtection="1"/>
    <xf numFmtId="165" fontId="5" fillId="0" borderId="11" xfId="4" applyFont="1" applyFill="1" applyBorder="1" applyAlignment="1" applyProtection="1"/>
    <xf numFmtId="0" fontId="4" fillId="0" borderId="13" xfId="0" applyFont="1" applyBorder="1"/>
    <xf numFmtId="0" fontId="2" fillId="0" borderId="12" xfId="0" applyFont="1" applyBorder="1"/>
    <xf numFmtId="0" fontId="2" fillId="0" borderId="0" xfId="0" applyFont="1" applyBorder="1"/>
    <xf numFmtId="0" fontId="0" fillId="0" borderId="13" xfId="0" applyFill="1" applyBorder="1"/>
    <xf numFmtId="167" fontId="2" fillId="0" borderId="0" xfId="3" applyNumberFormat="1" applyFont="1" applyBorder="1"/>
    <xf numFmtId="166" fontId="0" fillId="0" borderId="0" xfId="0" applyNumberFormat="1"/>
    <xf numFmtId="0" fontId="0" fillId="0" borderId="11" xfId="0" applyFill="1" applyBorder="1"/>
    <xf numFmtId="0" fontId="0" fillId="0" borderId="11" xfId="0" applyBorder="1"/>
    <xf numFmtId="165" fontId="4" fillId="0" borderId="0" xfId="0" applyNumberFormat="1" applyFont="1" applyBorder="1"/>
    <xf numFmtId="0" fontId="0" fillId="0" borderId="12" xfId="0" applyFill="1" applyBorder="1"/>
    <xf numFmtId="166" fontId="0" fillId="0" borderId="0" xfId="0" applyNumberFormat="1" applyBorder="1"/>
    <xf numFmtId="165" fontId="4" fillId="0" borderId="16" xfId="0" applyNumberFormat="1" applyFont="1" applyBorder="1"/>
    <xf numFmtId="0" fontId="0" fillId="0" borderId="13" xfId="0" applyBorder="1"/>
    <xf numFmtId="166" fontId="0" fillId="0" borderId="0" xfId="0" applyNumberFormat="1" applyFill="1" applyBorder="1"/>
    <xf numFmtId="165" fontId="4" fillId="0" borderId="0" xfId="0" applyNumberFormat="1" applyFont="1" applyFill="1" applyBorder="1"/>
    <xf numFmtId="0" fontId="0" fillId="0" borderId="14" xfId="0" applyBorder="1"/>
    <xf numFmtId="0" fontId="4" fillId="0" borderId="0" xfId="0" applyFont="1" applyFill="1" applyBorder="1"/>
    <xf numFmtId="167" fontId="0" fillId="0" borderId="0" xfId="0" applyNumberFormat="1" applyBorder="1"/>
    <xf numFmtId="167" fontId="2" fillId="0" borderId="0" xfId="3" applyNumberFormat="1" applyFont="1" applyFill="1" applyBorder="1"/>
    <xf numFmtId="165" fontId="4" fillId="0" borderId="17" xfId="0" applyNumberFormat="1" applyFont="1" applyBorder="1"/>
    <xf numFmtId="0" fontId="0" fillId="0" borderId="18" xfId="0" applyFill="1" applyBorder="1"/>
    <xf numFmtId="0" fontId="0" fillId="0" borderId="19" xfId="0" applyBorder="1"/>
    <xf numFmtId="0" fontId="0" fillId="0" borderId="17" xfId="0" applyBorder="1"/>
    <xf numFmtId="0" fontId="4" fillId="0" borderId="19" xfId="0" applyFont="1" applyBorder="1"/>
    <xf numFmtId="0" fontId="4" fillId="0" borderId="20" xfId="0" applyFont="1" applyBorder="1"/>
    <xf numFmtId="0" fontId="0" fillId="0" borderId="18" xfId="0" applyBorder="1"/>
    <xf numFmtId="2" fontId="2" fillId="0" borderId="0" xfId="3" applyNumberFormat="1" applyFont="1" applyBorder="1"/>
    <xf numFmtId="2" fontId="2" fillId="0" borderId="8" xfId="0" applyNumberFormat="1" applyFont="1" applyBorder="1"/>
    <xf numFmtId="2" fontId="2" fillId="0" borderId="4" xfId="0" applyNumberFormat="1" applyFont="1" applyBorder="1"/>
    <xf numFmtId="2" fontId="2" fillId="0" borderId="3" xfId="0" applyNumberFormat="1" applyFont="1" applyBorder="1"/>
    <xf numFmtId="2" fontId="2" fillId="0" borderId="18" xfId="0" applyNumberFormat="1" applyFont="1" applyBorder="1"/>
    <xf numFmtId="167" fontId="2" fillId="0" borderId="8" xfId="0" applyNumberFormat="1" applyFont="1" applyBorder="1"/>
    <xf numFmtId="2" fontId="2" fillId="0" borderId="2" xfId="0" applyNumberFormat="1" applyFont="1" applyBorder="1"/>
    <xf numFmtId="2" fontId="2" fillId="0" borderId="19" xfId="0" applyNumberFormat="1" applyFont="1" applyBorder="1"/>
    <xf numFmtId="165" fontId="5" fillId="0" borderId="21" xfId="4" applyFont="1" applyFill="1" applyBorder="1" applyAlignment="1" applyProtection="1"/>
    <xf numFmtId="166" fontId="5" fillId="0" borderId="22" xfId="4" applyNumberFormat="1" applyFont="1" applyFill="1" applyBorder="1" applyAlignment="1" applyProtection="1"/>
    <xf numFmtId="166" fontId="5" fillId="0" borderId="5" xfId="4" applyNumberFormat="1" applyFont="1" applyFill="1" applyBorder="1" applyAlignment="1" applyProtection="1"/>
    <xf numFmtId="165" fontId="5" fillId="0" borderId="22" xfId="4" applyFont="1" applyFill="1" applyBorder="1" applyAlignment="1" applyProtection="1"/>
    <xf numFmtId="165" fontId="5" fillId="0" borderId="23" xfId="4" applyFont="1" applyFill="1" applyBorder="1" applyAlignment="1" applyProtection="1"/>
    <xf numFmtId="0" fontId="2" fillId="0" borderId="11" xfId="0" applyFont="1" applyBorder="1"/>
    <xf numFmtId="167" fontId="2" fillId="0" borderId="12" xfId="3" applyNumberFormat="1" applyFont="1" applyBorder="1"/>
    <xf numFmtId="2" fontId="2" fillId="0" borderId="5" xfId="3" applyNumberFormat="1" applyFont="1" applyBorder="1"/>
    <xf numFmtId="165" fontId="5" fillId="0" borderId="16" xfId="4" applyFont="1" applyFill="1" applyBorder="1" applyAlignment="1" applyProtection="1"/>
    <xf numFmtId="0" fontId="0" fillId="0" borderId="13" xfId="0" applyFont="1" applyFill="1" applyBorder="1"/>
    <xf numFmtId="165" fontId="6" fillId="0" borderId="16" xfId="4" applyFont="1" applyFill="1" applyBorder="1" applyAlignment="1" applyProtection="1"/>
    <xf numFmtId="165" fontId="6" fillId="0" borderId="0" xfId="0" applyNumberFormat="1" applyFont="1"/>
    <xf numFmtId="0" fontId="6" fillId="0" borderId="0" xfId="0" applyFont="1" applyBorder="1"/>
    <xf numFmtId="10" fontId="2" fillId="0" borderId="8" xfId="0" applyNumberFormat="1" applyFont="1" applyBorder="1"/>
    <xf numFmtId="2" fontId="2" fillId="0" borderId="11" xfId="0" applyNumberFormat="1" applyFont="1" applyBorder="1"/>
    <xf numFmtId="2" fontId="2" fillId="0" borderId="0" xfId="0" applyNumberFormat="1" applyFont="1" applyBorder="1"/>
    <xf numFmtId="2" fontId="2" fillId="0" borderId="13" xfId="0" applyNumberFormat="1" applyFont="1" applyBorder="1"/>
    <xf numFmtId="2" fontId="0" fillId="0" borderId="0" xfId="0" applyNumberFormat="1" applyBorder="1"/>
    <xf numFmtId="2" fontId="2" fillId="0" borderId="14" xfId="0" applyNumberFormat="1" applyFont="1" applyBorder="1"/>
    <xf numFmtId="168" fontId="2" fillId="0" borderId="11" xfId="0" applyNumberFormat="1" applyFont="1" applyBorder="1"/>
    <xf numFmtId="168" fontId="2" fillId="0" borderId="12" xfId="0" applyNumberFormat="1" applyFont="1" applyBorder="1"/>
    <xf numFmtId="2" fontId="2" fillId="0" borderId="12" xfId="0" applyNumberFormat="1" applyFont="1" applyBorder="1"/>
    <xf numFmtId="166" fontId="4" fillId="0" borderId="0" xfId="0" applyNumberFormat="1" applyFont="1"/>
    <xf numFmtId="165" fontId="0" fillId="0" borderId="0" xfId="0" applyNumberFormat="1"/>
    <xf numFmtId="0" fontId="0" fillId="3" borderId="0" xfId="0" applyFill="1"/>
    <xf numFmtId="0" fontId="0" fillId="0" borderId="20" xfId="0" applyBorder="1"/>
    <xf numFmtId="0" fontId="0" fillId="3" borderId="0" xfId="0" applyFill="1" applyBorder="1"/>
    <xf numFmtId="0" fontId="2" fillId="0" borderId="19" xfId="0" applyFont="1" applyFill="1" applyBorder="1"/>
    <xf numFmtId="2" fontId="0" fillId="0" borderId="5" xfId="0" applyNumberFormat="1" applyBorder="1"/>
    <xf numFmtId="0" fontId="0" fillId="0" borderId="5" xfId="2" applyNumberFormat="1" applyFont="1" applyBorder="1"/>
    <xf numFmtId="10" fontId="7" fillId="0" borderId="1" xfId="3" applyNumberFormat="1" applyFont="1" applyBorder="1"/>
    <xf numFmtId="2" fontId="0" fillId="0" borderId="1" xfId="0" applyNumberFormat="1" applyBorder="1"/>
    <xf numFmtId="10" fontId="7" fillId="0" borderId="1" xfId="0" applyNumberFormat="1" applyFont="1" applyBorder="1"/>
    <xf numFmtId="2" fontId="7" fillId="0" borderId="5" xfId="0" applyNumberFormat="1" applyFont="1" applyBorder="1"/>
    <xf numFmtId="167" fontId="0" fillId="0" borderId="12" xfId="0" applyNumberFormat="1" applyBorder="1"/>
    <xf numFmtId="2" fontId="0" fillId="0" borderId="12" xfId="0" applyNumberFormat="1" applyBorder="1"/>
    <xf numFmtId="10" fontId="8" fillId="0" borderId="12" xfId="0" applyNumberFormat="1" applyFont="1" applyBorder="1"/>
    <xf numFmtId="10" fontId="7" fillId="0" borderId="12" xfId="0" applyNumberFormat="1" applyFont="1" applyBorder="1"/>
    <xf numFmtId="10" fontId="7" fillId="0" borderId="13" xfId="0" applyNumberFormat="1" applyFont="1" applyBorder="1"/>
    <xf numFmtId="10" fontId="8" fillId="0" borderId="13" xfId="0" applyNumberFormat="1" applyFont="1" applyBorder="1"/>
    <xf numFmtId="0" fontId="2" fillId="0" borderId="12" xfId="0" applyFont="1" applyFill="1" applyBorder="1"/>
    <xf numFmtId="2" fontId="0" fillId="0" borderId="0" xfId="0" applyNumberFormat="1" applyFill="1" applyBorder="1"/>
    <xf numFmtId="0" fontId="10" fillId="0" borderId="12" xfId="0" applyNumberFormat="1" applyFont="1" applyBorder="1"/>
    <xf numFmtId="2" fontId="0" fillId="0" borderId="12" xfId="0" applyNumberFormat="1" applyFill="1" applyBorder="1"/>
    <xf numFmtId="0" fontId="2" fillId="0" borderId="18" xfId="0" applyFont="1" applyBorder="1"/>
    <xf numFmtId="0" fontId="0" fillId="0" borderId="4" xfId="0" applyBorder="1"/>
    <xf numFmtId="2" fontId="0" fillId="0" borderId="2" xfId="0" applyNumberFormat="1" applyBorder="1"/>
    <xf numFmtId="0" fontId="0" fillId="0" borderId="3" xfId="0" applyBorder="1"/>
    <xf numFmtId="167" fontId="2" fillId="0" borderId="8" xfId="1" applyNumberFormat="1" applyFont="1" applyBorder="1"/>
    <xf numFmtId="2" fontId="2" fillId="0" borderId="8" xfId="1" applyNumberFormat="1" applyFont="1" applyBorder="1"/>
    <xf numFmtId="166" fontId="2" fillId="0" borderId="8" xfId="0" applyNumberFormat="1" applyFont="1" applyBorder="1"/>
    <xf numFmtId="170" fontId="2" fillId="3" borderId="8" xfId="0" applyNumberFormat="1" applyFont="1" applyFill="1" applyBorder="1"/>
    <xf numFmtId="168" fontId="2" fillId="0" borderId="8" xfId="0" applyNumberFormat="1" applyFont="1" applyBorder="1"/>
    <xf numFmtId="168" fontId="2" fillId="0" borderId="3" xfId="0" applyNumberFormat="1" applyFont="1" applyBorder="1"/>
    <xf numFmtId="0" fontId="0" fillId="0" borderId="10" xfId="0" applyBorder="1"/>
    <xf numFmtId="166" fontId="2" fillId="0" borderId="4" xfId="1" applyNumberFormat="1" applyFont="1" applyBorder="1"/>
    <xf numFmtId="166" fontId="2" fillId="0" borderId="3" xfId="1" applyNumberFormat="1" applyFont="1" applyBorder="1"/>
    <xf numFmtId="0" fontId="0" fillId="3" borderId="2" xfId="0" applyFill="1" applyBorder="1"/>
    <xf numFmtId="166" fontId="2" fillId="0" borderId="8" xfId="0" applyNumberFormat="1" applyFont="1" applyFill="1" applyBorder="1"/>
    <xf numFmtId="1" fontId="2" fillId="0" borderId="8" xfId="0" applyNumberFormat="1" applyFont="1" applyFill="1" applyBorder="1"/>
    <xf numFmtId="2" fontId="2" fillId="0" borderId="8" xfId="0" applyNumberFormat="1" applyFont="1" applyFill="1" applyBorder="1"/>
    <xf numFmtId="167" fontId="2" fillId="0" borderId="8" xfId="0" applyNumberFormat="1" applyFont="1" applyFill="1" applyBorder="1"/>
    <xf numFmtId="166" fontId="2" fillId="0" borderId="4" xfId="0" applyNumberFormat="1" applyFont="1" applyFill="1" applyBorder="1"/>
    <xf numFmtId="166" fontId="2" fillId="0" borderId="3" xfId="0" applyNumberFormat="1" applyFont="1" applyFill="1" applyBorder="1"/>
    <xf numFmtId="0" fontId="0" fillId="0" borderId="8" xfId="0" applyBorder="1"/>
    <xf numFmtId="168" fontId="2" fillId="3" borderId="8" xfId="0" applyNumberFormat="1" applyFont="1" applyFill="1" applyBorder="1"/>
    <xf numFmtId="0" fontId="4" fillId="0" borderId="10" xfId="0" applyFont="1" applyBorder="1"/>
    <xf numFmtId="0" fontId="4" fillId="0" borderId="11" xfId="0" applyFont="1" applyBorder="1"/>
    <xf numFmtId="0" fontId="4" fillId="0" borderId="15" xfId="0" applyFont="1" applyBorder="1"/>
    <xf numFmtId="0" fontId="4" fillId="0" borderId="17" xfId="0" applyFont="1" applyBorder="1"/>
    <xf numFmtId="0" fontId="0" fillId="0" borderId="1" xfId="0" applyFill="1" applyBorder="1"/>
    <xf numFmtId="0" fontId="0" fillId="0" borderId="12" xfId="0" applyFont="1" applyFill="1" applyBorder="1"/>
    <xf numFmtId="167" fontId="0" fillId="0" borderId="1" xfId="0" applyNumberFormat="1" applyBorder="1"/>
    <xf numFmtId="0" fontId="2" fillId="0" borderId="10" xfId="0" applyFont="1" applyBorder="1"/>
    <xf numFmtId="0" fontId="2" fillId="0" borderId="3" xfId="0" applyFont="1" applyFill="1" applyBorder="1"/>
    <xf numFmtId="2" fontId="2" fillId="0" borderId="5" xfId="0" applyNumberFormat="1" applyFont="1" applyBorder="1"/>
    <xf numFmtId="2" fontId="2" fillId="0" borderId="17" xfId="0" applyNumberFormat="1" applyFont="1" applyBorder="1"/>
    <xf numFmtId="165" fontId="5" fillId="0" borderId="10" xfId="4" applyFont="1" applyFill="1" applyBorder="1" applyAlignment="1" applyProtection="1"/>
    <xf numFmtId="165" fontId="5" fillId="0" borderId="5" xfId="4" applyFont="1" applyFill="1" applyBorder="1" applyAlignment="1" applyProtection="1"/>
    <xf numFmtId="165" fontId="5" fillId="0" borderId="17" xfId="4" applyFont="1" applyFill="1" applyBorder="1" applyAlignment="1" applyProtection="1"/>
    <xf numFmtId="165" fontId="5" fillId="0" borderId="19" xfId="4" applyFont="1" applyFill="1" applyBorder="1" applyAlignment="1" applyProtection="1"/>
    <xf numFmtId="165" fontId="4" fillId="0" borderId="19" xfId="0" applyNumberFormat="1" applyFont="1" applyBorder="1"/>
    <xf numFmtId="2" fontId="2" fillId="0" borderId="6" xfId="0" applyNumberFormat="1" applyFont="1" applyBorder="1"/>
    <xf numFmtId="166" fontId="0" fillId="0" borderId="6" xfId="0" applyNumberFormat="1" applyFont="1" applyBorder="1"/>
    <xf numFmtId="165" fontId="5" fillId="0" borderId="13" xfId="4" applyFont="1" applyFill="1" applyBorder="1" applyAlignment="1" applyProtection="1"/>
    <xf numFmtId="166" fontId="0" fillId="0" borderId="13" xfId="0" applyNumberFormat="1" applyFill="1" applyBorder="1"/>
    <xf numFmtId="2" fontId="2" fillId="0" borderId="10" xfId="0" applyNumberFormat="1" applyFont="1" applyBorder="1"/>
    <xf numFmtId="166" fontId="0" fillId="0" borderId="5" xfId="0" applyNumberFormat="1" applyBorder="1"/>
    <xf numFmtId="165" fontId="6" fillId="0" borderId="17" xfId="4" applyFont="1" applyFill="1" applyBorder="1" applyAlignment="1" applyProtection="1"/>
    <xf numFmtId="165" fontId="6" fillId="0" borderId="19" xfId="4" applyFont="1" applyFill="1" applyBorder="1" applyAlignment="1" applyProtection="1"/>
    <xf numFmtId="166" fontId="6" fillId="0" borderId="19" xfId="0" applyNumberFormat="1" applyFont="1" applyBorder="1"/>
    <xf numFmtId="0" fontId="6" fillId="0" borderId="19" xfId="0" applyFont="1" applyFill="1" applyBorder="1"/>
    <xf numFmtId="165" fontId="6" fillId="0" borderId="19" xfId="0" applyNumberFormat="1" applyFont="1" applyBorder="1"/>
    <xf numFmtId="0" fontId="6" fillId="0" borderId="19" xfId="0" applyFont="1" applyBorder="1"/>
    <xf numFmtId="168" fontId="2" fillId="0" borderId="10" xfId="0" applyNumberFormat="1" applyFont="1" applyBorder="1"/>
    <xf numFmtId="0" fontId="2" fillId="0" borderId="19" xfId="0" applyFont="1" applyBorder="1"/>
    <xf numFmtId="2" fontId="2" fillId="0" borderId="6" xfId="3" applyNumberFormat="1" applyFont="1" applyBorder="1"/>
    <xf numFmtId="2" fontId="2" fillId="0" borderId="13" xfId="3" applyNumberFormat="1" applyFont="1" applyBorder="1"/>
    <xf numFmtId="2" fontId="2" fillId="0" borderId="20" xfId="3" applyNumberFormat="1" applyFont="1" applyBorder="1"/>
    <xf numFmtId="169" fontId="2" fillId="0" borderId="10" xfId="0" applyNumberFormat="1" applyFont="1" applyBorder="1"/>
    <xf numFmtId="167" fontId="2" fillId="0" borderId="5" xfId="3" applyNumberFormat="1" applyFont="1" applyBorder="1"/>
    <xf numFmtId="0" fontId="2" fillId="0" borderId="17" xfId="0" applyFont="1" applyBorder="1"/>
    <xf numFmtId="167" fontId="2" fillId="0" borderId="19" xfId="3" applyNumberFormat="1" applyFont="1" applyBorder="1"/>
    <xf numFmtId="166" fontId="0" fillId="0" borderId="0" xfId="0" applyNumberFormat="1" applyFont="1" applyFill="1" applyBorder="1"/>
    <xf numFmtId="166" fontId="0" fillId="0" borderId="13" xfId="0" applyNumberFormat="1" applyBorder="1"/>
    <xf numFmtId="165" fontId="4" fillId="0" borderId="1" xfId="0" applyNumberFormat="1" applyFont="1" applyBorder="1"/>
    <xf numFmtId="165" fontId="4" fillId="0" borderId="12" xfId="0" applyNumberFormat="1" applyFont="1" applyBorder="1"/>
    <xf numFmtId="165" fontId="4" fillId="2" borderId="18" xfId="0" applyNumberFormat="1" applyFont="1" applyFill="1" applyBorder="1"/>
    <xf numFmtId="166" fontId="0" fillId="0" borderId="12" xfId="0" applyNumberFormat="1" applyFill="1" applyBorder="1"/>
    <xf numFmtId="2" fontId="7" fillId="0" borderId="6" xfId="3" applyNumberFormat="1" applyFont="1" applyBorder="1"/>
    <xf numFmtId="0" fontId="2" fillId="0" borderId="0" xfId="3" applyNumberFormat="1" applyFont="1" applyBorder="1"/>
    <xf numFmtId="0" fontId="0" fillId="0" borderId="24" xfId="0" applyFont="1" applyFill="1" applyBorder="1"/>
    <xf numFmtId="0" fontId="0" fillId="0" borderId="0" xfId="0" applyFont="1" applyBorder="1"/>
    <xf numFmtId="0" fontId="0" fillId="3" borderId="25" xfId="0" applyFill="1" applyBorder="1"/>
    <xf numFmtId="10" fontId="7" fillId="0" borderId="8" xfId="3" applyNumberFormat="1" applyFont="1" applyBorder="1"/>
    <xf numFmtId="2" fontId="7" fillId="0" borderId="1" xfId="3" applyNumberFormat="1" applyFont="1" applyBorder="1"/>
    <xf numFmtId="2" fontId="7" fillId="0" borderId="8" xfId="3" applyNumberFormat="1" applyFont="1" applyBorder="1"/>
    <xf numFmtId="10" fontId="8" fillId="0" borderId="1" xfId="0" applyNumberFormat="1" applyFont="1" applyBorder="1"/>
    <xf numFmtId="10" fontId="7" fillId="0" borderId="0" xfId="0" applyNumberFormat="1" applyFont="1" applyBorder="1"/>
    <xf numFmtId="10" fontId="2" fillId="0" borderId="0" xfId="0" applyNumberFormat="1" applyFont="1" applyBorder="1"/>
    <xf numFmtId="10" fontId="8" fillId="0" borderId="0" xfId="0" applyNumberFormat="1" applyFont="1" applyBorder="1"/>
    <xf numFmtId="0" fontId="0" fillId="3" borderId="17" xfId="0" applyFill="1" applyBorder="1"/>
    <xf numFmtId="0" fontId="0" fillId="0" borderId="0" xfId="0" applyNumberFormat="1" applyFont="1" applyFill="1" applyBorder="1"/>
    <xf numFmtId="166" fontId="5" fillId="0" borderId="1" xfId="4" applyNumberFormat="1" applyFont="1" applyFill="1" applyBorder="1" applyAlignment="1" applyProtection="1"/>
    <xf numFmtId="0" fontId="4" fillId="0" borderId="12" xfId="0" applyFont="1" applyFill="1" applyBorder="1"/>
    <xf numFmtId="0" fontId="4" fillId="0" borderId="13" xfId="0" applyFont="1" applyFill="1" applyBorder="1"/>
    <xf numFmtId="165" fontId="0" fillId="0" borderId="5" xfId="0" applyNumberFormat="1" applyFill="1" applyBorder="1"/>
    <xf numFmtId="165" fontId="4" fillId="0" borderId="18" xfId="0" applyNumberFormat="1" applyFont="1" applyBorder="1"/>
    <xf numFmtId="0" fontId="0" fillId="3" borderId="19" xfId="0" applyFill="1" applyBorder="1"/>
    <xf numFmtId="0" fontId="2" fillId="3" borderId="8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3" borderId="1" xfId="0" applyFill="1" applyBorder="1"/>
    <xf numFmtId="0" fontId="0" fillId="3" borderId="12" xfId="0" applyFill="1" applyBorder="1"/>
    <xf numFmtId="0" fontId="0" fillId="0" borderId="1" xfId="2" applyNumberFormat="1" applyFont="1" applyBorder="1"/>
    <xf numFmtId="0" fontId="0" fillId="3" borderId="10" xfId="0" applyFill="1" applyBorder="1"/>
    <xf numFmtId="10" fontId="7" fillId="0" borderId="5" xfId="3" applyNumberFormat="1" applyFont="1" applyBorder="1"/>
    <xf numFmtId="2" fontId="7" fillId="0" borderId="5" xfId="3" applyNumberFormat="1" applyFont="1" applyBorder="1"/>
    <xf numFmtId="10" fontId="7" fillId="0" borderId="5" xfId="0" applyNumberFormat="1" applyFont="1" applyBorder="1"/>
    <xf numFmtId="10" fontId="9" fillId="0" borderId="0" xfId="0" applyNumberFormat="1" applyFont="1" applyBorder="1"/>
    <xf numFmtId="1" fontId="0" fillId="0" borderId="0" xfId="0" applyNumberFormat="1" applyFont="1" applyFill="1" applyBorder="1"/>
    <xf numFmtId="0" fontId="4" fillId="0" borderId="12" xfId="0" applyFont="1" applyBorder="1"/>
    <xf numFmtId="0" fontId="0" fillId="2" borderId="27" xfId="0" applyFont="1" applyFill="1" applyBorder="1" applyAlignment="1">
      <alignment horizontal="right"/>
    </xf>
    <xf numFmtId="0" fontId="4" fillId="0" borderId="5" xfId="0" applyFont="1" applyFill="1" applyBorder="1"/>
    <xf numFmtId="0" fontId="0" fillId="0" borderId="10" xfId="0" applyFont="1" applyFill="1" applyBorder="1"/>
    <xf numFmtId="0" fontId="0" fillId="0" borderId="6" xfId="0" applyFill="1" applyBorder="1"/>
    <xf numFmtId="0" fontId="0" fillId="3" borderId="18" xfId="0" applyFill="1" applyBorder="1"/>
    <xf numFmtId="0" fontId="0" fillId="3" borderId="13" xfId="0" applyFill="1" applyBorder="1"/>
    <xf numFmtId="0" fontId="0" fillId="3" borderId="6" xfId="0" applyFill="1" applyBorder="1"/>
    <xf numFmtId="0" fontId="0" fillId="3" borderId="20" xfId="0" applyFill="1" applyBorder="1"/>
    <xf numFmtId="0" fontId="2" fillId="3" borderId="1" xfId="0" applyFont="1" applyFill="1" applyBorder="1"/>
    <xf numFmtId="0" fontId="2" fillId="3" borderId="6" xfId="0" applyFont="1" applyFill="1" applyBorder="1"/>
    <xf numFmtId="0" fontId="0" fillId="0" borderId="0" xfId="0" applyFill="1"/>
    <xf numFmtId="0" fontId="2" fillId="0" borderId="0" xfId="0" applyFont="1" applyFill="1"/>
    <xf numFmtId="0" fontId="0" fillId="3" borderId="11" xfId="0" applyFill="1" applyBorder="1"/>
    <xf numFmtId="0" fontId="0" fillId="3" borderId="8" xfId="0" applyFill="1" applyBorder="1"/>
    <xf numFmtId="0" fontId="0" fillId="0" borderId="8" xfId="0" applyFill="1" applyBorder="1"/>
    <xf numFmtId="0" fontId="2" fillId="3" borderId="12" xfId="0" applyFont="1" applyFill="1" applyBorder="1"/>
    <xf numFmtId="0" fontId="0" fillId="0" borderId="12" xfId="0" applyFill="1" applyBorder="1" applyAlignment="1">
      <alignment horizontal="right"/>
    </xf>
    <xf numFmtId="0" fontId="0" fillId="4" borderId="1" xfId="2" applyNumberFormat="1" applyFont="1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8" xfId="0" applyFill="1" applyBorder="1"/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7" fillId="0" borderId="1" xfId="0" applyNumberFormat="1" applyFont="1" applyBorder="1"/>
    <xf numFmtId="1" fontId="0" fillId="5" borderId="28" xfId="0" applyNumberFormat="1" applyFill="1" applyBorder="1" applyAlignment="1">
      <alignment horizontal="center"/>
    </xf>
    <xf numFmtId="1" fontId="0" fillId="5" borderId="28" xfId="0" applyNumberFormat="1" applyFill="1" applyBorder="1" applyAlignment="1">
      <alignment horizontal="right"/>
    </xf>
    <xf numFmtId="0" fontId="0" fillId="0" borderId="17" xfId="0" applyFill="1" applyBorder="1"/>
    <xf numFmtId="1" fontId="0" fillId="5" borderId="29" xfId="0" applyNumberFormat="1" applyFill="1" applyBorder="1" applyAlignment="1">
      <alignment horizontal="right"/>
    </xf>
    <xf numFmtId="2" fontId="2" fillId="0" borderId="3" xfId="1" applyNumberFormat="1" applyFont="1" applyBorder="1"/>
    <xf numFmtId="0" fontId="0" fillId="4" borderId="1" xfId="0" applyFill="1" applyBorder="1"/>
    <xf numFmtId="0" fontId="0" fillId="0" borderId="20" xfId="0" applyFill="1" applyBorder="1"/>
    <xf numFmtId="168" fontId="2" fillId="0" borderId="8" xfId="0" applyNumberFormat="1" applyFont="1" applyFill="1" applyBorder="1"/>
    <xf numFmtId="0" fontId="0" fillId="0" borderId="2" xfId="0" applyFill="1" applyBorder="1"/>
    <xf numFmtId="0" fontId="0" fillId="0" borderId="19" xfId="0" applyFill="1" applyBorder="1"/>
    <xf numFmtId="166" fontId="4" fillId="0" borderId="0" xfId="0" applyNumberFormat="1" applyFont="1" applyFill="1" applyBorder="1"/>
    <xf numFmtId="1" fontId="0" fillId="5" borderId="30" xfId="0" applyNumberFormat="1" applyFill="1" applyBorder="1" applyAlignment="1">
      <alignment horizontal="right"/>
    </xf>
    <xf numFmtId="165" fontId="4" fillId="0" borderId="6" xfId="0" applyNumberFormat="1" applyFont="1" applyBorder="1"/>
    <xf numFmtId="165" fontId="4" fillId="0" borderId="13" xfId="0" applyNumberFormat="1" applyFont="1" applyBorder="1"/>
    <xf numFmtId="165" fontId="6" fillId="0" borderId="0" xfId="4" applyFont="1" applyFill="1" applyBorder="1" applyAlignment="1" applyProtection="1"/>
    <xf numFmtId="165" fontId="6" fillId="0" borderId="0" xfId="0" applyNumberFormat="1" applyFont="1" applyBorder="1"/>
    <xf numFmtId="0" fontId="4" fillId="0" borderId="1" xfId="0" applyFont="1" applyBorder="1"/>
    <xf numFmtId="1" fontId="0" fillId="5" borderId="31" xfId="0" applyNumberFormat="1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2" fillId="0" borderId="18" xfId="3" applyNumberFormat="1" applyFont="1" applyBorder="1"/>
    <xf numFmtId="2" fontId="2" fillId="0" borderId="18" xfId="3" applyNumberFormat="1" applyFont="1" applyBorder="1"/>
    <xf numFmtId="1" fontId="0" fillId="0" borderId="0" xfId="0" applyNumberFormat="1" applyBorder="1"/>
    <xf numFmtId="166" fontId="0" fillId="3" borderId="1" xfId="0" applyNumberFormat="1" applyFill="1" applyBorder="1"/>
    <xf numFmtId="166" fontId="0" fillId="3" borderId="12" xfId="0" applyNumberFormat="1" applyFill="1" applyBorder="1"/>
    <xf numFmtId="166" fontId="0" fillId="0" borderId="11" xfId="0" applyNumberFormat="1" applyBorder="1"/>
    <xf numFmtId="166" fontId="0" fillId="0" borderId="19" xfId="0" applyNumberFormat="1" applyBorder="1"/>
    <xf numFmtId="1" fontId="0" fillId="0" borderId="5" xfId="0" applyNumberFormat="1" applyBorder="1"/>
    <xf numFmtId="1" fontId="0" fillId="0" borderId="0" xfId="0" applyNumberFormat="1" applyFill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17" xfId="0" applyNumberFormat="1" applyBorder="1"/>
    <xf numFmtId="1" fontId="0" fillId="0" borderId="19" xfId="0" applyNumberFormat="1" applyFill="1" applyBorder="1"/>
    <xf numFmtId="166" fontId="0" fillId="3" borderId="18" xfId="0" applyNumberFormat="1" applyFill="1" applyBorder="1"/>
    <xf numFmtId="1" fontId="0" fillId="0" borderId="19" xfId="0" applyNumberFormat="1" applyBorder="1"/>
    <xf numFmtId="166" fontId="0" fillId="0" borderId="20" xfId="0" applyNumberFormat="1" applyBorder="1"/>
    <xf numFmtId="1" fontId="6" fillId="0" borderId="19" xfId="0" applyNumberFormat="1" applyFont="1" applyFill="1" applyBorder="1"/>
    <xf numFmtId="166" fontId="0" fillId="0" borderId="5" xfId="0" applyNumberFormat="1" applyFill="1" applyBorder="1"/>
    <xf numFmtId="166" fontId="4" fillId="0" borderId="0" xfId="0" applyNumberFormat="1" applyFont="1" applyBorder="1"/>
    <xf numFmtId="166" fontId="6" fillId="0" borderId="19" xfId="4" applyNumberFormat="1" applyFont="1" applyFill="1" applyBorder="1" applyAlignment="1" applyProtection="1"/>
    <xf numFmtId="166" fontId="5" fillId="0" borderId="0" xfId="4" applyNumberFormat="1" applyFont="1" applyFill="1" applyBorder="1" applyAlignment="1" applyProtection="1"/>
    <xf numFmtId="2" fontId="2" fillId="3" borderId="4" xfId="0" applyNumberFormat="1" applyFont="1" applyFill="1" applyBorder="1"/>
    <xf numFmtId="2" fontId="2" fillId="3" borderId="2" xfId="0" applyNumberFormat="1" applyFont="1" applyFill="1" applyBorder="1"/>
    <xf numFmtId="2" fontId="2" fillId="0" borderId="4" xfId="0" applyNumberFormat="1" applyFont="1" applyFill="1" applyBorder="1"/>
    <xf numFmtId="2" fontId="2" fillId="3" borderId="8" xfId="0" applyNumberFormat="1" applyFont="1" applyFill="1" applyBorder="1"/>
    <xf numFmtId="168" fontId="2" fillId="3" borderId="2" xfId="0" applyNumberFormat="1" applyFont="1" applyFill="1" applyBorder="1"/>
    <xf numFmtId="1" fontId="0" fillId="0" borderId="0" xfId="0" applyNumberFormat="1"/>
    <xf numFmtId="0" fontId="0" fillId="0" borderId="0" xfId="0" applyNumberFormat="1"/>
    <xf numFmtId="0" fontId="0" fillId="6" borderId="0" xfId="0" applyFill="1" applyBorder="1"/>
    <xf numFmtId="0" fontId="0" fillId="6" borderId="5" xfId="0" applyFill="1" applyBorder="1"/>
    <xf numFmtId="0" fontId="0" fillId="6" borderId="19" xfId="0" applyFill="1" applyBorder="1"/>
    <xf numFmtId="165" fontId="4" fillId="0" borderId="25" xfId="0" applyNumberFormat="1" applyFont="1" applyBorder="1"/>
    <xf numFmtId="165" fontId="4" fillId="0" borderId="26" xfId="0" applyNumberFormat="1" applyFont="1" applyBorder="1"/>
    <xf numFmtId="165" fontId="4" fillId="0" borderId="32" xfId="0" applyNumberFormat="1" applyFont="1" applyBorder="1"/>
    <xf numFmtId="165" fontId="4" fillId="0" borderId="24" xfId="0" applyNumberFormat="1" applyFont="1" applyBorder="1"/>
    <xf numFmtId="165" fontId="4" fillId="2" borderId="26" xfId="0" applyNumberFormat="1" applyFont="1" applyFill="1" applyBorder="1"/>
    <xf numFmtId="165" fontId="4" fillId="2" borderId="32" xfId="0" applyNumberFormat="1" applyFont="1" applyFill="1" applyBorder="1"/>
    <xf numFmtId="2" fontId="11" fillId="7" borderId="0" xfId="5" applyNumberFormat="1" applyBorder="1" applyAlignment="1">
      <alignment horizontal="right"/>
    </xf>
    <xf numFmtId="0" fontId="0" fillId="0" borderId="0" xfId="0" applyAlignment="1">
      <alignment horizontal="right"/>
    </xf>
    <xf numFmtId="166" fontId="0" fillId="0" borderId="1" xfId="0" applyNumberFormat="1" applyBorder="1"/>
    <xf numFmtId="166" fontId="10" fillId="0" borderId="0" xfId="5" applyNumberFormat="1" applyFont="1" applyFill="1" applyBorder="1" applyAlignment="1">
      <alignment horizontal="center"/>
    </xf>
    <xf numFmtId="166" fontId="10" fillId="0" borderId="0" xfId="6" applyNumberFormat="1" applyFont="1" applyFill="1" applyBorder="1" applyAlignment="1">
      <alignment horizontal="center"/>
    </xf>
    <xf numFmtId="166" fontId="10" fillId="0" borderId="0" xfId="0" applyNumberFormat="1" applyFont="1" applyAlignment="1">
      <alignment horizontal="center"/>
    </xf>
    <xf numFmtId="2" fontId="10" fillId="0" borderId="0" xfId="5" applyNumberFormat="1" applyFont="1" applyFill="1" applyBorder="1" applyAlignment="1">
      <alignment horizontal="center"/>
    </xf>
    <xf numFmtId="170" fontId="2" fillId="0" borderId="4" xfId="0" applyNumberFormat="1" applyFont="1" applyBorder="1"/>
    <xf numFmtId="168" fontId="2" fillId="3" borderId="4" xfId="0" applyNumberFormat="1" applyFont="1" applyFill="1" applyBorder="1"/>
    <xf numFmtId="170" fontId="2" fillId="3" borderId="10" xfId="0" applyNumberFormat="1" applyFont="1" applyFill="1" applyBorder="1"/>
    <xf numFmtId="0" fontId="6" fillId="0" borderId="13" xfId="0" applyFont="1" applyBorder="1"/>
    <xf numFmtId="165" fontId="0" fillId="0" borderId="19" xfId="0" applyNumberFormat="1" applyBorder="1"/>
    <xf numFmtId="171" fontId="2" fillId="0" borderId="8" xfId="1" applyNumberFormat="1" applyFont="1" applyBorder="1"/>
    <xf numFmtId="168" fontId="2" fillId="2" borderId="8" xfId="0" applyNumberFormat="1" applyFont="1" applyFill="1" applyBorder="1"/>
    <xf numFmtId="166" fontId="0" fillId="0" borderId="12" xfId="0" applyNumberFormat="1" applyBorder="1"/>
    <xf numFmtId="0" fontId="0" fillId="0" borderId="0" xfId="0" applyAlignment="1">
      <alignment horizontal="center"/>
    </xf>
    <xf numFmtId="166" fontId="0" fillId="0" borderId="2" xfId="0" applyNumberFormat="1" applyBorder="1"/>
    <xf numFmtId="168" fontId="0" fillId="0" borderId="0" xfId="0" applyNumberFormat="1"/>
    <xf numFmtId="2" fontId="0" fillId="0" borderId="0" xfId="0" applyNumberFormat="1"/>
    <xf numFmtId="2" fontId="0" fillId="0" borderId="13" xfId="0" applyNumberFormat="1" applyBorder="1"/>
    <xf numFmtId="168" fontId="0" fillId="0" borderId="19" xfId="0" applyNumberFormat="1" applyBorder="1"/>
    <xf numFmtId="2" fontId="0" fillId="0" borderId="19" xfId="0" applyNumberFormat="1" applyBorder="1"/>
    <xf numFmtId="45" fontId="0" fillId="0" borderId="18" xfId="0" applyNumberFormat="1" applyBorder="1"/>
    <xf numFmtId="172" fontId="0" fillId="0" borderId="8" xfId="0" applyNumberFormat="1" applyBorder="1"/>
    <xf numFmtId="172" fontId="0" fillId="0" borderId="2" xfId="0" applyNumberFormat="1" applyBorder="1"/>
    <xf numFmtId="172" fontId="0" fillId="0" borderId="12" xfId="0" applyNumberFormat="1" applyBorder="1"/>
    <xf numFmtId="45" fontId="0" fillId="0" borderId="0" xfId="0" applyNumberFormat="1"/>
    <xf numFmtId="0" fontId="14" fillId="0" borderId="12" xfId="0" applyFont="1" applyBorder="1"/>
    <xf numFmtId="0" fontId="14" fillId="0" borderId="8" xfId="0" applyFont="1" applyBorder="1"/>
    <xf numFmtId="49" fontId="14" fillId="9" borderId="1" xfId="0" applyNumberFormat="1" applyFont="1" applyFill="1" applyBorder="1" applyAlignment="1">
      <alignment horizontal="center"/>
    </xf>
    <xf numFmtId="49" fontId="14" fillId="9" borderId="34" xfId="0" applyNumberFormat="1" applyFont="1" applyFill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14" fillId="0" borderId="35" xfId="0" applyFont="1" applyBorder="1"/>
    <xf numFmtId="49" fontId="14" fillId="9" borderId="35" xfId="0" applyNumberFormat="1" applyFont="1" applyFill="1" applyBorder="1" applyAlignment="1">
      <alignment horizontal="center"/>
    </xf>
    <xf numFmtId="172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0" fillId="3" borderId="35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2" fillId="3" borderId="38" xfId="0" applyFont="1" applyFill="1" applyBorder="1"/>
    <xf numFmtId="45" fontId="0" fillId="3" borderId="39" xfId="0" applyNumberFormat="1" applyFill="1" applyBorder="1"/>
    <xf numFmtId="45" fontId="0" fillId="3" borderId="37" xfId="0" applyNumberFormat="1" applyFill="1" applyBorder="1"/>
    <xf numFmtId="45" fontId="0" fillId="0" borderId="13" xfId="0" applyNumberFormat="1" applyBorder="1"/>
    <xf numFmtId="172" fontId="0" fillId="0" borderId="18" xfId="0" applyNumberFormat="1" applyBorder="1"/>
    <xf numFmtId="45" fontId="14" fillId="0" borderId="19" xfId="0" applyNumberFormat="1" applyFont="1" applyBorder="1"/>
    <xf numFmtId="21" fontId="14" fillId="0" borderId="18" xfId="0" applyNumberFormat="1" applyFont="1" applyBorder="1"/>
    <xf numFmtId="45" fontId="16" fillId="0" borderId="0" xfId="0" applyNumberFormat="1" applyFont="1" applyAlignment="1">
      <alignment horizontal="right"/>
    </xf>
    <xf numFmtId="21" fontId="14" fillId="0" borderId="35" xfId="0" applyNumberFormat="1" applyFont="1" applyBorder="1"/>
    <xf numFmtId="45" fontId="18" fillId="0" borderId="0" xfId="0" applyNumberFormat="1" applyFont="1" applyAlignment="1">
      <alignment horizontal="right"/>
    </xf>
    <xf numFmtId="2" fontId="0" fillId="0" borderId="39" xfId="0" applyNumberFormat="1" applyBorder="1"/>
    <xf numFmtId="2" fontId="0" fillId="0" borderId="35" xfId="0" applyNumberFormat="1" applyBorder="1"/>
    <xf numFmtId="2" fontId="0" fillId="0" borderId="18" xfId="0" applyNumberFormat="1" applyBorder="1"/>
    <xf numFmtId="49" fontId="14" fillId="10" borderId="1" xfId="0" applyNumberFormat="1" applyFont="1" applyFill="1" applyBorder="1" applyAlignment="1">
      <alignment horizontal="center"/>
    </xf>
    <xf numFmtId="49" fontId="14" fillId="10" borderId="34" xfId="0" applyNumberFormat="1" applyFont="1" applyFill="1" applyBorder="1" applyAlignment="1">
      <alignment horizontal="center"/>
    </xf>
    <xf numFmtId="164" fontId="0" fillId="0" borderId="0" xfId="0" applyNumberFormat="1"/>
    <xf numFmtId="0" fontId="0" fillId="11" borderId="39" xfId="0" applyFill="1" applyBorder="1"/>
    <xf numFmtId="0" fontId="0" fillId="11" borderId="37" xfId="0" applyFill="1" applyBorder="1"/>
    <xf numFmtId="49" fontId="14" fillId="9" borderId="40" xfId="0" applyNumberFormat="1" applyFont="1" applyFill="1" applyBorder="1" applyAlignment="1">
      <alignment horizontal="center"/>
    </xf>
    <xf numFmtId="49" fontId="14" fillId="9" borderId="41" xfId="0" applyNumberFormat="1" applyFont="1" applyFill="1" applyBorder="1" applyAlignment="1">
      <alignment horizontal="center"/>
    </xf>
    <xf numFmtId="49" fontId="20" fillId="9" borderId="42" xfId="0" applyNumberFormat="1" applyFont="1" applyFill="1" applyBorder="1" applyAlignment="1">
      <alignment horizontal="center"/>
    </xf>
    <xf numFmtId="0" fontId="0" fillId="12" borderId="35" xfId="0" applyFill="1" applyBorder="1"/>
    <xf numFmtId="0" fontId="0" fillId="12" borderId="0" xfId="0" applyFill="1"/>
    <xf numFmtId="0" fontId="0" fillId="12" borderId="1" xfId="0" applyFill="1" applyBorder="1"/>
    <xf numFmtId="0" fontId="0" fillId="2" borderId="35" xfId="0" applyFill="1" applyBorder="1"/>
    <xf numFmtId="0" fontId="0" fillId="12" borderId="37" xfId="0" applyFill="1" applyBorder="1"/>
    <xf numFmtId="0" fontId="14" fillId="0" borderId="43" xfId="0" applyFont="1" applyBorder="1"/>
    <xf numFmtId="0" fontId="22" fillId="0" borderId="32" xfId="0" applyFont="1" applyBorder="1"/>
    <xf numFmtId="0" fontId="22" fillId="0" borderId="44" xfId="0" applyFont="1" applyBorder="1"/>
    <xf numFmtId="0" fontId="14" fillId="0" borderId="45" xfId="0" applyFont="1" applyBorder="1"/>
    <xf numFmtId="0" fontId="22" fillId="0" borderId="0" xfId="0" applyFont="1"/>
    <xf numFmtId="0" fontId="22" fillId="0" borderId="46" xfId="0" applyFont="1" applyBorder="1"/>
    <xf numFmtId="0" fontId="14" fillId="0" borderId="32" xfId="0" applyFont="1" applyBorder="1"/>
    <xf numFmtId="0" fontId="14" fillId="0" borderId="47" xfId="0" applyFont="1" applyBorder="1"/>
    <xf numFmtId="0" fontId="22" fillId="0" borderId="48" xfId="0" applyFont="1" applyBorder="1"/>
    <xf numFmtId="0" fontId="14" fillId="0" borderId="49" xfId="0" applyFont="1" applyBorder="1"/>
    <xf numFmtId="0" fontId="0" fillId="0" borderId="50" xfId="0" applyBorder="1"/>
    <xf numFmtId="0" fontId="14" fillId="0" borderId="51" xfId="0" applyFont="1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14" fillId="0" borderId="55" xfId="0" applyFont="1" applyBorder="1"/>
    <xf numFmtId="0" fontId="0" fillId="0" borderId="56" xfId="0" applyBorder="1"/>
    <xf numFmtId="0" fontId="0" fillId="0" borderId="57" xfId="0" applyBorder="1"/>
    <xf numFmtId="0" fontId="14" fillId="0" borderId="11" xfId="0" applyFont="1" applyBorder="1"/>
    <xf numFmtId="0" fontId="0" fillId="0" borderId="58" xfId="0" applyBorder="1"/>
    <xf numFmtId="0" fontId="0" fillId="0" borderId="59" xfId="0" applyBorder="1"/>
    <xf numFmtId="166" fontId="0" fillId="0" borderId="1" xfId="0" applyNumberFormat="1" applyBorder="1" applyAlignment="1">
      <alignment horizontal="center"/>
    </xf>
    <xf numFmtId="0" fontId="24" fillId="0" borderId="0" xfId="0" applyFont="1"/>
    <xf numFmtId="0" fontId="0" fillId="0" borderId="60" xfId="0" applyBorder="1"/>
    <xf numFmtId="0" fontId="14" fillId="0" borderId="10" xfId="0" applyFont="1" applyBorder="1"/>
    <xf numFmtId="0" fontId="14" fillId="0" borderId="61" xfId="0" applyFont="1" applyBorder="1"/>
    <xf numFmtId="166" fontId="0" fillId="0" borderId="35" xfId="0" applyNumberFormat="1" applyBorder="1" applyAlignment="1">
      <alignment horizontal="center"/>
    </xf>
    <xf numFmtId="0" fontId="0" fillId="0" borderId="44" xfId="0" applyBorder="1"/>
    <xf numFmtId="0" fontId="0" fillId="0" borderId="62" xfId="0" applyBorder="1"/>
    <xf numFmtId="0" fontId="15" fillId="0" borderId="43" xfId="0" applyFont="1" applyBorder="1"/>
    <xf numFmtId="0" fontId="14" fillId="0" borderId="63" xfId="0" applyFont="1" applyBorder="1"/>
    <xf numFmtId="0" fontId="0" fillId="0" borderId="64" xfId="0" applyBorder="1"/>
    <xf numFmtId="0" fontId="14" fillId="0" borderId="65" xfId="0" applyFont="1" applyBorder="1"/>
    <xf numFmtId="20" fontId="0" fillId="0" borderId="0" xfId="0" applyNumberFormat="1" applyAlignment="1">
      <alignment horizontal="center"/>
    </xf>
    <xf numFmtId="0" fontId="14" fillId="0" borderId="66" xfId="0" applyFont="1" applyBorder="1"/>
    <xf numFmtId="43" fontId="0" fillId="0" borderId="54" xfId="1" applyFont="1" applyBorder="1"/>
    <xf numFmtId="43" fontId="0" fillId="0" borderId="53" xfId="1" applyFont="1" applyBorder="1"/>
    <xf numFmtId="0" fontId="0" fillId="0" borderId="67" xfId="0" applyBorder="1"/>
    <xf numFmtId="0" fontId="14" fillId="0" borderId="26" xfId="0" applyFont="1" applyBorder="1"/>
    <xf numFmtId="166" fontId="0" fillId="0" borderId="12" xfId="0" applyNumberFormat="1" applyBorder="1" applyAlignment="1">
      <alignment horizontal="center"/>
    </xf>
    <xf numFmtId="0" fontId="14" fillId="0" borderId="68" xfId="0" applyFont="1" applyBorder="1"/>
    <xf numFmtId="0" fontId="0" fillId="0" borderId="69" xfId="0" applyBorder="1"/>
    <xf numFmtId="0" fontId="14" fillId="0" borderId="54" xfId="0" applyFont="1" applyBorder="1"/>
    <xf numFmtId="0" fontId="14" fillId="0" borderId="53" xfId="0" applyFont="1" applyBorder="1"/>
    <xf numFmtId="0" fontId="14" fillId="0" borderId="67" xfId="0" applyFont="1" applyBorder="1"/>
    <xf numFmtId="166" fontId="0" fillId="0" borderId="0" xfId="0" applyNumberFormat="1" applyAlignment="1">
      <alignment horizontal="center"/>
    </xf>
    <xf numFmtId="0" fontId="14" fillId="0" borderId="70" xfId="0" applyFont="1" applyBorder="1"/>
    <xf numFmtId="0" fontId="0" fillId="0" borderId="39" xfId="0" applyBorder="1"/>
    <xf numFmtId="0" fontId="2" fillId="0" borderId="71" xfId="0" applyFont="1" applyBorder="1"/>
    <xf numFmtId="166" fontId="2" fillId="0" borderId="44" xfId="0" applyNumberFormat="1" applyFont="1" applyBorder="1"/>
    <xf numFmtId="49" fontId="14" fillId="0" borderId="45" xfId="0" applyNumberFormat="1" applyFont="1" applyBorder="1"/>
    <xf numFmtId="0" fontId="14" fillId="0" borderId="72" xfId="0" applyFont="1" applyBorder="1"/>
    <xf numFmtId="0" fontId="14" fillId="0" borderId="73" xfId="0" applyFont="1" applyBorder="1"/>
    <xf numFmtId="0" fontId="0" fillId="0" borderId="74" xfId="0" applyBorder="1"/>
    <xf numFmtId="49" fontId="14" fillId="0" borderId="75" xfId="0" applyNumberFormat="1" applyFont="1" applyBorder="1"/>
    <xf numFmtId="0" fontId="14" fillId="0" borderId="76" xfId="0" applyFont="1" applyBorder="1"/>
    <xf numFmtId="0" fontId="0" fillId="0" borderId="77" xfId="0" applyBorder="1"/>
    <xf numFmtId="0" fontId="14" fillId="0" borderId="78" xfId="0" applyFont="1" applyBorder="1"/>
    <xf numFmtId="0" fontId="14" fillId="0" borderId="60" xfId="0" applyFont="1" applyBorder="1"/>
    <xf numFmtId="0" fontId="14" fillId="0" borderId="57" xfId="0" applyFont="1" applyBorder="1"/>
    <xf numFmtId="0" fontId="0" fillId="0" borderId="79" xfId="0" applyBorder="1"/>
    <xf numFmtId="0" fontId="14" fillId="0" borderId="80" xfId="0" applyFont="1" applyBorder="1"/>
    <xf numFmtId="0" fontId="14" fillId="0" borderId="25" xfId="0" applyFont="1" applyBorder="1"/>
    <xf numFmtId="0" fontId="0" fillId="0" borderId="41" xfId="0" applyBorder="1"/>
    <xf numFmtId="0" fontId="0" fillId="0" borderId="41" xfId="0" applyBorder="1" applyAlignment="1">
      <alignment horizontal="center"/>
    </xf>
    <xf numFmtId="0" fontId="0" fillId="0" borderId="81" xfId="0" applyBorder="1"/>
    <xf numFmtId="166" fontId="0" fillId="0" borderId="78" xfId="0" applyNumberFormat="1" applyBorder="1"/>
    <xf numFmtId="49" fontId="14" fillId="0" borderId="78" xfId="0" applyNumberFormat="1" applyFont="1" applyBorder="1"/>
    <xf numFmtId="0" fontId="14" fillId="0" borderId="82" xfId="0" applyFont="1" applyBorder="1"/>
    <xf numFmtId="0" fontId="14" fillId="0" borderId="41" xfId="0" applyFont="1" applyBorder="1"/>
    <xf numFmtId="20" fontId="0" fillId="0" borderId="35" xfId="0" applyNumberFormat="1" applyBorder="1" applyAlignment="1">
      <alignment horizontal="center"/>
    </xf>
    <xf numFmtId="0" fontId="14" fillId="0" borderId="1" xfId="0" applyFont="1" applyBorder="1"/>
    <xf numFmtId="0" fontId="14" fillId="0" borderId="83" xfId="0" applyFont="1" applyBorder="1"/>
    <xf numFmtId="0" fontId="0" fillId="0" borderId="84" xfId="0" applyBorder="1"/>
    <xf numFmtId="0" fontId="14" fillId="0" borderId="85" xfId="0" applyFont="1" applyBorder="1"/>
    <xf numFmtId="0" fontId="0" fillId="0" borderId="86" xfId="0" applyBorder="1"/>
    <xf numFmtId="0" fontId="14" fillId="0" borderId="87" xfId="0" applyFont="1" applyBorder="1"/>
    <xf numFmtId="0" fontId="0" fillId="0" borderId="88" xfId="0" applyBorder="1"/>
    <xf numFmtId="0" fontId="0" fillId="0" borderId="89" xfId="0" applyBorder="1"/>
    <xf numFmtId="166" fontId="2" fillId="0" borderId="90" xfId="0" applyNumberFormat="1" applyFont="1" applyBorder="1"/>
    <xf numFmtId="0" fontId="0" fillId="0" borderId="91" xfId="0" applyBorder="1"/>
    <xf numFmtId="0" fontId="15" fillId="0" borderId="54" xfId="0" applyFont="1" applyBorder="1"/>
    <xf numFmtId="1" fontId="0" fillId="0" borderId="92" xfId="0" applyNumberFormat="1" applyBorder="1"/>
    <xf numFmtId="20" fontId="0" fillId="0" borderId="93" xfId="0" applyNumberFormat="1" applyBorder="1" applyAlignment="1">
      <alignment horizontal="center"/>
    </xf>
    <xf numFmtId="0" fontId="0" fillId="0" borderId="94" xfId="0" applyBorder="1"/>
    <xf numFmtId="0" fontId="0" fillId="0" borderId="95" xfId="0" applyBorder="1" applyAlignment="1">
      <alignment horizontal="center"/>
    </xf>
    <xf numFmtId="0" fontId="15" fillId="0" borderId="62" xfId="0" applyFont="1" applyBorder="1"/>
    <xf numFmtId="1" fontId="0" fillId="0" borderId="96" xfId="0" applyNumberFormat="1" applyBorder="1"/>
    <xf numFmtId="0" fontId="0" fillId="0" borderId="97" xfId="0" applyBorder="1"/>
    <xf numFmtId="166" fontId="0" fillId="0" borderId="98" xfId="0" applyNumberFormat="1" applyBorder="1"/>
    <xf numFmtId="0" fontId="0" fillId="0" borderId="95" xfId="0" applyBorder="1"/>
    <xf numFmtId="20" fontId="0" fillId="0" borderId="99" xfId="0" applyNumberFormat="1" applyBorder="1" applyAlignment="1">
      <alignment horizontal="center"/>
    </xf>
    <xf numFmtId="0" fontId="0" fillId="0" borderId="100" xfId="0" applyBorder="1"/>
    <xf numFmtId="166" fontId="0" fillId="0" borderId="90" xfId="0" applyNumberFormat="1" applyBorder="1"/>
    <xf numFmtId="49" fontId="14" fillId="0" borderId="101" xfId="0" applyNumberFormat="1" applyFont="1" applyBorder="1"/>
    <xf numFmtId="20" fontId="0" fillId="0" borderId="102" xfId="0" applyNumberFormat="1" applyBorder="1" applyAlignment="1">
      <alignment horizontal="center"/>
    </xf>
    <xf numFmtId="0" fontId="0" fillId="10" borderId="54" xfId="0" applyFill="1" applyBorder="1"/>
    <xf numFmtId="0" fontId="0" fillId="0" borderId="103" xfId="0" applyBorder="1"/>
    <xf numFmtId="0" fontId="0" fillId="0" borderId="104" xfId="0" applyBorder="1"/>
    <xf numFmtId="0" fontId="0" fillId="10" borderId="0" xfId="0" applyFill="1"/>
    <xf numFmtId="0" fontId="0" fillId="0" borderId="105" xfId="0" applyBorder="1"/>
    <xf numFmtId="49" fontId="14" fillId="0" borderId="106" xfId="0" applyNumberFormat="1" applyFont="1" applyBorder="1"/>
    <xf numFmtId="0" fontId="0" fillId="0" borderId="53" xfId="0" applyBorder="1" applyAlignment="1">
      <alignment horizontal="center"/>
    </xf>
    <xf numFmtId="1" fontId="0" fillId="10" borderId="107" xfId="0" applyNumberFormat="1" applyFill="1" applyBorder="1" applyAlignment="1">
      <alignment horizontal="center"/>
    </xf>
    <xf numFmtId="0" fontId="0" fillId="10" borderId="95" xfId="0" applyFill="1" applyBorder="1" applyAlignment="1">
      <alignment horizontal="center"/>
    </xf>
    <xf numFmtId="49" fontId="14" fillId="0" borderId="108" xfId="0" applyNumberFormat="1" applyFont="1" applyBorder="1"/>
    <xf numFmtId="49" fontId="14" fillId="0" borderId="109" xfId="0" applyNumberFormat="1" applyFont="1" applyBorder="1"/>
    <xf numFmtId="0" fontId="2" fillId="0" borderId="110" xfId="0" applyFont="1" applyBorder="1"/>
    <xf numFmtId="49" fontId="0" fillId="0" borderId="111" xfId="0" applyNumberFormat="1" applyBorder="1"/>
    <xf numFmtId="49" fontId="0" fillId="0" borderId="112" xfId="0" applyNumberFormat="1" applyBorder="1"/>
    <xf numFmtId="49" fontId="14" fillId="9" borderId="44" xfId="0" applyNumberFormat="1" applyFont="1" applyFill="1" applyBorder="1" applyAlignment="1">
      <alignment horizontal="center"/>
    </xf>
    <xf numFmtId="49" fontId="20" fillId="9" borderId="75" xfId="0" applyNumberFormat="1" applyFont="1" applyFill="1" applyBorder="1" applyAlignment="1">
      <alignment horizontal="center"/>
    </xf>
    <xf numFmtId="49" fontId="14" fillId="9" borderId="54" xfId="0" applyNumberFormat="1" applyFont="1" applyFill="1" applyBorder="1" applyAlignment="1">
      <alignment horizontal="center"/>
    </xf>
    <xf numFmtId="49" fontId="14" fillId="0" borderId="113" xfId="0" applyNumberFormat="1" applyFont="1" applyBorder="1"/>
    <xf numFmtId="49" fontId="14" fillId="0" borderId="114" xfId="0" applyNumberFormat="1" applyFont="1" applyBorder="1"/>
    <xf numFmtId="0" fontId="0" fillId="0" borderId="115" xfId="0" applyBorder="1"/>
    <xf numFmtId="49" fontId="0" fillId="0" borderId="116" xfId="0" applyNumberFormat="1" applyBorder="1"/>
    <xf numFmtId="49" fontId="0" fillId="0" borderId="117" xfId="0" applyNumberFormat="1" applyBorder="1"/>
    <xf numFmtId="49" fontId="14" fillId="9" borderId="32" xfId="0" applyNumberFormat="1" applyFont="1" applyFill="1" applyBorder="1" applyAlignment="1">
      <alignment horizontal="center"/>
    </xf>
    <xf numFmtId="0" fontId="2" fillId="0" borderId="118" xfId="0" applyFont="1" applyBorder="1"/>
    <xf numFmtId="49" fontId="0" fillId="0" borderId="119" xfId="0" applyNumberFormat="1" applyBorder="1"/>
    <xf numFmtId="49" fontId="14" fillId="9" borderId="48" xfId="0" applyNumberFormat="1" applyFont="1" applyFill="1" applyBorder="1" applyAlignment="1">
      <alignment horizontal="center"/>
    </xf>
    <xf numFmtId="49" fontId="14" fillId="9" borderId="71" xfId="0" applyNumberFormat="1" applyFont="1" applyFill="1" applyBorder="1" applyAlignment="1">
      <alignment horizontal="center"/>
    </xf>
    <xf numFmtId="0" fontId="0" fillId="0" borderId="120" xfId="0" applyBorder="1"/>
    <xf numFmtId="0" fontId="0" fillId="0" borderId="121" xfId="0" applyBorder="1"/>
    <xf numFmtId="0" fontId="0" fillId="0" borderId="122" xfId="0" applyBorder="1"/>
    <xf numFmtId="0" fontId="0" fillId="0" borderId="123" xfId="0" applyBorder="1"/>
    <xf numFmtId="0" fontId="0" fillId="0" borderId="124" xfId="0" applyBorder="1"/>
    <xf numFmtId="0" fontId="14" fillId="9" borderId="54" xfId="0" applyFont="1" applyFill="1" applyBorder="1" applyAlignment="1">
      <alignment horizontal="center"/>
    </xf>
    <xf numFmtId="0" fontId="0" fillId="0" borderId="125" xfId="0" applyBorder="1"/>
    <xf numFmtId="0" fontId="0" fillId="0" borderId="126" xfId="0" applyBorder="1"/>
    <xf numFmtId="0" fontId="0" fillId="0" borderId="127" xfId="0" applyBorder="1"/>
    <xf numFmtId="0" fontId="0" fillId="0" borderId="128" xfId="0" applyBorder="1"/>
    <xf numFmtId="0" fontId="0" fillId="0" borderId="129" xfId="0" applyBorder="1"/>
    <xf numFmtId="0" fontId="14" fillId="9" borderId="130" xfId="0" applyFont="1" applyFill="1" applyBorder="1" applyAlignment="1">
      <alignment horizontal="center"/>
    </xf>
    <xf numFmtId="0" fontId="14" fillId="9" borderId="57" xfId="0" applyFont="1" applyFill="1" applyBorder="1" applyAlignment="1">
      <alignment horizontal="center"/>
    </xf>
    <xf numFmtId="0" fontId="14" fillId="9" borderId="80" xfId="0" applyFont="1" applyFill="1" applyBorder="1" applyAlignment="1">
      <alignment horizontal="center"/>
    </xf>
    <xf numFmtId="0" fontId="0" fillId="3" borderId="54" xfId="0" applyFill="1" applyBorder="1"/>
    <xf numFmtId="0" fontId="14" fillId="9" borderId="131" xfId="0" applyFont="1" applyFill="1" applyBorder="1" applyAlignment="1">
      <alignment horizontal="center"/>
    </xf>
    <xf numFmtId="49" fontId="14" fillId="9" borderId="25" xfId="0" applyNumberFormat="1" applyFont="1" applyFill="1" applyBorder="1" applyAlignment="1">
      <alignment horizontal="center"/>
    </xf>
    <xf numFmtId="0" fontId="0" fillId="0" borderId="132" xfId="0" applyBorder="1"/>
    <xf numFmtId="0" fontId="0" fillId="0" borderId="133" xfId="0" applyBorder="1"/>
    <xf numFmtId="0" fontId="0" fillId="0" borderId="134" xfId="0" applyBorder="1"/>
    <xf numFmtId="0" fontId="0" fillId="0" borderId="135" xfId="0" applyBorder="1"/>
    <xf numFmtId="0" fontId="0" fillId="0" borderId="136" xfId="0" applyBorder="1"/>
    <xf numFmtId="49" fontId="14" fillId="9" borderId="73" xfId="0" applyNumberFormat="1" applyFont="1" applyFill="1" applyBorder="1" applyAlignment="1">
      <alignment horizontal="center"/>
    </xf>
    <xf numFmtId="0" fontId="14" fillId="9" borderId="73" xfId="0" applyFont="1" applyFill="1" applyBorder="1" applyAlignment="1">
      <alignment horizontal="center"/>
    </xf>
    <xf numFmtId="49" fontId="14" fillId="9" borderId="137" xfId="0" applyNumberFormat="1" applyFont="1" applyFill="1" applyBorder="1" applyAlignment="1">
      <alignment horizontal="center"/>
    </xf>
    <xf numFmtId="0" fontId="0" fillId="0" borderId="138" xfId="0" applyBorder="1"/>
    <xf numFmtId="0" fontId="0" fillId="0" borderId="139" xfId="0" applyBorder="1"/>
    <xf numFmtId="0" fontId="14" fillId="9" borderId="53" xfId="0" applyFont="1" applyFill="1" applyBorder="1" applyAlignment="1">
      <alignment horizontal="center"/>
    </xf>
    <xf numFmtId="0" fontId="25" fillId="3" borderId="57" xfId="0" applyFont="1" applyFill="1" applyBorder="1"/>
    <xf numFmtId="0" fontId="0" fillId="0" borderId="71" xfId="0" applyBorder="1"/>
    <xf numFmtId="0" fontId="0" fillId="0" borderId="140" xfId="0" applyBorder="1"/>
    <xf numFmtId="0" fontId="2" fillId="13" borderId="35" xfId="0" applyFont="1" applyFill="1" applyBorder="1"/>
    <xf numFmtId="0" fontId="0" fillId="0" borderId="75" xfId="0" applyBorder="1"/>
    <xf numFmtId="0" fontId="2" fillId="13" borderId="141" xfId="0" applyFont="1" applyFill="1" applyBorder="1"/>
    <xf numFmtId="43" fontId="0" fillId="0" borderId="57" xfId="1" applyFont="1" applyBorder="1"/>
    <xf numFmtId="164" fontId="0" fillId="0" borderId="54" xfId="7" applyFont="1" applyBorder="1"/>
    <xf numFmtId="0" fontId="0" fillId="0" borderId="68" xfId="0" applyBorder="1"/>
    <xf numFmtId="166" fontId="2" fillId="0" borderId="0" xfId="0" applyNumberFormat="1" applyFont="1"/>
    <xf numFmtId="49" fontId="14" fillId="0" borderId="0" xfId="0" applyNumberFormat="1" applyFont="1"/>
    <xf numFmtId="0" fontId="0" fillId="0" borderId="142" xfId="0" applyBorder="1"/>
    <xf numFmtId="0" fontId="0" fillId="0" borderId="141" xfId="0" applyBorder="1"/>
    <xf numFmtId="0" fontId="14" fillId="0" borderId="143" xfId="0" applyFont="1" applyBorder="1"/>
    <xf numFmtId="0" fontId="14" fillId="0" borderId="40" xfId="0" applyFont="1" applyBorder="1"/>
    <xf numFmtId="0" fontId="14" fillId="0" borderId="84" xfId="0" applyFont="1" applyBorder="1"/>
    <xf numFmtId="0" fontId="14" fillId="0" borderId="62" xfId="0" applyFont="1" applyBorder="1"/>
    <xf numFmtId="0" fontId="14" fillId="0" borderId="64" xfId="0" applyFont="1" applyBorder="1"/>
    <xf numFmtId="0" fontId="0" fillId="0" borderId="51" xfId="0" applyBorder="1"/>
    <xf numFmtId="0" fontId="2" fillId="0" borderId="140" xfId="0" applyFont="1" applyBorder="1"/>
    <xf numFmtId="0" fontId="2" fillId="0" borderId="54" xfId="0" applyFont="1" applyBorder="1"/>
    <xf numFmtId="0" fontId="2" fillId="0" borderId="66" xfId="0" applyFont="1" applyBorder="1"/>
    <xf numFmtId="0" fontId="0" fillId="0" borderId="144" xfId="0" applyBorder="1"/>
    <xf numFmtId="0" fontId="0" fillId="0" borderId="145" xfId="0" applyBorder="1"/>
    <xf numFmtId="0" fontId="0" fillId="0" borderId="146" xfId="0" applyBorder="1"/>
    <xf numFmtId="0" fontId="15" fillId="0" borderId="64" xfId="0" applyFont="1" applyBorder="1"/>
    <xf numFmtId="1" fontId="0" fillId="0" borderId="147" xfId="0" applyNumberFormat="1" applyBorder="1"/>
    <xf numFmtId="0" fontId="2" fillId="0" borderId="144" xfId="0" applyFont="1" applyBorder="1"/>
    <xf numFmtId="166" fontId="2" fillId="0" borderId="145" xfId="0" applyNumberFormat="1" applyFont="1" applyBorder="1"/>
    <xf numFmtId="166" fontId="2" fillId="0" borderId="148" xfId="0" applyNumberFormat="1" applyFont="1" applyBorder="1"/>
    <xf numFmtId="0" fontId="2" fillId="0" borderId="149" xfId="0" applyFont="1" applyBorder="1"/>
    <xf numFmtId="0" fontId="0" fillId="0" borderId="146" xfId="0" applyBorder="1" applyAlignment="1">
      <alignment horizontal="center"/>
    </xf>
    <xf numFmtId="0" fontId="2" fillId="0" borderId="100" xfId="0" applyFont="1" applyBorder="1"/>
    <xf numFmtId="49" fontId="14" fillId="0" borderId="150" xfId="0" applyNumberFormat="1" applyFont="1" applyBorder="1"/>
    <xf numFmtId="166" fontId="0" fillId="0" borderId="148" xfId="0" applyNumberFormat="1" applyBorder="1"/>
    <xf numFmtId="0" fontId="15" fillId="0" borderId="67" xfId="0" applyFont="1" applyBorder="1"/>
    <xf numFmtId="1" fontId="0" fillId="0" borderId="151" xfId="0" applyNumberFormat="1" applyBorder="1"/>
    <xf numFmtId="0" fontId="2" fillId="0" borderId="103" xfId="0" applyFont="1" applyBorder="1"/>
    <xf numFmtId="0" fontId="2" fillId="0" borderId="152" xfId="0" applyFont="1" applyBorder="1"/>
    <xf numFmtId="0" fontId="0" fillId="0" borderId="153" xfId="0" applyBorder="1"/>
    <xf numFmtId="0" fontId="0" fillId="0" borderId="152" xfId="0" applyBorder="1"/>
    <xf numFmtId="0" fontId="0" fillId="0" borderId="101" xfId="0" applyBorder="1" applyAlignment="1">
      <alignment horizontal="center"/>
    </xf>
    <xf numFmtId="0" fontId="2" fillId="0" borderId="97" xfId="0" applyFont="1" applyBorder="1"/>
    <xf numFmtId="0" fontId="2" fillId="0" borderId="98" xfId="0" applyFont="1" applyBorder="1"/>
    <xf numFmtId="0" fontId="0" fillId="0" borderId="154" xfId="0" applyBorder="1"/>
    <xf numFmtId="0" fontId="0" fillId="0" borderId="98" xfId="0" applyBorder="1"/>
    <xf numFmtId="0" fontId="0" fillId="0" borderId="104" xfId="0" applyBorder="1" applyAlignment="1">
      <alignment horizontal="center"/>
    </xf>
    <xf numFmtId="166" fontId="2" fillId="0" borderId="98" xfId="0" applyNumberFormat="1" applyFont="1" applyBorder="1"/>
    <xf numFmtId="1" fontId="0" fillId="0" borderId="0" xfId="0" applyNumberFormat="1" applyAlignment="1">
      <alignment horizontal="center"/>
    </xf>
    <xf numFmtId="0" fontId="2" fillId="0" borderId="105" xfId="0" applyFont="1" applyBorder="1"/>
    <xf numFmtId="49" fontId="14" fillId="0" borderId="155" xfId="0" applyNumberFormat="1" applyFont="1" applyBorder="1"/>
    <xf numFmtId="49" fontId="0" fillId="0" borderId="0" xfId="0" applyNumberFormat="1"/>
    <xf numFmtId="49" fontId="14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14" fillId="9" borderId="62" xfId="0" applyNumberFormat="1" applyFont="1" applyFill="1" applyBorder="1" applyAlignment="1">
      <alignment horizontal="center"/>
    </xf>
    <xf numFmtId="49" fontId="20" fillId="9" borderId="54" xfId="0" applyNumberFormat="1" applyFont="1" applyFill="1" applyBorder="1" applyAlignment="1">
      <alignment horizontal="center"/>
    </xf>
    <xf numFmtId="49" fontId="0" fillId="0" borderId="156" xfId="0" applyNumberFormat="1" applyBorder="1"/>
    <xf numFmtId="49" fontId="0" fillId="0" borderId="157" xfId="0" applyNumberFormat="1" applyBorder="1"/>
    <xf numFmtId="0" fontId="14" fillId="0" borderId="0" xfId="0" applyFont="1" applyAlignment="1">
      <alignment horizontal="center"/>
    </xf>
    <xf numFmtId="0" fontId="0" fillId="0" borderId="158" xfId="0" applyBorder="1"/>
    <xf numFmtId="0" fontId="0" fillId="0" borderId="32" xfId="0" applyBorder="1"/>
    <xf numFmtId="0" fontId="0" fillId="0" borderId="159" xfId="0" applyBorder="1"/>
    <xf numFmtId="0" fontId="14" fillId="0" borderId="18" xfId="0" applyFont="1" applyBorder="1"/>
    <xf numFmtId="0" fontId="14" fillId="0" borderId="17" xfId="0" applyFont="1" applyBorder="1"/>
    <xf numFmtId="0" fontId="0" fillId="0" borderId="26" xfId="0" applyBorder="1"/>
    <xf numFmtId="0" fontId="14" fillId="0" borderId="160" xfId="0" applyFont="1" applyBorder="1"/>
    <xf numFmtId="0" fontId="0" fillId="0" borderId="161" xfId="0" applyBorder="1"/>
    <xf numFmtId="164" fontId="0" fillId="0" borderId="57" xfId="7" applyFont="1" applyBorder="1"/>
    <xf numFmtId="0" fontId="14" fillId="0" borderId="36" xfId="0" applyFont="1" applyBorder="1"/>
    <xf numFmtId="0" fontId="0" fillId="0" borderId="48" xfId="0" applyBorder="1"/>
    <xf numFmtId="20" fontId="0" fillId="0" borderId="26" xfId="0" applyNumberFormat="1" applyBorder="1" applyAlignment="1">
      <alignment horizontal="center"/>
    </xf>
    <xf numFmtId="20" fontId="0" fillId="0" borderId="162" xfId="0" applyNumberFormat="1" applyBorder="1" applyAlignment="1">
      <alignment horizontal="center"/>
    </xf>
    <xf numFmtId="20" fontId="0" fillId="0" borderId="163" xfId="0" applyNumberFormat="1" applyBorder="1" applyAlignment="1">
      <alignment horizontal="center"/>
    </xf>
    <xf numFmtId="20" fontId="0" fillId="0" borderId="164" xfId="0" applyNumberFormat="1" applyBorder="1" applyAlignment="1">
      <alignment horizontal="center"/>
    </xf>
    <xf numFmtId="20" fontId="0" fillId="0" borderId="165" xfId="0" applyNumberFormat="1" applyBorder="1" applyAlignment="1">
      <alignment horizontal="center"/>
    </xf>
    <xf numFmtId="49" fontId="14" fillId="0" borderId="166" xfId="0" applyNumberFormat="1" applyFont="1" applyBorder="1"/>
    <xf numFmtId="0" fontId="0" fillId="0" borderId="167" xfId="0" applyBorder="1"/>
    <xf numFmtId="0" fontId="0" fillId="14" borderId="54" xfId="0" applyFill="1" applyBorder="1"/>
    <xf numFmtId="0" fontId="0" fillId="0" borderId="168" xfId="0" applyBorder="1"/>
    <xf numFmtId="20" fontId="0" fillId="0" borderId="169" xfId="0" applyNumberFormat="1" applyBorder="1" applyAlignment="1">
      <alignment horizontal="center"/>
    </xf>
    <xf numFmtId="0" fontId="0" fillId="0" borderId="170" xfId="0" applyBorder="1"/>
    <xf numFmtId="0" fontId="0" fillId="0" borderId="171" xfId="0" applyBorder="1"/>
    <xf numFmtId="0" fontId="0" fillId="0" borderId="172" xfId="0" applyBorder="1"/>
    <xf numFmtId="0" fontId="0" fillId="0" borderId="173" xfId="0" applyBorder="1"/>
    <xf numFmtId="0" fontId="0" fillId="0" borderId="25" xfId="0" applyBorder="1"/>
    <xf numFmtId="0" fontId="14" fillId="0" borderId="159" xfId="0" applyFont="1" applyBorder="1"/>
    <xf numFmtId="0" fontId="0" fillId="0" borderId="174" xfId="0" applyBorder="1"/>
    <xf numFmtId="0" fontId="14" fillId="0" borderId="141" xfId="0" applyFont="1" applyBorder="1"/>
    <xf numFmtId="0" fontId="0" fillId="0" borderId="175" xfId="0" applyBorder="1"/>
    <xf numFmtId="164" fontId="0" fillId="0" borderId="54" xfId="8" applyFont="1" applyBorder="1"/>
    <xf numFmtId="0" fontId="0" fillId="0" borderId="176" xfId="0" applyBorder="1"/>
    <xf numFmtId="0" fontId="14" fillId="0" borderId="177" xfId="0" applyFont="1" applyBorder="1"/>
    <xf numFmtId="0" fontId="0" fillId="0" borderId="178" xfId="0" applyBorder="1"/>
    <xf numFmtId="0" fontId="0" fillId="0" borderId="65" xfId="0" applyBorder="1"/>
    <xf numFmtId="0" fontId="14" fillId="0" borderId="44" xfId="0" applyFont="1" applyBorder="1"/>
    <xf numFmtId="1" fontId="0" fillId="0" borderId="75" xfId="0" applyNumberFormat="1" applyBorder="1"/>
    <xf numFmtId="20" fontId="2" fillId="0" borderId="35" xfId="0" applyNumberFormat="1" applyFont="1" applyBorder="1" applyAlignment="1">
      <alignment horizontal="center"/>
    </xf>
    <xf numFmtId="20" fontId="0" fillId="0" borderId="66" xfId="0" applyNumberFormat="1" applyBorder="1" applyAlignment="1">
      <alignment horizontal="center"/>
    </xf>
    <xf numFmtId="20" fontId="0" fillId="0" borderId="179" xfId="0" applyNumberFormat="1" applyBorder="1" applyAlignment="1">
      <alignment horizontal="center"/>
    </xf>
    <xf numFmtId="20" fontId="0" fillId="0" borderId="180" xfId="0" applyNumberFormat="1" applyBorder="1" applyAlignment="1">
      <alignment horizontal="center"/>
    </xf>
    <xf numFmtId="1" fontId="0" fillId="0" borderId="107" xfId="0" applyNumberFormat="1" applyBorder="1" applyAlignment="1">
      <alignment horizontal="center"/>
    </xf>
    <xf numFmtId="0" fontId="0" fillId="0" borderId="140" xfId="0" applyBorder="1" applyAlignment="1">
      <alignment horizontal="right"/>
    </xf>
    <xf numFmtId="49" fontId="0" fillId="0" borderId="181" xfId="0" applyNumberFormat="1" applyBorder="1"/>
    <xf numFmtId="49" fontId="0" fillId="0" borderId="182" xfId="0" applyNumberFormat="1" applyBorder="1"/>
    <xf numFmtId="0" fontId="0" fillId="0" borderId="183" xfId="0" applyBorder="1"/>
    <xf numFmtId="0" fontId="0" fillId="0" borderId="157" xfId="0" applyBorder="1"/>
    <xf numFmtId="0" fontId="0" fillId="0" borderId="184" xfId="0" applyBorder="1"/>
    <xf numFmtId="0" fontId="0" fillId="0" borderId="185" xfId="0" applyBorder="1"/>
    <xf numFmtId="0" fontId="14" fillId="9" borderId="186" xfId="0" applyFont="1" applyFill="1" applyBorder="1" applyAlignment="1">
      <alignment horizontal="center"/>
    </xf>
    <xf numFmtId="49" fontId="14" fillId="9" borderId="186" xfId="0" applyNumberFormat="1" applyFont="1" applyFill="1" applyBorder="1" applyAlignment="1">
      <alignment horizontal="center"/>
    </xf>
    <xf numFmtId="0" fontId="0" fillId="0" borderId="78" xfId="0" applyBorder="1"/>
    <xf numFmtId="0" fontId="0" fillId="0" borderId="186" xfId="0" applyBorder="1"/>
    <xf numFmtId="0" fontId="0" fillId="0" borderId="82" xfId="0" applyBorder="1"/>
    <xf numFmtId="0" fontId="14" fillId="0" borderId="187" xfId="0" applyFont="1" applyBorder="1"/>
    <xf numFmtId="0" fontId="0" fillId="0" borderId="160" xfId="0" applyBorder="1"/>
    <xf numFmtId="0" fontId="0" fillId="0" borderId="188" xfId="0" applyBorder="1"/>
    <xf numFmtId="164" fontId="0" fillId="0" borderId="41" xfId="8" applyFont="1" applyBorder="1"/>
    <xf numFmtId="164" fontId="0" fillId="0" borderId="41" xfId="7" applyFont="1" applyBorder="1"/>
    <xf numFmtId="0" fontId="0" fillId="0" borderId="42" xfId="0" applyBorder="1"/>
    <xf numFmtId="2" fontId="0" fillId="0" borderId="54" xfId="7" applyNumberFormat="1" applyFont="1" applyBorder="1"/>
    <xf numFmtId="0" fontId="0" fillId="0" borderId="189" xfId="0" applyBorder="1"/>
    <xf numFmtId="0" fontId="0" fillId="0" borderId="190" xfId="0" applyBorder="1"/>
    <xf numFmtId="0" fontId="14" fillId="0" borderId="20" xfId="0" applyFont="1" applyBorder="1"/>
    <xf numFmtId="0" fontId="14" fillId="0" borderId="142" xfId="0" applyFont="1" applyBorder="1"/>
    <xf numFmtId="166" fontId="0" fillId="0" borderId="41" xfId="0" applyNumberFormat="1" applyBorder="1"/>
    <xf numFmtId="49" fontId="14" fillId="0" borderId="83" xfId="0" applyNumberFormat="1" applyFont="1" applyBorder="1"/>
    <xf numFmtId="0" fontId="14" fillId="0" borderId="14" xfId="0" applyFont="1" applyBorder="1"/>
    <xf numFmtId="0" fontId="0" fillId="0" borderId="55" xfId="0" applyBorder="1"/>
    <xf numFmtId="1" fontId="14" fillId="0" borderId="41" xfId="0" applyNumberFormat="1" applyFont="1" applyBorder="1"/>
    <xf numFmtId="20" fontId="0" fillId="0" borderId="83" xfId="0" applyNumberFormat="1" applyBorder="1" applyAlignment="1">
      <alignment horizontal="center"/>
    </xf>
    <xf numFmtId="0" fontId="0" fillId="0" borderId="91" xfId="0" applyBorder="1" applyAlignment="1">
      <alignment horizontal="center"/>
    </xf>
    <xf numFmtId="20" fontId="0" fillId="0" borderId="191" xfId="0" applyNumberFormat="1" applyBorder="1" applyAlignment="1">
      <alignment horizontal="center"/>
    </xf>
    <xf numFmtId="20" fontId="0" fillId="0" borderId="192" xfId="0" applyNumberFormat="1" applyBorder="1" applyAlignment="1">
      <alignment horizontal="center"/>
    </xf>
    <xf numFmtId="20" fontId="0" fillId="0" borderId="193" xfId="0" applyNumberFormat="1" applyBorder="1" applyAlignment="1">
      <alignment horizontal="center"/>
    </xf>
    <xf numFmtId="20" fontId="0" fillId="0" borderId="160" xfId="0" applyNumberFormat="1" applyBorder="1" applyAlignment="1">
      <alignment horizontal="center"/>
    </xf>
    <xf numFmtId="20" fontId="0" fillId="0" borderId="194" xfId="0" applyNumberFormat="1" applyBorder="1" applyAlignment="1">
      <alignment horizontal="center"/>
    </xf>
    <xf numFmtId="20" fontId="0" fillId="0" borderId="195" xfId="0" applyNumberFormat="1" applyBorder="1" applyAlignment="1">
      <alignment horizontal="center"/>
    </xf>
    <xf numFmtId="20" fontId="0" fillId="0" borderId="196" xfId="0" applyNumberFormat="1" applyBorder="1" applyAlignment="1">
      <alignment horizontal="center"/>
    </xf>
    <xf numFmtId="20" fontId="0" fillId="0" borderId="197" xfId="0" applyNumberFormat="1" applyBorder="1" applyAlignment="1">
      <alignment horizontal="center"/>
    </xf>
    <xf numFmtId="49" fontId="20" fillId="9" borderId="82" xfId="0" applyNumberFormat="1" applyFont="1" applyFill="1" applyBorder="1" applyAlignment="1">
      <alignment horizontal="center"/>
    </xf>
    <xf numFmtId="49" fontId="20" fillId="9" borderId="53" xfId="0" applyNumberFormat="1" applyFont="1" applyFill="1" applyBorder="1" applyAlignment="1">
      <alignment horizontal="center"/>
    </xf>
    <xf numFmtId="49" fontId="20" fillId="9" borderId="67" xfId="0" applyNumberFormat="1" applyFont="1" applyFill="1" applyBorder="1" applyAlignment="1">
      <alignment horizontal="center"/>
    </xf>
    <xf numFmtId="49" fontId="14" fillId="9" borderId="26" xfId="0" applyNumberFormat="1" applyFont="1" applyFill="1" applyBorder="1" applyAlignment="1">
      <alignment horizontal="center"/>
    </xf>
    <xf numFmtId="49" fontId="14" fillId="0" borderId="198" xfId="0" applyNumberFormat="1" applyFont="1" applyBorder="1"/>
    <xf numFmtId="49" fontId="14" fillId="0" borderId="199" xfId="0" applyNumberFormat="1" applyFont="1" applyBorder="1"/>
    <xf numFmtId="0" fontId="2" fillId="0" borderId="200" xfId="0" applyFont="1" applyBorder="1"/>
    <xf numFmtId="49" fontId="0" fillId="0" borderId="201" xfId="0" applyNumberFormat="1" applyBorder="1"/>
    <xf numFmtId="49" fontId="0" fillId="0" borderId="202" xfId="0" applyNumberFormat="1" applyBorder="1"/>
    <xf numFmtId="49" fontId="20" fillId="9" borderId="44" xfId="0" applyNumberFormat="1" applyFont="1" applyFill="1" applyBorder="1" applyAlignment="1">
      <alignment horizontal="center"/>
    </xf>
    <xf numFmtId="49" fontId="14" fillId="9" borderId="45" xfId="0" applyNumberFormat="1" applyFont="1" applyFill="1" applyBorder="1" applyAlignment="1">
      <alignment horizontal="center"/>
    </xf>
    <xf numFmtId="49" fontId="20" fillId="9" borderId="45" xfId="0" applyNumberFormat="1" applyFont="1" applyFill="1" applyBorder="1" applyAlignment="1">
      <alignment horizontal="center"/>
    </xf>
    <xf numFmtId="49" fontId="14" fillId="9" borderId="203" xfId="0" applyNumberFormat="1" applyFont="1" applyFill="1" applyBorder="1" applyAlignment="1">
      <alignment horizontal="center"/>
    </xf>
    <xf numFmtId="49" fontId="20" fillId="9" borderId="62" xfId="0" applyNumberFormat="1" applyFont="1" applyFill="1" applyBorder="1" applyAlignment="1">
      <alignment horizontal="center"/>
    </xf>
    <xf numFmtId="49" fontId="14" fillId="9" borderId="64" xfId="0" applyNumberFormat="1" applyFont="1" applyFill="1" applyBorder="1" applyAlignment="1">
      <alignment horizontal="center"/>
    </xf>
    <xf numFmtId="0" fontId="0" fillId="3" borderId="62" xfId="0" applyFill="1" applyBorder="1"/>
    <xf numFmtId="49" fontId="20" fillId="9" borderId="190" xfId="0" applyNumberFormat="1" applyFont="1" applyFill="1" applyBorder="1" applyAlignment="1">
      <alignment horizontal="center"/>
    </xf>
    <xf numFmtId="49" fontId="26" fillId="9" borderId="54" xfId="0" applyNumberFormat="1" applyFont="1" applyFill="1" applyBorder="1" applyAlignment="1">
      <alignment horizontal="center"/>
    </xf>
    <xf numFmtId="49" fontId="14" fillId="9" borderId="75" xfId="0" applyNumberFormat="1" applyFont="1" applyFill="1" applyBorder="1" applyAlignment="1">
      <alignment horizontal="center"/>
    </xf>
    <xf numFmtId="0" fontId="25" fillId="3" borderId="54" xfId="0" applyFont="1" applyFill="1" applyBorder="1"/>
    <xf numFmtId="0" fontId="25" fillId="3" borderId="35" xfId="0" applyFont="1" applyFill="1" applyBorder="1"/>
    <xf numFmtId="0" fontId="2" fillId="3" borderId="54" xfId="0" applyFont="1" applyFill="1" applyBorder="1"/>
    <xf numFmtId="0" fontId="27" fillId="0" borderId="0" xfId="0" applyFont="1"/>
    <xf numFmtId="0" fontId="22" fillId="3" borderId="0" xfId="0" applyFont="1" applyFill="1"/>
    <xf numFmtId="49" fontId="14" fillId="0" borderId="204" xfId="0" applyNumberFormat="1" applyFont="1" applyBorder="1"/>
    <xf numFmtId="0" fontId="0" fillId="10" borderId="62" xfId="0" applyFill="1" applyBorder="1"/>
    <xf numFmtId="0" fontId="14" fillId="0" borderId="48" xfId="0" applyFont="1" applyBorder="1"/>
    <xf numFmtId="0" fontId="0" fillId="0" borderId="205" xfId="0" applyBorder="1" applyAlignment="1">
      <alignment horizontal="center"/>
    </xf>
    <xf numFmtId="0" fontId="0" fillId="0" borderId="140" xfId="0" applyBorder="1" applyAlignment="1">
      <alignment horizontal="center"/>
    </xf>
    <xf numFmtId="0" fontId="0" fillId="0" borderId="206" xfId="0" applyBorder="1" applyAlignment="1">
      <alignment horizontal="center"/>
    </xf>
    <xf numFmtId="49" fontId="20" fillId="9" borderId="64" xfId="0" applyNumberFormat="1" applyFont="1" applyFill="1" applyBorder="1" applyAlignment="1">
      <alignment horizontal="center"/>
    </xf>
    <xf numFmtId="20" fontId="0" fillId="0" borderId="207" xfId="0" applyNumberFormat="1" applyBorder="1" applyAlignment="1">
      <alignment horizontal="center"/>
    </xf>
    <xf numFmtId="0" fontId="0" fillId="0" borderId="143" xfId="0" applyBorder="1"/>
    <xf numFmtId="0" fontId="2" fillId="0" borderId="161" xfId="0" applyFont="1" applyBorder="1"/>
    <xf numFmtId="0" fontId="0" fillId="0" borderId="208" xfId="0" applyBorder="1"/>
    <xf numFmtId="0" fontId="28" fillId="0" borderId="38" xfId="0" applyFont="1" applyBorder="1"/>
    <xf numFmtId="0" fontId="28" fillId="0" borderId="37" xfId="0" applyFont="1" applyBorder="1"/>
    <xf numFmtId="0" fontId="28" fillId="0" borderId="39" xfId="0" applyFont="1" applyBorder="1"/>
    <xf numFmtId="0" fontId="2" fillId="0" borderId="0" xfId="0" applyFont="1" applyAlignment="1">
      <alignment horizontal="right"/>
    </xf>
    <xf numFmtId="45" fontId="2" fillId="0" borderId="0" xfId="0" applyNumberFormat="1" applyFont="1" applyAlignment="1">
      <alignment horizontal="right"/>
    </xf>
    <xf numFmtId="172" fontId="2" fillId="3" borderId="19" xfId="0" applyNumberFormat="1" applyFont="1" applyFill="1" applyBorder="1"/>
    <xf numFmtId="0" fontId="29" fillId="0" borderId="19" xfId="0" applyFont="1" applyBorder="1"/>
    <xf numFmtId="21" fontId="14" fillId="3" borderId="19" xfId="0" applyNumberFormat="1" applyFont="1" applyFill="1" applyBorder="1"/>
    <xf numFmtId="45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0" fontId="2" fillId="3" borderId="35" xfId="0" applyFont="1" applyFill="1" applyBorder="1"/>
    <xf numFmtId="0" fontId="0" fillId="3" borderId="39" xfId="0" applyFill="1" applyBorder="1" applyAlignment="1">
      <alignment horizontal="center"/>
    </xf>
    <xf numFmtId="0" fontId="14" fillId="0" borderId="13" xfId="0" applyFont="1" applyBorder="1"/>
    <xf numFmtId="0" fontId="29" fillId="0" borderId="0" xfId="0" applyFont="1"/>
    <xf numFmtId="0" fontId="14" fillId="0" borderId="19" xfId="0" applyFont="1" applyBorder="1"/>
    <xf numFmtId="2" fontId="0" fillId="3" borderId="37" xfId="0" applyNumberFormat="1" applyFill="1" applyBorder="1"/>
    <xf numFmtId="2" fontId="0" fillId="3" borderId="39" xfId="0" applyNumberFormat="1" applyFill="1" applyBorder="1"/>
    <xf numFmtId="49" fontId="14" fillId="9" borderId="160" xfId="0" applyNumberFormat="1" applyFont="1" applyFill="1" applyBorder="1" applyAlignment="1">
      <alignment horizontal="center"/>
    </xf>
    <xf numFmtId="0" fontId="13" fillId="0" borderId="0" xfId="0" applyFont="1"/>
    <xf numFmtId="172" fontId="0" fillId="0" borderId="37" xfId="0" applyNumberFormat="1" applyBorder="1"/>
    <xf numFmtId="172" fontId="0" fillId="0" borderId="35" xfId="0" applyNumberFormat="1" applyBorder="1"/>
    <xf numFmtId="2" fontId="13" fillId="0" borderId="0" xfId="0" applyNumberFormat="1" applyFont="1"/>
    <xf numFmtId="0" fontId="20" fillId="0" borderId="0" xfId="0" applyFont="1"/>
    <xf numFmtId="0" fontId="32" fillId="0" borderId="0" xfId="0" applyFont="1"/>
    <xf numFmtId="0" fontId="0" fillId="0" borderId="35" xfId="0" applyBorder="1" applyAlignment="1">
      <alignment horizontal="center"/>
    </xf>
    <xf numFmtId="0" fontId="0" fillId="0" borderId="161" xfId="0" applyBorder="1" applyAlignment="1">
      <alignment horizontal="center"/>
    </xf>
    <xf numFmtId="173" fontId="0" fillId="6" borderId="143" xfId="0" applyNumberFormat="1" applyFill="1" applyBorder="1"/>
    <xf numFmtId="173" fontId="0" fillId="6" borderId="161" xfId="0" applyNumberFormat="1" applyFill="1" applyBorder="1"/>
    <xf numFmtId="173" fontId="0" fillId="0" borderId="11" xfId="0" applyNumberFormat="1" applyBorder="1"/>
    <xf numFmtId="173" fontId="0" fillId="0" borderId="0" xfId="0" applyNumberFormat="1"/>
    <xf numFmtId="173" fontId="0" fillId="0" borderId="13" xfId="0" applyNumberFormat="1" applyBorder="1"/>
    <xf numFmtId="173" fontId="0" fillId="0" borderId="143" xfId="0" applyNumberFormat="1" applyBorder="1"/>
    <xf numFmtId="173" fontId="0" fillId="0" borderId="161" xfId="0" applyNumberFormat="1" applyBorder="1"/>
    <xf numFmtId="173" fontId="0" fillId="0" borderId="208" xfId="0" applyNumberFormat="1" applyBorder="1"/>
    <xf numFmtId="173" fontId="0" fillId="0" borderId="12" xfId="0" applyNumberFormat="1" applyBorder="1"/>
    <xf numFmtId="173" fontId="0" fillId="0" borderId="17" xfId="0" applyNumberFormat="1" applyBorder="1"/>
    <xf numFmtId="173" fontId="0" fillId="0" borderId="38" xfId="0" applyNumberFormat="1" applyBorder="1"/>
    <xf numFmtId="2" fontId="0" fillId="3" borderId="38" xfId="0" applyNumberFormat="1" applyFill="1" applyBorder="1"/>
    <xf numFmtId="173" fontId="0" fillId="0" borderId="35" xfId="0" applyNumberFormat="1" applyBorder="1"/>
    <xf numFmtId="2" fontId="0" fillId="3" borderId="35" xfId="0" applyNumberFormat="1" applyFill="1" applyBorder="1"/>
    <xf numFmtId="173" fontId="0" fillId="0" borderId="19" xfId="0" applyNumberFormat="1" applyBorder="1"/>
    <xf numFmtId="2" fontId="0" fillId="3" borderId="19" xfId="0" applyNumberFormat="1" applyFill="1" applyBorder="1"/>
    <xf numFmtId="173" fontId="0" fillId="0" borderId="20" xfId="0" applyNumberFormat="1" applyBorder="1"/>
    <xf numFmtId="2" fontId="0" fillId="3" borderId="18" xfId="0" applyNumberFormat="1" applyFill="1" applyBorder="1"/>
    <xf numFmtId="173" fontId="0" fillId="0" borderId="18" xfId="0" applyNumberFormat="1" applyBorder="1"/>
    <xf numFmtId="20" fontId="0" fillId="0" borderId="0" xfId="0" applyNumberFormat="1"/>
    <xf numFmtId="46" fontId="0" fillId="0" borderId="12" xfId="0" applyNumberFormat="1" applyBorder="1"/>
    <xf numFmtId="173" fontId="0" fillId="6" borderId="11" xfId="0" applyNumberFormat="1" applyFill="1" applyBorder="1"/>
    <xf numFmtId="173" fontId="0" fillId="6" borderId="0" xfId="0" applyNumberFormat="1" applyFill="1"/>
    <xf numFmtId="173" fontId="0" fillId="6" borderId="13" xfId="0" applyNumberFormat="1" applyFill="1" applyBorder="1"/>
    <xf numFmtId="46" fontId="0" fillId="0" borderId="18" xfId="0" applyNumberFormat="1" applyBorder="1"/>
    <xf numFmtId="173" fontId="0" fillId="0" borderId="37" xfId="0" applyNumberFormat="1" applyBorder="1"/>
    <xf numFmtId="173" fontId="0" fillId="0" borderId="39" xfId="0" applyNumberFormat="1" applyBorder="1"/>
    <xf numFmtId="2" fontId="0" fillId="3" borderId="20" xfId="0" applyNumberFormat="1" applyFill="1" applyBorder="1"/>
    <xf numFmtId="0" fontId="33" fillId="0" borderId="0" xfId="0" applyFont="1"/>
    <xf numFmtId="20" fontId="0" fillId="0" borderId="160" xfId="0" applyNumberFormat="1" applyBorder="1"/>
    <xf numFmtId="173" fontId="0" fillId="0" borderId="209" xfId="0" applyNumberFormat="1" applyBorder="1"/>
    <xf numFmtId="20" fontId="0" fillId="0" borderId="11" xfId="0" applyNumberFormat="1" applyBorder="1"/>
    <xf numFmtId="2" fontId="0" fillId="0" borderId="20" xfId="0" applyNumberFormat="1" applyBorder="1"/>
    <xf numFmtId="20" fontId="0" fillId="0" borderId="208" xfId="0" applyNumberFormat="1" applyBorder="1"/>
    <xf numFmtId="20" fontId="0" fillId="0" borderId="210" xfId="0" applyNumberFormat="1" applyBorder="1"/>
    <xf numFmtId="20" fontId="0" fillId="0" borderId="211" xfId="0" applyNumberFormat="1" applyBorder="1"/>
    <xf numFmtId="20" fontId="0" fillId="0" borderId="212" xfId="0" applyNumberFormat="1" applyBorder="1"/>
    <xf numFmtId="20" fontId="0" fillId="0" borderId="13" xfId="0" applyNumberFormat="1" applyBorder="1"/>
    <xf numFmtId="172" fontId="0" fillId="0" borderId="11" xfId="0" applyNumberFormat="1" applyBorder="1"/>
    <xf numFmtId="45" fontId="0" fillId="0" borderId="0" xfId="0" applyNumberFormat="1" applyBorder="1"/>
    <xf numFmtId="0" fontId="0" fillId="0" borderId="0" xfId="0" applyBorder="1" applyAlignment="1">
      <alignment horizontal="left"/>
    </xf>
    <xf numFmtId="2" fontId="19" fillId="0" borderId="0" xfId="0" applyNumberFormat="1" applyFont="1" applyBorder="1"/>
    <xf numFmtId="0" fontId="14" fillId="0" borderId="0" xfId="0" applyFont="1" applyBorder="1"/>
    <xf numFmtId="172" fontId="0" fillId="0" borderId="0" xfId="0" applyNumberFormat="1" applyBorder="1"/>
    <xf numFmtId="2" fontId="17" fillId="0" borderId="0" xfId="0" applyNumberFormat="1" applyFont="1" applyBorder="1"/>
    <xf numFmtId="0" fontId="17" fillId="0" borderId="0" xfId="0" applyFont="1" applyBorder="1"/>
    <xf numFmtId="0" fontId="23" fillId="0" borderId="0" xfId="0" applyFont="1" applyFill="1"/>
    <xf numFmtId="0" fontId="22" fillId="0" borderId="0" xfId="0" applyFont="1" applyFill="1"/>
    <xf numFmtId="0" fontId="21" fillId="0" borderId="0" xfId="0" applyFont="1" applyFill="1" applyBorder="1"/>
    <xf numFmtId="2" fontId="19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0" borderId="161" xfId="0" applyFill="1" applyBorder="1"/>
    <xf numFmtId="0" fontId="0" fillId="0" borderId="37" xfId="0" applyFill="1" applyBorder="1"/>
    <xf numFmtId="45" fontId="0" fillId="0" borderId="0" xfId="0" applyNumberFormat="1" applyFill="1" applyBorder="1"/>
    <xf numFmtId="172" fontId="0" fillId="0" borderId="0" xfId="0" applyNumberFormat="1" applyFill="1" applyBorder="1"/>
    <xf numFmtId="0" fontId="31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/>
    <xf numFmtId="49" fontId="14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45" fontId="16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45" fontId="18" fillId="0" borderId="0" xfId="0" applyNumberFormat="1" applyFont="1" applyFill="1" applyBorder="1" applyAlignment="1">
      <alignment horizontal="right"/>
    </xf>
    <xf numFmtId="49" fontId="20" fillId="0" borderId="0" xfId="0" applyNumberFormat="1" applyFont="1" applyFill="1" applyBorder="1" applyAlignment="1">
      <alignment horizontal="center"/>
    </xf>
    <xf numFmtId="21" fontId="14" fillId="0" borderId="0" xfId="0" applyNumberFormat="1" applyFont="1" applyFill="1" applyBorder="1"/>
    <xf numFmtId="45" fontId="14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9">
    <cellStyle name="Excel Built-in Normal" xfId="4"/>
    <cellStyle name="God" xfId="5" builtinId="26"/>
    <cellStyle name="Inndata" xfId="6" builtinId="20"/>
    <cellStyle name="Komma" xfId="1" builtinId="3"/>
    <cellStyle name="Komma 2" xfId="7"/>
    <cellStyle name="Komma 4" xfId="8"/>
    <cellStyle name="Normal" xfId="0" builtinId="0"/>
    <cellStyle name="Prosent" xfId="3" builtinId="5"/>
    <cellStyle name="Valuta" xfId="2" builtinId="4"/>
  </cellStyles>
  <dxfs count="2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876328117213197"/>
          <c:y val="4.0723860133594685E-2"/>
          <c:w val="0.7408628134917481"/>
          <c:h val="0.70667322834645674"/>
        </c:manualLayout>
      </c:layout>
      <c:lineChart>
        <c:grouping val="standard"/>
        <c:varyColors val="0"/>
        <c:ser>
          <c:idx val="0"/>
          <c:order val="0"/>
          <c:tx>
            <c:v>s1</c:v>
          </c:tx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Terskeltesten!$CT$4:$CZ$5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Terskeltesten!$CT$6:$CZ$6</c:f>
              <c:numCache>
                <c:formatCode>[$-414]General</c:formatCode>
                <c:ptCount val="7"/>
                <c:pt idx="0" formatCode="General">
                  <c:v>146</c:v>
                </c:pt>
                <c:pt idx="1">
                  <c:v>141</c:v>
                </c:pt>
                <c:pt idx="2" formatCode="General">
                  <c:v>136</c:v>
                </c:pt>
                <c:pt idx="4" formatCode="General">
                  <c:v>158</c:v>
                </c:pt>
                <c:pt idx="5">
                  <c:v>154</c:v>
                </c:pt>
                <c:pt idx="6" formatCode="General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8BD-4BC1-93BB-13A60765FC69}"/>
            </c:ext>
          </c:extLst>
        </c:ser>
        <c:ser>
          <c:idx val="1"/>
          <c:order val="1"/>
          <c:tx>
            <c:v>s2</c:v>
          </c:tx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val>
            <c:numRef>
              <c:f>Terskeltesten!$CT$7:$CZ$7</c:f>
              <c:numCache>
                <c:formatCode>[$-414]General</c:formatCode>
                <c:ptCount val="7"/>
                <c:pt idx="0" formatCode="General">
                  <c:v>176</c:v>
                </c:pt>
                <c:pt idx="1">
                  <c:v>173</c:v>
                </c:pt>
                <c:pt idx="2" formatCode="General">
                  <c:v>170</c:v>
                </c:pt>
                <c:pt idx="4" formatCode="General">
                  <c:v>170</c:v>
                </c:pt>
                <c:pt idx="5">
                  <c:v>170</c:v>
                </c:pt>
                <c:pt idx="6" formatCode="General">
                  <c:v>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68BD-4BC1-93BB-13A60765FC69}"/>
            </c:ext>
          </c:extLst>
        </c:ser>
        <c:ser>
          <c:idx val="2"/>
          <c:order val="2"/>
          <c:tx>
            <c:v>s3</c:v>
          </c:tx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val>
            <c:numRef>
              <c:f>Terskeltesten!$CT$8:$CZ$8</c:f>
              <c:numCache>
                <c:formatCode>[$-414]General</c:formatCode>
                <c:ptCount val="7"/>
                <c:pt idx="0" formatCode="General">
                  <c:v>159</c:v>
                </c:pt>
                <c:pt idx="1">
                  <c:v>155.5</c:v>
                </c:pt>
                <c:pt idx="2" formatCode="General">
                  <c:v>152</c:v>
                </c:pt>
                <c:pt idx="4" formatCode="General">
                  <c:v>174</c:v>
                </c:pt>
                <c:pt idx="5">
                  <c:v>174</c:v>
                </c:pt>
                <c:pt idx="6" formatCode="General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8BD-4BC1-93BB-13A60765FC69}"/>
            </c:ext>
          </c:extLst>
        </c:ser>
        <c:ser>
          <c:idx val="3"/>
          <c:order val="3"/>
          <c:tx>
            <c:strRef>
              <c:f>Terskeltesten!$CT$9:$CZ$9</c:f>
              <c:strCache>
                <c:ptCount val="7"/>
                <c:pt idx="0">
                  <c:v>168</c:v>
                </c:pt>
                <c:pt idx="1">
                  <c:v>167,5</c:v>
                </c:pt>
                <c:pt idx="2">
                  <c:v>167</c:v>
                </c:pt>
                <c:pt idx="4">
                  <c:v>181</c:v>
                </c:pt>
                <c:pt idx="5">
                  <c:v>183,5</c:v>
                </c:pt>
                <c:pt idx="6">
                  <c:v>186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val>
            <c:numRef>
              <c:f>Terskeltesten!$CT$9:$CZ$9</c:f>
              <c:numCache>
                <c:formatCode>[$-414]General</c:formatCode>
                <c:ptCount val="7"/>
                <c:pt idx="0" formatCode="General">
                  <c:v>168</c:v>
                </c:pt>
                <c:pt idx="1">
                  <c:v>167.5</c:v>
                </c:pt>
                <c:pt idx="2" formatCode="General">
                  <c:v>167</c:v>
                </c:pt>
                <c:pt idx="4" formatCode="General">
                  <c:v>181</c:v>
                </c:pt>
                <c:pt idx="5">
                  <c:v>183.5</c:v>
                </c:pt>
                <c:pt idx="6" formatCode="General">
                  <c:v>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8BD-4BC1-93BB-13A60765FC69}"/>
            </c:ext>
          </c:extLst>
        </c:ser>
        <c:ser>
          <c:idx val="4"/>
          <c:order val="4"/>
          <c:tx>
            <c:v>s5</c:v>
          </c:tx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val>
            <c:numRef>
              <c:f>Terskeltesten!$CT$10:$CZ$10</c:f>
              <c:numCache>
                <c:formatCode>[$-414]General</c:formatCode>
                <c:ptCount val="7"/>
                <c:pt idx="0" formatCode="General">
                  <c:v>175</c:v>
                </c:pt>
                <c:pt idx="1">
                  <c:v>170</c:v>
                </c:pt>
                <c:pt idx="2" formatCode="General">
                  <c:v>165</c:v>
                </c:pt>
                <c:pt idx="4" formatCode="General">
                  <c:v>152</c:v>
                </c:pt>
                <c:pt idx="5">
                  <c:v>152.5</c:v>
                </c:pt>
                <c:pt idx="6" formatCode="General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8BD-4BC1-93BB-13A60765FC69}"/>
            </c:ext>
          </c:extLst>
        </c:ser>
        <c:ser>
          <c:idx val="5"/>
          <c:order val="5"/>
          <c:tx>
            <c:v>s6</c:v>
          </c:tx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val>
            <c:numRef>
              <c:f>Terskeltesten!$CT$11:$CZ$11</c:f>
              <c:numCache>
                <c:formatCode>[$-414]General</c:formatCode>
                <c:ptCount val="7"/>
                <c:pt idx="0" formatCode="General">
                  <c:v>185</c:v>
                </c:pt>
                <c:pt idx="1">
                  <c:v>182</c:v>
                </c:pt>
                <c:pt idx="2" formatCode="General">
                  <c:v>179</c:v>
                </c:pt>
                <c:pt idx="4" formatCode="General">
                  <c:v>168</c:v>
                </c:pt>
                <c:pt idx="5">
                  <c:v>167.5</c:v>
                </c:pt>
                <c:pt idx="6" formatCode="General">
                  <c:v>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68BD-4BC1-93BB-13A60765FC69}"/>
            </c:ext>
          </c:extLst>
        </c:ser>
        <c:ser>
          <c:idx val="6"/>
          <c:order val="6"/>
          <c:tx>
            <c:v>s7</c:v>
          </c:tx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val>
            <c:numRef>
              <c:f>Terskeltesten!$CT$12:$CZ$12</c:f>
              <c:numCache>
                <c:formatCode>[$-414]General</c:formatCode>
                <c:ptCount val="7"/>
                <c:pt idx="0" formatCode="General">
                  <c:v>182</c:v>
                </c:pt>
                <c:pt idx="1">
                  <c:v>179.5</c:v>
                </c:pt>
                <c:pt idx="2" formatCode="General">
                  <c:v>177</c:v>
                </c:pt>
                <c:pt idx="4" formatCode="General">
                  <c:v>168</c:v>
                </c:pt>
                <c:pt idx="5">
                  <c:v>172</c:v>
                </c:pt>
                <c:pt idx="6" formatCode="General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68BD-4BC1-93BB-13A60765FC69}"/>
            </c:ext>
          </c:extLst>
        </c:ser>
        <c:ser>
          <c:idx val="7"/>
          <c:order val="7"/>
          <c:tx>
            <c:v>s8</c:v>
          </c:tx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val>
            <c:numRef>
              <c:f>Terskeltesten!$CT$13:$CZ$13</c:f>
              <c:numCache>
                <c:formatCode>[$-414]General</c:formatCode>
                <c:ptCount val="7"/>
                <c:pt idx="0" formatCode="General">
                  <c:v>195</c:v>
                </c:pt>
                <c:pt idx="1">
                  <c:v>188</c:v>
                </c:pt>
                <c:pt idx="2" formatCode="General">
                  <c:v>181</c:v>
                </c:pt>
                <c:pt idx="4" formatCode="General">
                  <c:v>162</c:v>
                </c:pt>
                <c:pt idx="5">
                  <c:v>161.5</c:v>
                </c:pt>
                <c:pt idx="6" formatCode="General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68BD-4BC1-93BB-13A60765FC69}"/>
            </c:ext>
          </c:extLst>
        </c:ser>
        <c:ser>
          <c:idx val="8"/>
          <c:order val="8"/>
          <c:tx>
            <c:v>s9</c:v>
          </c:tx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val>
            <c:numRef>
              <c:f>Terskeltesten!$CT$14:$CZ$14</c:f>
              <c:numCache>
                <c:formatCode>[$-414]General</c:formatCode>
                <c:ptCount val="7"/>
                <c:pt idx="0" formatCode="General">
                  <c:v>191</c:v>
                </c:pt>
                <c:pt idx="1">
                  <c:v>186.5</c:v>
                </c:pt>
                <c:pt idx="2" formatCode="General">
                  <c:v>182</c:v>
                </c:pt>
                <c:pt idx="4" formatCode="General">
                  <c:v>182</c:v>
                </c:pt>
                <c:pt idx="5">
                  <c:v>179</c:v>
                </c:pt>
                <c:pt idx="6" formatCode="General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68BD-4BC1-93BB-13A60765FC69}"/>
            </c:ext>
          </c:extLst>
        </c:ser>
        <c:ser>
          <c:idx val="9"/>
          <c:order val="9"/>
          <c:tx>
            <c:v>s10</c:v>
          </c:tx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val>
            <c:numRef>
              <c:f>Terskeltesten!$CT$15:$CZ$15</c:f>
              <c:numCache>
                <c:formatCode>[$-414]General</c:formatCode>
                <c:ptCount val="7"/>
                <c:pt idx="0" formatCode="General">
                  <c:v>184</c:v>
                </c:pt>
                <c:pt idx="1">
                  <c:v>184.5</c:v>
                </c:pt>
                <c:pt idx="2" formatCode="General">
                  <c:v>185</c:v>
                </c:pt>
                <c:pt idx="4" formatCode="General">
                  <c:v>147</c:v>
                </c:pt>
                <c:pt idx="5">
                  <c:v>151</c:v>
                </c:pt>
                <c:pt idx="6" formatCode="General">
                  <c:v>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68BD-4BC1-93BB-13A60765FC69}"/>
            </c:ext>
          </c:extLst>
        </c:ser>
        <c:ser>
          <c:idx val="10"/>
          <c:order val="10"/>
          <c:tx>
            <c:v>s11</c:v>
          </c:tx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val>
            <c:numRef>
              <c:f>Terskeltesten!$CT$16:$CZ$16</c:f>
              <c:numCache>
                <c:formatCode>[$-414]General</c:formatCode>
                <c:ptCount val="7"/>
                <c:pt idx="0" formatCode="General">
                  <c:v>168</c:v>
                </c:pt>
                <c:pt idx="1">
                  <c:v>166.5</c:v>
                </c:pt>
                <c:pt idx="2" formatCode="General">
                  <c:v>165</c:v>
                </c:pt>
                <c:pt idx="4" formatCode="General">
                  <c:v>168</c:v>
                </c:pt>
                <c:pt idx="5">
                  <c:v>167.5</c:v>
                </c:pt>
                <c:pt idx="6" formatCode="General">
                  <c:v>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68BD-4BC1-93BB-13A60765FC69}"/>
            </c:ext>
          </c:extLst>
        </c:ser>
        <c:ser>
          <c:idx val="11"/>
          <c:order val="11"/>
          <c:tx>
            <c:v>s12</c:v>
          </c:tx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val>
            <c:numRef>
              <c:f>Terskeltesten!$CT$17:$CZ$17</c:f>
              <c:numCache>
                <c:formatCode>[$-414]General</c:formatCode>
                <c:ptCount val="7"/>
                <c:pt idx="0" formatCode="General">
                  <c:v>150</c:v>
                </c:pt>
                <c:pt idx="1">
                  <c:v>148</c:v>
                </c:pt>
                <c:pt idx="2" formatCode="General">
                  <c:v>146</c:v>
                </c:pt>
                <c:pt idx="4" formatCode="General">
                  <c:v>181</c:v>
                </c:pt>
                <c:pt idx="5">
                  <c:v>181</c:v>
                </c:pt>
                <c:pt idx="6" formatCode="General">
                  <c:v>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68BD-4BC1-93BB-13A60765FC69}"/>
            </c:ext>
          </c:extLst>
        </c:ser>
        <c:ser>
          <c:idx val="12"/>
          <c:order val="12"/>
          <c:tx>
            <c:v>snitt</c:v>
          </c:tx>
          <c:spPr>
            <a:ln w="571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Terskeltesten!$CT$19:$CZ$19</c:f>
              <c:numCache>
                <c:formatCode>[$-414]General</c:formatCode>
                <c:ptCount val="7"/>
                <c:pt idx="0" formatCode="General">
                  <c:v>176.1</c:v>
                </c:pt>
                <c:pt idx="1">
                  <c:v>172.75</c:v>
                </c:pt>
                <c:pt idx="2" formatCode="General">
                  <c:v>169.4</c:v>
                </c:pt>
                <c:pt idx="4" formatCode="General">
                  <c:v>166.2</c:v>
                </c:pt>
                <c:pt idx="5">
                  <c:v>166.5</c:v>
                </c:pt>
                <c:pt idx="6" formatCode="General">
                  <c:v>166.8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68BD-4BC1-93BB-13A60765F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638496"/>
        <c:axId val="252636928"/>
      </c:lineChart>
      <c:catAx>
        <c:axId val="252638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 b="1"/>
            </a:pPr>
            <a:endParaRPr lang="nb-NO"/>
          </a:p>
        </c:txPr>
        <c:crossAx val="252636928"/>
        <c:crosses val="autoZero"/>
        <c:auto val="1"/>
        <c:lblAlgn val="ctr"/>
        <c:lblOffset val="1"/>
        <c:noMultiLvlLbl val="0"/>
      </c:catAx>
      <c:valAx>
        <c:axId val="252636928"/>
        <c:scaling>
          <c:orientation val="minMax"/>
          <c:max val="200"/>
          <c:min val="130"/>
        </c:scaling>
        <c:delete val="0"/>
        <c:axPos val="l"/>
        <c:title>
          <c:tx>
            <c:rich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  <a:ea typeface="Tahoma" pitchFamily="34" charset="0"/>
                    <a:cs typeface="Times New Roman" pitchFamily="18" charset="0"/>
                  </a:defRPr>
                </a:pPr>
                <a:r>
                  <a:rPr lang="nb-NO" sz="1200" b="1">
                    <a:solidFill>
                      <a:sysClr val="windowText" lastClr="000000"/>
                    </a:solidFill>
                    <a:latin typeface="+mn-lt"/>
                    <a:ea typeface="Tahoma" pitchFamily="34" charset="0"/>
                    <a:cs typeface="Times New Roman" pitchFamily="18" charset="0"/>
                  </a:rPr>
                  <a:t>VO</a:t>
                </a:r>
                <a:r>
                  <a:rPr lang="nb-NO" sz="1200" b="1" baseline="-25000">
                    <a:solidFill>
                      <a:sysClr val="windowText" lastClr="000000"/>
                    </a:solidFill>
                    <a:latin typeface="+mn-lt"/>
                    <a:ea typeface="Tahoma" pitchFamily="34" charset="0"/>
                    <a:cs typeface="Times New Roman" pitchFamily="18" charset="0"/>
                  </a:rPr>
                  <a:t>2</a:t>
                </a:r>
                <a:r>
                  <a:rPr lang="nb-NO" sz="1200" b="1">
                    <a:solidFill>
                      <a:sysClr val="windowText" lastClr="000000"/>
                    </a:solidFill>
                    <a:latin typeface="+mn-lt"/>
                    <a:ea typeface="Tahoma" pitchFamily="34" charset="0"/>
                    <a:cs typeface="Times New Roman" pitchFamily="18" charset="0"/>
                  </a:rPr>
                  <a:t> ved 11 km/t  (mL·min</a:t>
                </a:r>
                <a:r>
                  <a:rPr lang="nb-NO" sz="1200" b="1" baseline="30000">
                    <a:solidFill>
                      <a:sysClr val="windowText" lastClr="000000"/>
                    </a:solidFill>
                    <a:latin typeface="+mn-lt"/>
                    <a:ea typeface="Tahoma" pitchFamily="34" charset="0"/>
                    <a:cs typeface="Times New Roman" pitchFamily="18" charset="0"/>
                  </a:rPr>
                  <a:t>-1</a:t>
                </a:r>
                <a:r>
                  <a:rPr lang="nb-NO" sz="1200" b="1">
                    <a:solidFill>
                      <a:sysClr val="windowText" lastClr="000000"/>
                    </a:solidFill>
                    <a:latin typeface="+mn-lt"/>
                    <a:ea typeface="Tahoma" pitchFamily="34" charset="0"/>
                    <a:cs typeface="Times New Roman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8.2607259687971831E-3"/>
              <c:y val="0.38945550926224731"/>
            </c:manualLayout>
          </c:layout>
          <c:overlay val="0"/>
        </c:title>
        <c:numFmt formatCode="0" sourceLinked="0"/>
        <c:majorTickMark val="out"/>
        <c:minorTickMark val="in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nb-NO"/>
          </a:p>
        </c:txPr>
        <c:crossAx val="252638496"/>
        <c:crosses val="autoZero"/>
        <c:crossBetween val="between"/>
        <c:majorUnit val="15"/>
        <c:minorUnit val="15"/>
      </c:valAx>
      <c:spPr>
        <a:solidFill>
          <a:sysClr val="window" lastClr="FFFFFF"/>
        </a:solidFill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baseline="0"/>
              <a:t>utnyttelsesgrad ved 4mmol med arbøk</a:t>
            </a:r>
            <a:endParaRPr lang="nb-NO"/>
          </a:p>
        </c:rich>
      </c:tx>
      <c:layout>
        <c:manualLayout>
          <c:xMode val="edge"/>
          <c:yMode val="edge"/>
          <c:x val="0.1668912646916203"/>
          <c:y val="9.7843018491466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4862170087976539"/>
          <c:y val="0.54015819289557132"/>
          <c:w val="0.75611425404668986"/>
          <c:h val="0.41013574660633484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30127692982658694"/>
                  <c:y val="-0.300571307510328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korrelasjon!$G$2:$G$13</c:f>
              <c:numCache>
                <c:formatCode>0.00</c:formatCode>
                <c:ptCount val="12"/>
                <c:pt idx="0">
                  <c:v>2.3809523809523809</c:v>
                </c:pt>
                <c:pt idx="1">
                  <c:v>0</c:v>
                </c:pt>
                <c:pt idx="2">
                  <c:v>0</c:v>
                </c:pt>
                <c:pt idx="3">
                  <c:v>4.8192771084337354</c:v>
                </c:pt>
                <c:pt idx="4">
                  <c:v>3.79746835443038</c:v>
                </c:pt>
                <c:pt idx="5">
                  <c:v>-3.75</c:v>
                </c:pt>
                <c:pt idx="6">
                  <c:v>1.3888888888888888</c:v>
                </c:pt>
                <c:pt idx="7">
                  <c:v>-1.1904761904761905</c:v>
                </c:pt>
                <c:pt idx="8">
                  <c:v>0</c:v>
                </c:pt>
                <c:pt idx="9">
                  <c:v>0</c:v>
                </c:pt>
                <c:pt idx="10">
                  <c:v>3.75</c:v>
                </c:pt>
                <c:pt idx="11">
                  <c:v>-2.1739130434782608</c:v>
                </c:pt>
              </c:numCache>
            </c:numRef>
          </c:xVal>
          <c:yVal>
            <c:numRef>
              <c:f>korrelasjon!$H$2:$H$13</c:f>
              <c:numCache>
                <c:formatCode>0.00</c:formatCode>
                <c:ptCount val="12"/>
                <c:pt idx="0">
                  <c:v>-2.9685080020650489</c:v>
                </c:pt>
                <c:pt idx="1">
                  <c:v>-0.22995113538373094</c:v>
                </c:pt>
                <c:pt idx="2">
                  <c:v>-3.3532041728763042</c:v>
                </c:pt>
                <c:pt idx="3">
                  <c:v>-3.566333808844508</c:v>
                </c:pt>
                <c:pt idx="4">
                  <c:v>-3.3690258553147037</c:v>
                </c:pt>
                <c:pt idx="5">
                  <c:v>-0.87442312363371388</c:v>
                </c:pt>
                <c:pt idx="6">
                  <c:v>-5.2631578947368416</c:v>
                </c:pt>
                <c:pt idx="7">
                  <c:v>0.80971659919028338</c:v>
                </c:pt>
                <c:pt idx="8">
                  <c:v>2.4443237370994022</c:v>
                </c:pt>
                <c:pt idx="9">
                  <c:v>3.1671858774662511</c:v>
                </c:pt>
                <c:pt idx="10">
                  <c:v>2.1216041397153949</c:v>
                </c:pt>
                <c:pt idx="11">
                  <c:v>2.6856240126382307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110-46E4-B565-C207620FA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540223"/>
        <c:axId val="300378623"/>
      </c:scatterChart>
      <c:valAx>
        <c:axId val="433540223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0378623"/>
        <c:crosses val="autoZero"/>
        <c:crossBetween val="midCat"/>
      </c:valAx>
      <c:valAx>
        <c:axId val="300378623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35402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baseline="0"/>
              <a:t>LT med km/t siste min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vo2km/t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23089569815503266"/>
                  <c:y val="-0.2251608347162882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korrelasjon!$B$2:$B$13</c:f>
              <c:numCache>
                <c:formatCode>0.00</c:formatCode>
                <c:ptCount val="12"/>
                <c:pt idx="0">
                  <c:v>4.8951048951048897</c:v>
                </c:pt>
                <c:pt idx="1">
                  <c:v>0.77519379844960956</c:v>
                </c:pt>
                <c:pt idx="2">
                  <c:v>3.4188034188034218</c:v>
                </c:pt>
                <c:pt idx="3">
                  <c:v>3.4965034965034962</c:v>
                </c:pt>
                <c:pt idx="4">
                  <c:v>3.5087719298245648</c:v>
                </c:pt>
                <c:pt idx="5">
                  <c:v>-2.5000000000000062</c:v>
                </c:pt>
                <c:pt idx="6">
                  <c:v>5.6074766355140326</c:v>
                </c:pt>
                <c:pt idx="7">
                  <c:v>8.6206896551724146</c:v>
                </c:pt>
                <c:pt idx="8">
                  <c:v>5.9322033898305024</c:v>
                </c:pt>
                <c:pt idx="9">
                  <c:v>0.78740157480316086</c:v>
                </c:pt>
                <c:pt idx="10">
                  <c:v>1.6129032258064457</c:v>
                </c:pt>
                <c:pt idx="11">
                  <c:v>2.1276595744680904</c:v>
                </c:pt>
              </c:numCache>
            </c:numRef>
          </c:xVal>
          <c:yVal>
            <c:numRef>
              <c:f>korrelasjon!$F$2:$F$13</c:f>
              <c:numCache>
                <c:formatCode>0.00</c:formatCode>
                <c:ptCount val="12"/>
                <c:pt idx="0">
                  <c:v>0</c:v>
                </c:pt>
                <c:pt idx="1">
                  <c:v>5.4054054054054053</c:v>
                </c:pt>
                <c:pt idx="2">
                  <c:v>2.6315789473684208</c:v>
                </c:pt>
                <c:pt idx="3">
                  <c:v>-2.5</c:v>
                </c:pt>
                <c:pt idx="4">
                  <c:v>8.8235294117647065</c:v>
                </c:pt>
                <c:pt idx="5">
                  <c:v>1.1428571428571388</c:v>
                </c:pt>
                <c:pt idx="6">
                  <c:v>0.52910052910053662</c:v>
                </c:pt>
                <c:pt idx="7">
                  <c:v>6.5088757396449797</c:v>
                </c:pt>
                <c:pt idx="8">
                  <c:v>5.6818181818181817</c:v>
                </c:pt>
                <c:pt idx="9">
                  <c:v>2.1390374331550914</c:v>
                </c:pt>
                <c:pt idx="10">
                  <c:v>3.333333333333341</c:v>
                </c:pt>
                <c:pt idx="11">
                  <c:v>3.1578947368421129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77C-4D53-9F97-3975CEFA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540223"/>
        <c:axId val="300378623"/>
      </c:scatterChart>
      <c:valAx>
        <c:axId val="433540223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0378623"/>
        <c:crosses val="autoZero"/>
        <c:crossBetween val="midCat"/>
      </c:valAx>
      <c:valAx>
        <c:axId val="300378623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35402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15134437626733"/>
          <c:y val="0.12825082508250826"/>
          <c:w val="0.7774597740499829"/>
          <c:h val="0.73178191834931527"/>
        </c:manualLayout>
      </c:layout>
      <c:scatterChart>
        <c:scatterStyle val="lineMarker"/>
        <c:varyColors val="0"/>
        <c:ser>
          <c:idx val="0"/>
          <c:order val="0"/>
          <c:tx>
            <c:v>lt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5.9389302925763041E-2"/>
                  <c:y val="-0.1087871936799979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korrelasjon!$F$2:$F$13</c:f>
              <c:numCache>
                <c:formatCode>0.00</c:formatCode>
                <c:ptCount val="12"/>
                <c:pt idx="0">
                  <c:v>0</c:v>
                </c:pt>
                <c:pt idx="1">
                  <c:v>5.4054054054054053</c:v>
                </c:pt>
                <c:pt idx="2">
                  <c:v>2.6315789473684208</c:v>
                </c:pt>
                <c:pt idx="3">
                  <c:v>-2.5</c:v>
                </c:pt>
                <c:pt idx="4">
                  <c:v>8.8235294117647065</c:v>
                </c:pt>
                <c:pt idx="5">
                  <c:v>1.1428571428571388</c:v>
                </c:pt>
                <c:pt idx="6">
                  <c:v>0.52910052910053662</c:v>
                </c:pt>
                <c:pt idx="7">
                  <c:v>6.5088757396449797</c:v>
                </c:pt>
                <c:pt idx="8">
                  <c:v>5.6818181818181817</c:v>
                </c:pt>
                <c:pt idx="9">
                  <c:v>2.1390374331550914</c:v>
                </c:pt>
                <c:pt idx="10">
                  <c:v>3.333333333333341</c:v>
                </c:pt>
                <c:pt idx="11">
                  <c:v>3.1578947368421129</c:v>
                </c:pt>
              </c:numCache>
            </c:numRef>
          </c:xVal>
          <c:yVal>
            <c:numRef>
              <c:f>korrelasjon!$C$2:$C$13</c:f>
              <c:numCache>
                <c:formatCode>0.00</c:formatCode>
                <c:ptCount val="12"/>
                <c:pt idx="0">
                  <c:v>1.8718381112984823</c:v>
                </c:pt>
                <c:pt idx="1">
                  <c:v>0.20408163265306123</c:v>
                </c:pt>
                <c:pt idx="2">
                  <c:v>-1.4498073040924941</c:v>
                </c:pt>
                <c:pt idx="3">
                  <c:v>-6.1544131195872485</c:v>
                </c:pt>
                <c:pt idx="4">
                  <c:v>4.0416166466586638</c:v>
                </c:pt>
                <c:pt idx="5">
                  <c:v>-0.65765436609426375</c:v>
                </c:pt>
                <c:pt idx="6">
                  <c:v>-1.4894023295780026</c:v>
                </c:pt>
                <c:pt idx="7">
                  <c:v>8.7719298245614024</c:v>
                </c:pt>
                <c:pt idx="8">
                  <c:v>5.886185925282363</c:v>
                </c:pt>
                <c:pt idx="9">
                  <c:v>-1.4610689846495284</c:v>
                </c:pt>
                <c:pt idx="10">
                  <c:v>-1.6961517417472187</c:v>
                </c:pt>
                <c:pt idx="11">
                  <c:v>6.57366711255494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046-488F-A435-B80AFC671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540223"/>
        <c:axId val="300378623"/>
      </c:scatterChart>
      <c:valAx>
        <c:axId val="433540223"/>
        <c:scaling>
          <c:orientation val="minMax"/>
          <c:max val="10"/>
          <c:min val="-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000" b="1"/>
                  <a:t>Endring</a:t>
                </a:r>
                <a:r>
                  <a:rPr lang="nb-NO" sz="1000" b="1" baseline="0"/>
                  <a:t> i Snitt hastighet siste min i VO2maks-testen (%)</a:t>
                </a:r>
                <a:endParaRPr lang="nb-NO" sz="1000" b="1"/>
              </a:p>
            </c:rich>
          </c:tx>
          <c:layout>
            <c:manualLayout>
              <c:xMode val="edge"/>
              <c:yMode val="edge"/>
              <c:x val="0.36144900299965571"/>
              <c:y val="0.873234244595829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0378623"/>
        <c:crosses val="autoZero"/>
        <c:crossBetween val="midCat"/>
        <c:majorUnit val="3"/>
      </c:valAx>
      <c:valAx>
        <c:axId val="30037862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b="1"/>
                  <a:t>Endring</a:t>
                </a:r>
                <a:r>
                  <a:rPr lang="nb-NO" b="1" baseline="0"/>
                  <a:t> i VO2maks  (%)</a:t>
                </a:r>
                <a:endParaRPr lang="nb-NO" b="1"/>
              </a:p>
            </c:rich>
          </c:tx>
          <c:layout>
            <c:manualLayout>
              <c:xMode val="edge"/>
              <c:yMode val="edge"/>
              <c:x val="3.4905590814526113E-2"/>
              <c:y val="0.112788648943634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3540223"/>
        <c:crosses val="autoZero"/>
        <c:crossBetween val="midCat"/>
        <c:majorUnit val="5"/>
        <c:minorUnit val="2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352007004513684"/>
          <c:y val="0.13220716420495909"/>
          <c:w val="0.75428343164433953"/>
          <c:h val="0.7066732283464567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'MAS &amp; LT'!$P$4:$V$5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'MAS &amp; LT'!$P$6:$V$6</c:f>
              <c:numCache>
                <c:formatCode>General</c:formatCode>
                <c:ptCount val="7"/>
                <c:pt idx="0">
                  <c:v>14.3</c:v>
                </c:pt>
                <c:pt idx="1">
                  <c:v>14.65</c:v>
                </c:pt>
                <c:pt idx="2">
                  <c:v>15</c:v>
                </c:pt>
                <c:pt idx="4">
                  <c:v>12.4</c:v>
                </c:pt>
                <c:pt idx="5">
                  <c:v>12.5</c:v>
                </c:pt>
                <c:pt idx="6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2-4559-B968-F5626E897132}"/>
            </c:ext>
          </c:extLst>
        </c:ser>
        <c:ser>
          <c:idx val="1"/>
          <c:order val="1"/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'MAS &amp; LT'!$P$4:$V$5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'MAS &amp; LT'!$P$7:$V$7</c:f>
              <c:numCache>
                <c:formatCode>General</c:formatCode>
                <c:ptCount val="7"/>
                <c:pt idx="0">
                  <c:v>12.9</c:v>
                </c:pt>
                <c:pt idx="1">
                  <c:v>12.95</c:v>
                </c:pt>
                <c:pt idx="2">
                  <c:v>13</c:v>
                </c:pt>
                <c:pt idx="4">
                  <c:v>10.9</c:v>
                </c:pt>
                <c:pt idx="5">
                  <c:v>10.9</c:v>
                </c:pt>
                <c:pt idx="6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2-4559-B968-F5626E897132}"/>
            </c:ext>
          </c:extLst>
        </c:ser>
        <c:ser>
          <c:idx val="2"/>
          <c:order val="2"/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'MAS &amp; LT'!$P$4:$V$5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'MAS &amp; LT'!$P$8:$V$8</c:f>
              <c:numCache>
                <c:formatCode>General</c:formatCode>
                <c:ptCount val="7"/>
                <c:pt idx="0">
                  <c:v>11.7</c:v>
                </c:pt>
                <c:pt idx="1">
                  <c:v>11.899999999999999</c:v>
                </c:pt>
                <c:pt idx="2">
                  <c:v>12.1</c:v>
                </c:pt>
                <c:pt idx="4">
                  <c:v>10.1</c:v>
                </c:pt>
                <c:pt idx="5">
                  <c:v>10.050000000000001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32-4559-B968-F5626E897132}"/>
            </c:ext>
          </c:extLst>
        </c:ser>
        <c:ser>
          <c:idx val="3"/>
          <c:order val="3"/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'MAS &amp; LT'!$P$4:$V$5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'MAS &amp; LT'!$P$9:$V$9</c:f>
              <c:numCache>
                <c:formatCode>General</c:formatCode>
                <c:ptCount val="7"/>
                <c:pt idx="0">
                  <c:v>14.3</c:v>
                </c:pt>
                <c:pt idx="1">
                  <c:v>14.55</c:v>
                </c:pt>
                <c:pt idx="2">
                  <c:v>14.8</c:v>
                </c:pt>
                <c:pt idx="4">
                  <c:v>11.3</c:v>
                </c:pt>
                <c:pt idx="5">
                  <c:v>11.3</c:v>
                </c:pt>
                <c:pt idx="6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32-4559-B968-F5626E897132}"/>
            </c:ext>
          </c:extLst>
        </c:ser>
        <c:ser>
          <c:idx val="4"/>
          <c:order val="4"/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'MAS &amp; LT'!$P$4:$V$5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'MAS &amp; LT'!$P$10:$V$10</c:f>
              <c:numCache>
                <c:formatCode>General</c:formatCode>
                <c:ptCount val="7"/>
                <c:pt idx="0">
                  <c:v>11.4</c:v>
                </c:pt>
                <c:pt idx="1">
                  <c:v>11.600000000000001</c:v>
                </c:pt>
                <c:pt idx="2">
                  <c:v>11.8</c:v>
                </c:pt>
                <c:pt idx="4">
                  <c:v>12.7</c:v>
                </c:pt>
                <c:pt idx="5">
                  <c:v>12.649999999999999</c:v>
                </c:pt>
                <c:pt idx="6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32-4559-B968-F5626E897132}"/>
            </c:ext>
          </c:extLst>
        </c:ser>
        <c:ser>
          <c:idx val="5"/>
          <c:order val="5"/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'MAS &amp; LT'!$P$4:$V$5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'MAS &amp; LT'!$P$11:$V$11</c:f>
              <c:numCache>
                <c:formatCode>General</c:formatCode>
                <c:ptCount val="7"/>
                <c:pt idx="0">
                  <c:v>12</c:v>
                </c:pt>
                <c:pt idx="1">
                  <c:v>11.85</c:v>
                </c:pt>
                <c:pt idx="2">
                  <c:v>11.7</c:v>
                </c:pt>
                <c:pt idx="4">
                  <c:v>13</c:v>
                </c:pt>
                <c:pt idx="5">
                  <c:v>13.15</c:v>
                </c:pt>
                <c:pt idx="6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32-4559-B968-F5626E897132}"/>
            </c:ext>
          </c:extLst>
        </c:ser>
        <c:ser>
          <c:idx val="6"/>
          <c:order val="6"/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'MAS &amp; LT'!$P$4:$V$5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'MAS &amp; LT'!$P$12:$V$12</c:f>
              <c:numCache>
                <c:formatCode>General</c:formatCode>
                <c:ptCount val="7"/>
                <c:pt idx="0">
                  <c:v>10.7</c:v>
                </c:pt>
                <c:pt idx="1">
                  <c:v>11</c:v>
                </c:pt>
                <c:pt idx="2">
                  <c:v>11.3</c:v>
                </c:pt>
                <c:pt idx="4">
                  <c:v>12.2</c:v>
                </c:pt>
                <c:pt idx="5">
                  <c:v>12.149999999999999</c:v>
                </c:pt>
                <c:pt idx="6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32-4559-B968-F5626E897132}"/>
            </c:ext>
          </c:extLst>
        </c:ser>
        <c:ser>
          <c:idx val="7"/>
          <c:order val="7"/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'MAS &amp; LT'!$P$4:$V$5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'MAS &amp; LT'!$P$13:$V$13</c:f>
              <c:numCache>
                <c:formatCode>General</c:formatCode>
                <c:ptCount val="7"/>
                <c:pt idx="0">
                  <c:v>11.6</c:v>
                </c:pt>
                <c:pt idx="1">
                  <c:v>12.1</c:v>
                </c:pt>
                <c:pt idx="2">
                  <c:v>12.6</c:v>
                </c:pt>
                <c:pt idx="4">
                  <c:v>12.8</c:v>
                </c:pt>
                <c:pt idx="5">
                  <c:v>12.850000000000001</c:v>
                </c:pt>
                <c:pt idx="6">
                  <c:v>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12-490D-8B83-75BF386668E8}"/>
            </c:ext>
          </c:extLst>
        </c:ser>
        <c:ser>
          <c:idx val="8"/>
          <c:order val="8"/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'MAS &amp; LT'!$P$4:$V$5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'MAS &amp; LT'!$P$14:$V$14</c:f>
              <c:numCache>
                <c:formatCode>General</c:formatCode>
                <c:ptCount val="7"/>
                <c:pt idx="0">
                  <c:v>11.8</c:v>
                </c:pt>
                <c:pt idx="1">
                  <c:v>12.15</c:v>
                </c:pt>
                <c:pt idx="2">
                  <c:v>12.5</c:v>
                </c:pt>
                <c:pt idx="4">
                  <c:v>12.3</c:v>
                </c:pt>
                <c:pt idx="5">
                  <c:v>12.65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12-490D-8B83-75BF386668E8}"/>
            </c:ext>
          </c:extLst>
        </c:ser>
        <c:ser>
          <c:idx val="9"/>
          <c:order val="9"/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'MAS &amp; LT'!$P$4:$V$5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'MAS &amp; LT'!$P$15:$V$15</c:f>
              <c:numCache>
                <c:formatCode>General</c:formatCode>
                <c:ptCount val="7"/>
                <c:pt idx="0">
                  <c:v>12.7</c:v>
                </c:pt>
                <c:pt idx="1">
                  <c:v>12.75</c:v>
                </c:pt>
                <c:pt idx="2">
                  <c:v>12.8</c:v>
                </c:pt>
                <c:pt idx="4">
                  <c:v>13.9</c:v>
                </c:pt>
                <c:pt idx="5">
                  <c:v>13.95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12-490D-8B83-75BF386668E8}"/>
            </c:ext>
          </c:extLst>
        </c:ser>
        <c:ser>
          <c:idx val="10"/>
          <c:order val="10"/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'MAS &amp; LT'!$P$4:$V$5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'MAS &amp; LT'!$P$16:$V$16</c:f>
              <c:numCache>
                <c:formatCode>General</c:formatCode>
                <c:ptCount val="7"/>
                <c:pt idx="0">
                  <c:v>12.4</c:v>
                </c:pt>
                <c:pt idx="1">
                  <c:v>12.5</c:v>
                </c:pt>
                <c:pt idx="2">
                  <c:v>12.6</c:v>
                </c:pt>
                <c:pt idx="4">
                  <c:v>13.2</c:v>
                </c:pt>
                <c:pt idx="5">
                  <c:v>13.25</c:v>
                </c:pt>
                <c:pt idx="6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12-490D-8B83-75BF386668E8}"/>
            </c:ext>
          </c:extLst>
        </c:ser>
        <c:ser>
          <c:idx val="11"/>
          <c:order val="11"/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'MAS &amp; LT'!$P$4:$V$5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'MAS &amp; LT'!$P$17:$V$17</c:f>
              <c:numCache>
                <c:formatCode>General</c:formatCode>
                <c:ptCount val="7"/>
                <c:pt idx="0">
                  <c:v>14.1</c:v>
                </c:pt>
                <c:pt idx="1">
                  <c:v>14.25</c:v>
                </c:pt>
                <c:pt idx="2">
                  <c:v>14.4</c:v>
                </c:pt>
                <c:pt idx="4">
                  <c:v>11.6</c:v>
                </c:pt>
                <c:pt idx="5">
                  <c:v>11.45</c:v>
                </c:pt>
                <c:pt idx="6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12-490D-8B83-75BF386668E8}"/>
            </c:ext>
          </c:extLst>
        </c:ser>
        <c:ser>
          <c:idx val="12"/>
          <c:order val="12"/>
          <c:marker>
            <c:symbol val="none"/>
          </c:marker>
          <c:cat>
            <c:multiLvlStrRef>
              <c:f>'MAS &amp; LT'!$P$4:$V$5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'MAS &amp; LT'!$P$18:$V$18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12-490D-8B83-75BF386668E8}"/>
            </c:ext>
          </c:extLst>
        </c:ser>
        <c:ser>
          <c:idx val="13"/>
          <c:order val="13"/>
          <c:marker>
            <c:symbol val="none"/>
          </c:marker>
          <c:cat>
            <c:multiLvlStrRef>
              <c:f>'MAS &amp; LT'!$P$4:$V$5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'MAS &amp; LT'!$P$19:$V$19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C12-490D-8B83-75BF386668E8}"/>
            </c:ext>
          </c:extLst>
        </c:ser>
        <c:ser>
          <c:idx val="14"/>
          <c:order val="14"/>
          <c:spPr>
            <a:ln w="57150"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'MAS &amp; LT'!$P$4:$V$5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'MAS &amp; LT'!$P$20:$V$20</c:f>
              <c:numCache>
                <c:formatCode>General</c:formatCode>
                <c:ptCount val="7"/>
                <c:pt idx="0">
                  <c:v>12.34</c:v>
                </c:pt>
                <c:pt idx="1">
                  <c:v>12.55</c:v>
                </c:pt>
                <c:pt idx="2">
                  <c:v>12.76</c:v>
                </c:pt>
                <c:pt idx="4">
                  <c:v>12.200000000000001</c:v>
                </c:pt>
                <c:pt idx="5">
                  <c:v>12.237500000000001</c:v>
                </c:pt>
                <c:pt idx="6">
                  <c:v>12.275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C12-490D-8B83-75BF38666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638496"/>
        <c:axId val="252636928"/>
      </c:lineChart>
      <c:catAx>
        <c:axId val="252638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  <a:prstDash val="solid"/>
          </a:ln>
        </c:spPr>
        <c:txPr>
          <a:bodyPr/>
          <a:lstStyle/>
          <a:p>
            <a:pPr>
              <a:defRPr sz="1050" b="1"/>
            </a:pPr>
            <a:endParaRPr lang="nb-NO"/>
          </a:p>
        </c:txPr>
        <c:crossAx val="252636928"/>
        <c:crosses val="autoZero"/>
        <c:auto val="1"/>
        <c:lblAlgn val="ctr"/>
        <c:lblOffset val="100"/>
        <c:noMultiLvlLbl val="0"/>
      </c:catAx>
      <c:valAx>
        <c:axId val="252636928"/>
        <c:scaling>
          <c:orientation val="minMax"/>
          <c:max val="15.5"/>
          <c:min val="9.5"/>
        </c:scaling>
        <c:delete val="0"/>
        <c:axPos val="l"/>
        <c:title>
          <c:tx>
            <c:rich>
              <a:bodyPr/>
              <a:lstStyle/>
              <a:p>
                <a:pPr>
                  <a:defRPr sz="1200" b="1">
                    <a:latin typeface="+mn-lt"/>
                    <a:ea typeface="Tahoma" pitchFamily="34" charset="0"/>
                    <a:cs typeface="Times New Roman" pitchFamily="18" charset="0"/>
                  </a:defRPr>
                </a:pPr>
                <a:r>
                  <a:rPr lang="nb-NO" sz="1200" b="1">
                    <a:latin typeface="+mn-lt"/>
                    <a:ea typeface="Tahoma" pitchFamily="34" charset="0"/>
                    <a:cs typeface="Times New Roman" pitchFamily="18" charset="0"/>
                  </a:rPr>
                  <a:t>Hastighet ved 4 mMol·L</a:t>
                </a:r>
                <a:r>
                  <a:rPr lang="nb-NO" sz="1200" b="1" baseline="30000">
                    <a:latin typeface="+mn-lt"/>
                    <a:ea typeface="Tahoma" pitchFamily="34" charset="0"/>
                    <a:cs typeface="Times New Roman" pitchFamily="18" charset="0"/>
                  </a:rPr>
                  <a:t>-1</a:t>
                </a:r>
                <a:r>
                  <a:rPr lang="nb-NO" sz="1200" b="1">
                    <a:latin typeface="+mn-lt"/>
                    <a:ea typeface="Tahoma" pitchFamily="34" charset="0"/>
                    <a:cs typeface="Times New Roman" pitchFamily="18" charset="0"/>
                  </a:rPr>
                  <a:t> laktat (km·time</a:t>
                </a:r>
                <a:r>
                  <a:rPr lang="nb-NO" sz="1200" b="1" baseline="30000">
                    <a:latin typeface="+mn-lt"/>
                    <a:ea typeface="Tahoma" pitchFamily="34" charset="0"/>
                    <a:cs typeface="Times New Roman" pitchFamily="18" charset="0"/>
                  </a:rPr>
                  <a:t>-1</a:t>
                </a:r>
                <a:r>
                  <a:rPr lang="nb-NO" sz="1200" b="1">
                    <a:latin typeface="+mn-lt"/>
                    <a:ea typeface="Tahoma" pitchFamily="34" charset="0"/>
                    <a:cs typeface="Times New Roman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13060229903896403"/>
              <c:y val="0.10942766490998374"/>
            </c:manualLayout>
          </c:layout>
          <c:overlay val="0"/>
        </c:title>
        <c:numFmt formatCode="0" sourceLinked="0"/>
        <c:majorTickMark val="out"/>
        <c:minorTickMark val="in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nb-NO"/>
          </a:p>
        </c:txPr>
        <c:crossAx val="252638496"/>
        <c:crosses val="autoZero"/>
        <c:crossBetween val="between"/>
        <c:majorUnit val="1"/>
        <c:minorUnit val="1"/>
      </c:valAx>
      <c:spPr>
        <a:solidFill>
          <a:sysClr val="window" lastClr="FFFFFF"/>
        </a:solidFill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069645903855781"/>
          <c:y val="4.7801108194808983E-2"/>
          <c:w val="0.75428343164433953"/>
          <c:h val="0.7066732283464567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multiLvlStrRef>
              <c:f>'MAS &amp; LT'!$Z$4:$AD$5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Blokk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'MAS &amp; LT'!$Z$6:$AD$6</c:f>
              <c:numCache>
                <c:formatCode>General</c:formatCode>
                <c:ptCount val="5"/>
                <c:pt idx="0">
                  <c:v>84</c:v>
                </c:pt>
                <c:pt idx="1">
                  <c:v>86</c:v>
                </c:pt>
                <c:pt idx="3">
                  <c:v>77</c:v>
                </c:pt>
                <c:pt idx="4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0-4F93-B3A8-29B3C0B92A6C}"/>
            </c:ext>
          </c:extLst>
        </c:ser>
        <c:ser>
          <c:idx val="1"/>
          <c:order val="1"/>
          <c:marker>
            <c:symbol val="none"/>
          </c:marker>
          <c:cat>
            <c:multiLvlStrRef>
              <c:f>'MAS &amp; LT'!$Z$4:$AD$5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Blokk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'MAS &amp; LT'!$Z$7:$AD$7</c:f>
              <c:numCache>
                <c:formatCode>General</c:formatCode>
                <c:ptCount val="5"/>
                <c:pt idx="0">
                  <c:v>81</c:v>
                </c:pt>
                <c:pt idx="1">
                  <c:v>81</c:v>
                </c:pt>
                <c:pt idx="3">
                  <c:v>76</c:v>
                </c:pt>
                <c:pt idx="4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B0-4F93-B3A8-29B3C0B92A6C}"/>
            </c:ext>
          </c:extLst>
        </c:ser>
        <c:ser>
          <c:idx val="2"/>
          <c:order val="2"/>
          <c:marker>
            <c:symbol val="none"/>
          </c:marker>
          <c:cat>
            <c:multiLvlStrRef>
              <c:f>'MAS &amp; LT'!$Z$4:$AD$5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Blokk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'MAS &amp; LT'!$Z$8:$AD$8</c:f>
              <c:numCache>
                <c:formatCode>General</c:formatCode>
                <c:ptCount val="5"/>
                <c:pt idx="0">
                  <c:v>78</c:v>
                </c:pt>
                <c:pt idx="1">
                  <c:v>78</c:v>
                </c:pt>
                <c:pt idx="3">
                  <c:v>71</c:v>
                </c:pt>
                <c:pt idx="4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B0-4F93-B3A8-29B3C0B92A6C}"/>
            </c:ext>
          </c:extLst>
        </c:ser>
        <c:ser>
          <c:idx val="3"/>
          <c:order val="3"/>
          <c:marker>
            <c:symbol val="none"/>
          </c:marker>
          <c:cat>
            <c:multiLvlStrRef>
              <c:f>'MAS &amp; LT'!$Z$4:$AD$5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Blokk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'MAS &amp; LT'!$Z$9:$AD$9</c:f>
              <c:numCache>
                <c:formatCode>General</c:formatCode>
                <c:ptCount val="5"/>
                <c:pt idx="0">
                  <c:v>83</c:v>
                </c:pt>
                <c:pt idx="1">
                  <c:v>87</c:v>
                </c:pt>
                <c:pt idx="3">
                  <c:v>81</c:v>
                </c:pt>
                <c:pt idx="4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B0-4F93-B3A8-29B3C0B92A6C}"/>
            </c:ext>
          </c:extLst>
        </c:ser>
        <c:ser>
          <c:idx val="4"/>
          <c:order val="4"/>
          <c:marker>
            <c:symbol val="none"/>
          </c:marker>
          <c:cat>
            <c:multiLvlStrRef>
              <c:f>'MAS &amp; LT'!$Z$4:$AD$5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Blokk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'MAS &amp; LT'!$Z$10:$AD$10</c:f>
              <c:numCache>
                <c:formatCode>General</c:formatCode>
                <c:ptCount val="5"/>
                <c:pt idx="0">
                  <c:v>79</c:v>
                </c:pt>
                <c:pt idx="1">
                  <c:v>82</c:v>
                </c:pt>
                <c:pt idx="3">
                  <c:v>80</c:v>
                </c:pt>
                <c:pt idx="4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B0-4F93-B3A8-29B3C0B92A6C}"/>
            </c:ext>
          </c:extLst>
        </c:ser>
        <c:ser>
          <c:idx val="5"/>
          <c:order val="5"/>
          <c:marker>
            <c:symbol val="none"/>
          </c:marker>
          <c:cat>
            <c:multiLvlStrRef>
              <c:f>'MAS &amp; LT'!$Z$4:$AD$5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Blokk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'MAS &amp; LT'!$Z$11:$AD$11</c:f>
              <c:numCache>
                <c:formatCode>General</c:formatCode>
                <c:ptCount val="5"/>
                <c:pt idx="0">
                  <c:v>80</c:v>
                </c:pt>
                <c:pt idx="1">
                  <c:v>77</c:v>
                </c:pt>
                <c:pt idx="3">
                  <c:v>81</c:v>
                </c:pt>
                <c:pt idx="4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B0-4F93-B3A8-29B3C0B92A6C}"/>
            </c:ext>
          </c:extLst>
        </c:ser>
        <c:ser>
          <c:idx val="6"/>
          <c:order val="6"/>
          <c:marker>
            <c:symbol val="none"/>
          </c:marker>
          <c:cat>
            <c:multiLvlStrRef>
              <c:f>'MAS &amp; LT'!$Z$4:$AD$5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Blokk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'MAS &amp; LT'!$Z$12:$AD$12</c:f>
              <c:numCache>
                <c:formatCode>General</c:formatCode>
                <c:ptCount val="5"/>
                <c:pt idx="0">
                  <c:v>72</c:v>
                </c:pt>
                <c:pt idx="1">
                  <c:v>73</c:v>
                </c:pt>
                <c:pt idx="3">
                  <c:v>80</c:v>
                </c:pt>
                <c:pt idx="4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B0-4F93-B3A8-29B3C0B92A6C}"/>
            </c:ext>
          </c:extLst>
        </c:ser>
        <c:ser>
          <c:idx val="7"/>
          <c:order val="7"/>
          <c:marker>
            <c:symbol val="none"/>
          </c:marker>
          <c:cat>
            <c:multiLvlStrRef>
              <c:f>'MAS &amp; LT'!$Z$4:$AD$5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Blokk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'MAS &amp; LT'!$Z$13:$AD$13</c:f>
              <c:numCache>
                <c:formatCode>General</c:formatCode>
                <c:ptCount val="5"/>
                <c:pt idx="0">
                  <c:v>84</c:v>
                </c:pt>
                <c:pt idx="1">
                  <c:v>83</c:v>
                </c:pt>
                <c:pt idx="3">
                  <c:v>81</c:v>
                </c:pt>
                <c:pt idx="4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C3-4052-A6DF-8B972D93F5FB}"/>
            </c:ext>
          </c:extLst>
        </c:ser>
        <c:ser>
          <c:idx val="8"/>
          <c:order val="8"/>
          <c:marker>
            <c:symbol val="none"/>
          </c:marker>
          <c:cat>
            <c:multiLvlStrRef>
              <c:f>'MAS &amp; LT'!$Z$4:$AD$5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Blokk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'MAS &amp; LT'!$Z$14:$AD$14</c:f>
              <c:numCache>
                <c:formatCode>General</c:formatCode>
                <c:ptCount val="5"/>
                <c:pt idx="0">
                  <c:v>83</c:v>
                </c:pt>
                <c:pt idx="1">
                  <c:v>83</c:v>
                </c:pt>
                <c:pt idx="3">
                  <c:v>81</c:v>
                </c:pt>
                <c:pt idx="4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C3-4052-A6DF-8B972D93F5FB}"/>
            </c:ext>
          </c:extLst>
        </c:ser>
        <c:ser>
          <c:idx val="9"/>
          <c:order val="9"/>
          <c:marker>
            <c:symbol val="none"/>
          </c:marker>
          <c:cat>
            <c:multiLvlStrRef>
              <c:f>'MAS &amp; LT'!$Z$4:$AD$5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Blokk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'MAS &amp; LT'!$Z$15:$AD$15</c:f>
              <c:numCache>
                <c:formatCode>General</c:formatCode>
                <c:ptCount val="5"/>
                <c:pt idx="0">
                  <c:v>83</c:v>
                </c:pt>
                <c:pt idx="1">
                  <c:v>83</c:v>
                </c:pt>
                <c:pt idx="3">
                  <c:v>93</c:v>
                </c:pt>
                <c:pt idx="4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C3-4052-A6DF-8B972D93F5FB}"/>
            </c:ext>
          </c:extLst>
        </c:ser>
        <c:ser>
          <c:idx val="10"/>
          <c:order val="10"/>
          <c:marker>
            <c:symbol val="none"/>
          </c:marker>
          <c:cat>
            <c:multiLvlStrRef>
              <c:f>'MAS &amp; LT'!$Z$4:$AD$5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Blokk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'MAS &amp; LT'!$Z$16:$AD$16</c:f>
              <c:numCache>
                <c:formatCode>General</c:formatCode>
                <c:ptCount val="5"/>
                <c:pt idx="0">
                  <c:v>80</c:v>
                </c:pt>
                <c:pt idx="1">
                  <c:v>83</c:v>
                </c:pt>
                <c:pt idx="3">
                  <c:v>84</c:v>
                </c:pt>
                <c:pt idx="4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C3-4052-A6DF-8B972D93F5FB}"/>
            </c:ext>
          </c:extLst>
        </c:ser>
        <c:ser>
          <c:idx val="11"/>
          <c:order val="11"/>
          <c:marker>
            <c:symbol val="none"/>
          </c:marker>
          <c:cat>
            <c:multiLvlStrRef>
              <c:f>'MAS &amp; LT'!$Z$4:$AD$5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Blokk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'MAS &amp; LT'!$Z$17:$AD$17</c:f>
              <c:numCache>
                <c:formatCode>General</c:formatCode>
                <c:ptCount val="5"/>
                <c:pt idx="0">
                  <c:v>92</c:v>
                </c:pt>
                <c:pt idx="1">
                  <c:v>90</c:v>
                </c:pt>
                <c:pt idx="3">
                  <c:v>85</c:v>
                </c:pt>
                <c:pt idx="4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C3-4052-A6DF-8B972D93F5FB}"/>
            </c:ext>
          </c:extLst>
        </c:ser>
        <c:ser>
          <c:idx val="12"/>
          <c:order val="12"/>
          <c:marker>
            <c:symbol val="none"/>
          </c:marker>
          <c:cat>
            <c:multiLvlStrRef>
              <c:f>'MAS &amp; LT'!$Z$4:$AD$5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Blokk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'MAS &amp; LT'!$Z$18:$AD$18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C3-4052-A6DF-8B972D93F5FB}"/>
            </c:ext>
          </c:extLst>
        </c:ser>
        <c:ser>
          <c:idx val="13"/>
          <c:order val="13"/>
          <c:marker>
            <c:symbol val="none"/>
          </c:marker>
          <c:cat>
            <c:multiLvlStrRef>
              <c:f>'MAS &amp; LT'!$Z$4:$AD$5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Blokk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'MAS &amp; LT'!$Z$19:$AD$19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BC3-4052-A6DF-8B972D93F5FB}"/>
            </c:ext>
          </c:extLst>
        </c:ser>
        <c:ser>
          <c:idx val="14"/>
          <c:order val="14"/>
          <c:spPr>
            <a:ln w="57150"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'MAS &amp; LT'!$Z$4:$AD$5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Blokk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'MAS &amp; LT'!$Z$20:$AD$20</c:f>
              <c:numCache>
                <c:formatCode>General</c:formatCode>
                <c:ptCount val="5"/>
                <c:pt idx="0">
                  <c:v>80.7</c:v>
                </c:pt>
                <c:pt idx="1">
                  <c:v>81.3</c:v>
                </c:pt>
                <c:pt idx="3">
                  <c:v>80.833333333333329</c:v>
                </c:pt>
                <c:pt idx="4">
                  <c:v>80.833333333333329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BC3-4052-A6DF-8B972D93F5FB}"/>
            </c:ext>
          </c:extLst>
        </c:ser>
        <c:ser>
          <c:idx val="15"/>
          <c:order val="15"/>
          <c:marker>
            <c:symbol val="none"/>
          </c:marker>
          <c:cat>
            <c:multiLvlStrRef>
              <c:f>'MAS &amp; LT'!$Z$4:$AD$5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Blokk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'MAS &amp; LT'!$W$21:$AA$21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BC3-4052-A6DF-8B972D93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638496"/>
        <c:axId val="252636928"/>
      </c:lineChart>
      <c:catAx>
        <c:axId val="252638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nb-NO"/>
          </a:p>
        </c:txPr>
        <c:crossAx val="252636928"/>
        <c:crosses val="autoZero"/>
        <c:auto val="1"/>
        <c:lblAlgn val="ctr"/>
        <c:lblOffset val="100"/>
        <c:noMultiLvlLbl val="0"/>
      </c:catAx>
      <c:valAx>
        <c:axId val="252636928"/>
        <c:scaling>
          <c:orientation val="minMax"/>
          <c:min val="75"/>
        </c:scaling>
        <c:delete val="0"/>
        <c:axPos val="l"/>
        <c:title>
          <c:tx>
            <c:rich>
              <a:bodyPr/>
              <a:lstStyle/>
              <a:p>
                <a:pPr>
                  <a:defRPr sz="1200" b="0">
                    <a:latin typeface="+mn-lt"/>
                    <a:ea typeface="Tahoma" pitchFamily="34" charset="0"/>
                    <a:cs typeface="Times New Roman" pitchFamily="18" charset="0"/>
                  </a:defRPr>
                </a:pPr>
                <a:r>
                  <a:rPr lang="nb-NO" sz="1200" b="0">
                    <a:latin typeface="+mn-lt"/>
                    <a:ea typeface="Tahoma" pitchFamily="34" charset="0"/>
                    <a:cs typeface="Times New Roman" pitchFamily="18" charset="0"/>
                  </a:rPr>
                  <a:t>Prosent VO</a:t>
                </a:r>
                <a:r>
                  <a:rPr lang="nb-NO" sz="1200" b="0" baseline="-25000">
                    <a:latin typeface="+mn-lt"/>
                    <a:ea typeface="Tahoma" pitchFamily="34" charset="0"/>
                    <a:cs typeface="Times New Roman" pitchFamily="18" charset="0"/>
                  </a:rPr>
                  <a:t>2maks</a:t>
                </a:r>
                <a:r>
                  <a:rPr lang="nb-NO" sz="1200" b="0">
                    <a:latin typeface="+mn-lt"/>
                    <a:ea typeface="Tahoma" pitchFamily="34" charset="0"/>
                    <a:cs typeface="Times New Roman" pitchFamily="18" charset="0"/>
                  </a:rPr>
                  <a:t> ved 4 mMol·L</a:t>
                </a:r>
                <a:r>
                  <a:rPr lang="nb-NO" sz="1200" b="0" baseline="30000">
                    <a:latin typeface="+mn-lt"/>
                    <a:ea typeface="Tahoma" pitchFamily="34" charset="0"/>
                    <a:cs typeface="Times New Roman" pitchFamily="18" charset="0"/>
                  </a:rPr>
                  <a:t>-1</a:t>
                </a:r>
                <a:r>
                  <a:rPr lang="nb-NO" sz="1200" b="0">
                    <a:latin typeface="+mn-lt"/>
                    <a:ea typeface="Tahoma" pitchFamily="34" charset="0"/>
                    <a:cs typeface="Times New Roman" pitchFamily="18" charset="0"/>
                  </a:rPr>
                  <a:t> laktat (%)</a:t>
                </a:r>
              </a:p>
            </c:rich>
          </c:tx>
          <c:layout>
            <c:manualLayout>
              <c:xMode val="edge"/>
              <c:yMode val="edge"/>
              <c:x val="5.0778777026627975E-2"/>
              <c:y val="9.9424759405074364E-2"/>
            </c:manualLayout>
          </c:layout>
          <c:overlay val="0"/>
        </c:title>
        <c:numFmt formatCode="0" sourceLinked="0"/>
        <c:majorTickMark val="out"/>
        <c:minorTickMark val="in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nb-NO"/>
          </a:p>
        </c:txPr>
        <c:crossAx val="252638496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b-NO"/>
              <a:t>MAS</a:t>
            </a:r>
            <a:r>
              <a:rPr lang="nb-NO" baseline="0"/>
              <a:t> km/t</a:t>
            </a:r>
            <a:endParaRPr lang="nb-NO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972404084058211"/>
          <c:y val="8.3554256298959462E-2"/>
          <c:w val="0.75428343164433953"/>
          <c:h val="0.7066732283464567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multiLvlStrRef>
              <c:f>'MAS &amp; LT'!$AH$5:$AL$6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Blokk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'MAS &amp; LT'!$AH$7:$AL$7</c:f>
              <c:numCache>
                <c:formatCode>General</c:formatCode>
                <c:ptCount val="5"/>
                <c:pt idx="0">
                  <c:v>16.899999999999999</c:v>
                </c:pt>
                <c:pt idx="1">
                  <c:v>17.5</c:v>
                </c:pt>
                <c:pt idx="3">
                  <c:v>16</c:v>
                </c:pt>
                <c:pt idx="4">
                  <c:v>15.3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E7-4B1B-AC3D-8DB6507DE052}"/>
            </c:ext>
          </c:extLst>
        </c:ser>
        <c:ser>
          <c:idx val="1"/>
          <c:order val="1"/>
          <c:marker>
            <c:symbol val="none"/>
          </c:marker>
          <c:cat>
            <c:multiLvlStrRef>
              <c:f>'MAS &amp; LT'!$AH$5:$AL$6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Blokk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'MAS &amp; LT'!$AH$8:$AL$8</c:f>
              <c:numCache>
                <c:formatCode>General</c:formatCode>
                <c:ptCount val="5"/>
                <c:pt idx="0">
                  <c:v>16.7</c:v>
                </c:pt>
                <c:pt idx="1">
                  <c:v>16.399999999999999</c:v>
                </c:pt>
                <c:pt idx="3">
                  <c:v>13.9</c:v>
                </c:pt>
                <c:pt idx="4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E7-4B1B-AC3D-8DB6507DE052}"/>
            </c:ext>
          </c:extLst>
        </c:ser>
        <c:ser>
          <c:idx val="2"/>
          <c:order val="2"/>
          <c:marker>
            <c:symbol val="none"/>
          </c:marker>
          <c:cat>
            <c:multiLvlStrRef>
              <c:f>'MAS &amp; LT'!$AH$5:$AL$6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Blokk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'MAS &amp; LT'!$AH$9:$AL$9</c:f>
              <c:numCache>
                <c:formatCode>General</c:formatCode>
                <c:ptCount val="5"/>
                <c:pt idx="0">
                  <c:v>15.8</c:v>
                </c:pt>
                <c:pt idx="1">
                  <c:v>15.6</c:v>
                </c:pt>
                <c:pt idx="3">
                  <c:v>13.5</c:v>
                </c:pt>
                <c:pt idx="4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E7-4B1B-AC3D-8DB6507DE052}"/>
            </c:ext>
          </c:extLst>
        </c:ser>
        <c:ser>
          <c:idx val="3"/>
          <c:order val="3"/>
          <c:marker>
            <c:symbol val="none"/>
          </c:marker>
          <c:cat>
            <c:multiLvlStrRef>
              <c:f>'MAS &amp; LT'!$AH$5:$AL$6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Blokk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'MAS &amp; LT'!$AH$10:$AL$10</c:f>
              <c:numCache>
                <c:formatCode>General</c:formatCode>
                <c:ptCount val="5"/>
                <c:pt idx="0">
                  <c:v>17.600000000000001</c:v>
                </c:pt>
                <c:pt idx="1">
                  <c:v>17.2</c:v>
                </c:pt>
                <c:pt idx="3">
                  <c:v>14.8</c:v>
                </c:pt>
                <c:pt idx="4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E7-4B1B-AC3D-8DB6507DE052}"/>
            </c:ext>
          </c:extLst>
        </c:ser>
        <c:ser>
          <c:idx val="4"/>
          <c:order val="4"/>
          <c:marker>
            <c:symbol val="none"/>
          </c:marker>
          <c:cat>
            <c:multiLvlStrRef>
              <c:f>'MAS &amp; LT'!$AH$5:$AL$6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Blokk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'MAS &amp; LT'!$AH$11:$AL$11</c:f>
              <c:numCache>
                <c:formatCode>General</c:formatCode>
                <c:ptCount val="5"/>
                <c:pt idx="0">
                  <c:v>14.7</c:v>
                </c:pt>
                <c:pt idx="1">
                  <c:v>14.2</c:v>
                </c:pt>
                <c:pt idx="3">
                  <c:v>16</c:v>
                </c:pt>
                <c:pt idx="4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E7-4B1B-AC3D-8DB6507DE052}"/>
            </c:ext>
          </c:extLst>
        </c:ser>
        <c:ser>
          <c:idx val="5"/>
          <c:order val="5"/>
          <c:marker>
            <c:symbol val="none"/>
          </c:marker>
          <c:cat>
            <c:multiLvlStrRef>
              <c:f>'MAS &amp; LT'!$AH$5:$AL$6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Blokk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'MAS &amp; LT'!$AH$12:$AL$12</c:f>
              <c:numCache>
                <c:formatCode>General</c:formatCode>
                <c:ptCount val="5"/>
                <c:pt idx="0">
                  <c:v>15.2</c:v>
                </c:pt>
                <c:pt idx="1">
                  <c:v>17.8</c:v>
                </c:pt>
                <c:pt idx="3">
                  <c:v>16.399999999999999</c:v>
                </c:pt>
                <c:pt idx="4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E7-4B1B-AC3D-8DB6507DE052}"/>
            </c:ext>
          </c:extLst>
        </c:ser>
        <c:ser>
          <c:idx val="6"/>
          <c:order val="6"/>
          <c:marker>
            <c:symbol val="none"/>
          </c:marker>
          <c:cat>
            <c:multiLvlStrRef>
              <c:f>'MAS &amp; LT'!$AH$5:$AL$6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Blokk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'MAS &amp; LT'!$AH$13:$AL$13</c:f>
              <c:numCache>
                <c:formatCode>General</c:formatCode>
                <c:ptCount val="5"/>
                <c:pt idx="0">
                  <c:v>15.4</c:v>
                </c:pt>
                <c:pt idx="1">
                  <c:v>15.8</c:v>
                </c:pt>
                <c:pt idx="3">
                  <c:v>16.600000000000001</c:v>
                </c:pt>
                <c:pt idx="4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E7-4B1B-AC3D-8DB6507DE052}"/>
            </c:ext>
          </c:extLst>
        </c:ser>
        <c:ser>
          <c:idx val="7"/>
          <c:order val="7"/>
          <c:marker>
            <c:symbol val="none"/>
          </c:marker>
          <c:cat>
            <c:multiLvlStrRef>
              <c:f>'MAS &amp; LT'!$AH$5:$AL$6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Blokk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'MAS &amp; LT'!$AH$14:$AL$14</c:f>
              <c:numCache>
                <c:formatCode>General</c:formatCode>
                <c:ptCount val="5"/>
                <c:pt idx="0">
                  <c:v>14.9</c:v>
                </c:pt>
                <c:pt idx="1">
                  <c:v>15.2</c:v>
                </c:pt>
                <c:pt idx="3">
                  <c:v>16.3</c:v>
                </c:pt>
                <c:pt idx="4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E7-4B1B-AC3D-8DB6507DE052}"/>
            </c:ext>
          </c:extLst>
        </c:ser>
        <c:ser>
          <c:idx val="8"/>
          <c:order val="8"/>
          <c:marker>
            <c:symbol val="none"/>
          </c:marker>
          <c:cat>
            <c:multiLvlStrRef>
              <c:f>'MAS &amp; LT'!$AH$5:$AL$6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Blokk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'MAS &amp; LT'!$AH$15:$AL$15</c:f>
              <c:numCache>
                <c:formatCode>General</c:formatCode>
                <c:ptCount val="5"/>
                <c:pt idx="0">
                  <c:v>14.3</c:v>
                </c:pt>
                <c:pt idx="1">
                  <c:v>15.3</c:v>
                </c:pt>
                <c:pt idx="3">
                  <c:v>15.5</c:v>
                </c:pt>
                <c:pt idx="4">
                  <c:v>16.100000000000001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0E7-4B1B-AC3D-8DB6507DE052}"/>
            </c:ext>
          </c:extLst>
        </c:ser>
        <c:ser>
          <c:idx val="9"/>
          <c:order val="9"/>
          <c:marker>
            <c:symbol val="none"/>
          </c:marker>
          <c:cat>
            <c:multiLvlStrRef>
              <c:f>'MAS &amp; LT'!$AH$5:$AL$6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Blokk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'MAS &amp; LT'!$AH$16:$AL$16</c:f>
              <c:numCache>
                <c:formatCode>General</c:formatCode>
                <c:ptCount val="5"/>
                <c:pt idx="0">
                  <c:v>15.7</c:v>
                </c:pt>
                <c:pt idx="1">
                  <c:v>15.7</c:v>
                </c:pt>
                <c:pt idx="3">
                  <c:v>15.2</c:v>
                </c:pt>
                <c:pt idx="4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0E7-4B1B-AC3D-8DB6507DE052}"/>
            </c:ext>
          </c:extLst>
        </c:ser>
        <c:ser>
          <c:idx val="10"/>
          <c:order val="10"/>
          <c:marker>
            <c:symbol val="none"/>
          </c:marker>
          <c:cat>
            <c:multiLvlStrRef>
              <c:f>'MAS &amp; LT'!$AH$5:$AL$6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Blokk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'MAS &amp; LT'!$AH$17:$AL$17</c:f>
              <c:numCache>
                <c:formatCode>General</c:formatCode>
                <c:ptCount val="5"/>
                <c:pt idx="0">
                  <c:v>15.4</c:v>
                </c:pt>
                <c:pt idx="1">
                  <c:v>15.5</c:v>
                </c:pt>
                <c:pt idx="3">
                  <c:v>15.9</c:v>
                </c:pt>
                <c:pt idx="4">
                  <c:v>16.100000000000001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0E7-4B1B-AC3D-8DB6507DE052}"/>
            </c:ext>
          </c:extLst>
        </c:ser>
        <c:ser>
          <c:idx val="11"/>
          <c:order val="11"/>
          <c:marker>
            <c:symbol val="none"/>
          </c:marker>
          <c:cat>
            <c:multiLvlStrRef>
              <c:f>'MAS &amp; LT'!$AH$5:$AL$6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Blokk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'MAS &amp; LT'!$AH$18:$AL$18</c:f>
              <c:numCache>
                <c:formatCode>General</c:formatCode>
                <c:ptCount val="5"/>
                <c:pt idx="0">
                  <c:v>15.5</c:v>
                </c:pt>
                <c:pt idx="1">
                  <c:v>16.100000000000001</c:v>
                </c:pt>
                <c:pt idx="3">
                  <c:v>14.2</c:v>
                </c:pt>
                <c:pt idx="4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0E7-4B1B-AC3D-8DB6507DE052}"/>
            </c:ext>
          </c:extLst>
        </c:ser>
        <c:ser>
          <c:idx val="12"/>
          <c:order val="12"/>
          <c:marker>
            <c:symbol val="none"/>
          </c:marker>
          <c:cat>
            <c:multiLvlStrRef>
              <c:f>'MAS &amp; LT'!$AH$5:$AL$6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Blokk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'MAS &amp; LT'!$AH$19:$AL$19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0E7-4B1B-AC3D-8DB6507DE052}"/>
            </c:ext>
          </c:extLst>
        </c:ser>
        <c:ser>
          <c:idx val="13"/>
          <c:order val="13"/>
          <c:spPr>
            <a:ln w="57150"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'MAS &amp; LT'!$AH$5:$AL$6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Blokk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'MAS &amp; LT'!$AH$20:$AL$20</c:f>
              <c:numCache>
                <c:formatCode>General</c:formatCode>
                <c:ptCount val="5"/>
                <c:pt idx="0">
                  <c:v>15.675000000000002</c:v>
                </c:pt>
                <c:pt idx="1">
                  <c:v>16.024999999999999</c:v>
                </c:pt>
                <c:pt idx="3">
                  <c:v>15.358333333333333</c:v>
                </c:pt>
                <c:pt idx="4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0E7-4B1B-AC3D-8DB6507DE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638496"/>
        <c:axId val="252636928"/>
      </c:lineChart>
      <c:catAx>
        <c:axId val="252638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nb-NO"/>
          </a:p>
        </c:txPr>
        <c:crossAx val="252636928"/>
        <c:crosses val="autoZero"/>
        <c:auto val="1"/>
        <c:lblAlgn val="ctr"/>
        <c:lblOffset val="100"/>
        <c:noMultiLvlLbl val="0"/>
      </c:catAx>
      <c:valAx>
        <c:axId val="252636928"/>
        <c:scaling>
          <c:orientation val="minMax"/>
          <c:max val="19"/>
          <c:min val="13"/>
        </c:scaling>
        <c:delete val="0"/>
        <c:axPos val="l"/>
        <c:title>
          <c:tx>
            <c:rich>
              <a:bodyPr/>
              <a:lstStyle/>
              <a:p>
                <a:pPr>
                  <a:defRPr sz="1200" b="0">
                    <a:latin typeface="+mn-lt"/>
                    <a:ea typeface="Tahoma" pitchFamily="34" charset="0"/>
                    <a:cs typeface="Times New Roman" pitchFamily="18" charset="0"/>
                  </a:defRPr>
                </a:pPr>
                <a:r>
                  <a:rPr lang="en-US" sz="1200" b="0">
                    <a:latin typeface="+mn-lt"/>
                    <a:ea typeface="Tahoma" pitchFamily="34" charset="0"/>
                    <a:cs typeface="Times New Roman" pitchFamily="18" charset="0"/>
                  </a:rPr>
                  <a:t>Km/t</a:t>
                </a:r>
              </a:p>
            </c:rich>
          </c:tx>
          <c:layout>
            <c:manualLayout>
              <c:xMode val="edge"/>
              <c:yMode val="edge"/>
              <c:x val="4.051691812569088E-2"/>
              <c:y val="0.45551028446860292"/>
            </c:manualLayout>
          </c:layout>
          <c:overlay val="0"/>
        </c:title>
        <c:numFmt formatCode="0" sourceLinked="0"/>
        <c:majorTickMark val="out"/>
        <c:minorTickMark val="in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nb-NO"/>
          </a:p>
        </c:txPr>
        <c:crossAx val="252638496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11 km/t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343621429220544"/>
          <c:y val="0.24973901044207089"/>
          <c:w val="0.68565045768173738"/>
          <c:h val="0.65636758528354855"/>
        </c:manualLayout>
      </c:layout>
      <c:lineChart>
        <c:grouping val="standard"/>
        <c:varyColors val="0"/>
        <c:ser>
          <c:idx val="0"/>
          <c:order val="0"/>
          <c:tx>
            <c:strRef>
              <c:f>'Figurer Blokk_profil'!$AT$5</c:f>
              <c:strCache>
                <c:ptCount val="1"/>
                <c:pt idx="0">
                  <c:v>1</c:v>
                </c:pt>
              </c:strCache>
            </c:strRef>
          </c:tx>
          <c:spPr>
            <a:ln w="1587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'Figurer Blokk_profil'!$AU$4:$AV$4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Blokk_profil'!$AU$5:$AV$5</c:f>
              <c:numCache>
                <c:formatCode>[$-414]General</c:formatCode>
                <c:ptCount val="2"/>
                <c:pt idx="0" formatCode="General">
                  <c:v>1.82</c:v>
                </c:pt>
                <c:pt idx="1">
                  <c:v>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2A-4176-8DBC-18CD0BC1E233}"/>
            </c:ext>
          </c:extLst>
        </c:ser>
        <c:ser>
          <c:idx val="1"/>
          <c:order val="1"/>
          <c:tx>
            <c:strRef>
              <c:f>'Figurer Blokk_profil'!$AT$6</c:f>
              <c:strCache>
                <c:ptCount val="1"/>
                <c:pt idx="0">
                  <c:v>2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'Figurer Blokk_profil'!$AU$4:$AV$4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Blokk_profil'!$AU$6:$AV$6</c:f>
              <c:numCache>
                <c:formatCode>[$-414]General</c:formatCode>
                <c:ptCount val="2"/>
                <c:pt idx="0" formatCode="General">
                  <c:v>2.34</c:v>
                </c:pt>
                <c:pt idx="1">
                  <c:v>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2A-4176-8DBC-18CD0BC1E233}"/>
            </c:ext>
          </c:extLst>
        </c:ser>
        <c:ser>
          <c:idx val="2"/>
          <c:order val="2"/>
          <c:tx>
            <c:strRef>
              <c:f>'Figurer Blokk_profil'!$AT$7</c:f>
              <c:strCache>
                <c:ptCount val="1"/>
                <c:pt idx="0">
                  <c:v>3</c:v>
                </c:pt>
              </c:strCache>
            </c:strRef>
          </c:tx>
          <c:spPr>
            <a:ln w="1587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'Figurer Blokk_profil'!$AU$4:$AV$4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Blokk_profil'!$AU$7:$AV$7</c:f>
              <c:numCache>
                <c:formatCode>[$-414]General</c:formatCode>
                <c:ptCount val="2"/>
                <c:pt idx="0" formatCode="General">
                  <c:v>3.02</c:v>
                </c:pt>
                <c:pt idx="1">
                  <c:v>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2A-4176-8DBC-18CD0BC1E233}"/>
            </c:ext>
          </c:extLst>
        </c:ser>
        <c:ser>
          <c:idx val="3"/>
          <c:order val="3"/>
          <c:tx>
            <c:strRef>
              <c:f>'Figurer Blokk_profil'!$AT$8</c:f>
              <c:strCache>
                <c:ptCount val="1"/>
                <c:pt idx="0">
                  <c:v>4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'Figurer Blokk_profil'!$AU$4:$AV$4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Blokk_profil'!$AU$8:$AV$8</c:f>
              <c:numCache>
                <c:formatCode>[$-414]General</c:formatCode>
                <c:ptCount val="2"/>
                <c:pt idx="0" formatCode="General">
                  <c:v>1.99</c:v>
                </c:pt>
                <c:pt idx="1">
                  <c:v>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2A-4176-8DBC-18CD0BC1E233}"/>
            </c:ext>
          </c:extLst>
        </c:ser>
        <c:ser>
          <c:idx val="4"/>
          <c:order val="4"/>
          <c:tx>
            <c:strRef>
              <c:f>'Figurer Blokk_profil'!$AT$9</c:f>
              <c:strCache>
                <c:ptCount val="1"/>
                <c:pt idx="0">
                  <c:v>5</c:v>
                </c:pt>
              </c:strCache>
            </c:strRef>
          </c:tx>
          <c:spPr>
            <a:ln w="1587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'Figurer Blokk_profil'!$AU$4:$AV$4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Blokk_profil'!$AU$9:$AV$9</c:f>
              <c:numCache>
                <c:formatCode>[$-414]General</c:formatCode>
                <c:ptCount val="2"/>
                <c:pt idx="0" formatCode="General">
                  <c:v>2.83</c:v>
                </c:pt>
                <c:pt idx="1">
                  <c:v>2.5299999999999998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2A-4176-8DBC-18CD0BC1E233}"/>
            </c:ext>
          </c:extLst>
        </c:ser>
        <c:ser>
          <c:idx val="5"/>
          <c:order val="5"/>
          <c:tx>
            <c:strRef>
              <c:f>'Figurer Blokk_profil'!$AT$10</c:f>
              <c:strCache>
                <c:ptCount val="1"/>
                <c:pt idx="0">
                  <c:v>22</c:v>
                </c:pt>
              </c:strCache>
            </c:strRef>
          </c:tx>
          <c:spPr>
            <a:ln w="1587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'Figurer Blokk_profil'!$AU$4:$AV$4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Blokk_profil'!$AU$10:$AV$10</c:f>
              <c:numCache>
                <c:formatCode>[$-414]General</c:formatCode>
                <c:ptCount val="2"/>
                <c:pt idx="0" formatCode="General">
                  <c:v>2.4300000000000002</c:v>
                </c:pt>
                <c:pt idx="1">
                  <c:v>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47-4FBD-A594-AFD8EEB99A03}"/>
            </c:ext>
          </c:extLst>
        </c:ser>
        <c:ser>
          <c:idx val="6"/>
          <c:order val="6"/>
          <c:tx>
            <c:strRef>
              <c:f>'Figurer Blokk_profil'!$AT$11</c:f>
              <c:strCache>
                <c:ptCount val="1"/>
                <c:pt idx="0">
                  <c:v>23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'Figurer Blokk_profil'!$AU$4:$AV$4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Blokk_profil'!$AU$11:$AV$11</c:f>
              <c:numCache>
                <c:formatCode>[$-414]General</c:formatCode>
                <c:ptCount val="2"/>
                <c:pt idx="0" formatCode="General">
                  <c:v>4.0999999999999996</c:v>
                </c:pt>
                <c:pt idx="1">
                  <c:v>3.68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47-4FBD-A594-AFD8EEB99A03}"/>
            </c:ext>
          </c:extLst>
        </c:ser>
        <c:ser>
          <c:idx val="7"/>
          <c:order val="7"/>
          <c:tx>
            <c:strRef>
              <c:f>'Figurer Blokk_profil'!$AT$12</c:f>
              <c:strCache>
                <c:ptCount val="1"/>
                <c:pt idx="0">
                  <c:v>25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'Figurer Blokk_profil'!$AU$4:$AV$4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Blokk_profil'!$AU$12:$AV$12</c:f>
              <c:numCache>
                <c:formatCode>[$-414]General</c:formatCode>
                <c:ptCount val="2"/>
                <c:pt idx="0" formatCode="General">
                  <c:v>3.68</c:v>
                </c:pt>
                <c:pt idx="1">
                  <c:v>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47-4FBD-A594-AFD8EEB99A03}"/>
            </c:ext>
          </c:extLst>
        </c:ser>
        <c:ser>
          <c:idx val="8"/>
          <c:order val="8"/>
          <c:tx>
            <c:strRef>
              <c:f>'Figurer Blokk_profil'!$AT$13</c:f>
              <c:strCache>
                <c:ptCount val="1"/>
                <c:pt idx="0">
                  <c:v>27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'Figurer Blokk_profil'!$AU$4:$AV$4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Blokk_profil'!$AU$13:$AV$13</c:f>
              <c:numCache>
                <c:formatCode>[$-414]General</c:formatCode>
                <c:ptCount val="2"/>
                <c:pt idx="0" formatCode="General">
                  <c:v>3.4</c:v>
                </c:pt>
                <c:pt idx="1">
                  <c:v>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47-4FBD-A594-AFD8EEB99A03}"/>
            </c:ext>
          </c:extLst>
        </c:ser>
        <c:ser>
          <c:idx val="9"/>
          <c:order val="9"/>
          <c:tx>
            <c:strRef>
              <c:f>'Figurer Blokk_profil'!$AT$14</c:f>
              <c:strCache>
                <c:ptCount val="1"/>
                <c:pt idx="0">
                  <c:v>28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'Figurer Blokk_profil'!$AU$4:$AV$4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Blokk_profil'!$AU$14:$AV$14</c:f>
              <c:numCache>
                <c:formatCode>[$-414]General</c:formatCode>
                <c:ptCount val="2"/>
                <c:pt idx="0" formatCode="General">
                  <c:v>1.79</c:v>
                </c:pt>
                <c:pt idx="1">
                  <c:v>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47-4FBD-A594-AFD8EEB99A03}"/>
            </c:ext>
          </c:extLst>
        </c:ser>
        <c:ser>
          <c:idx val="10"/>
          <c:order val="10"/>
          <c:tx>
            <c:strRef>
              <c:f>'Figurer Blokk_profil'!$AT$15</c:f>
              <c:strCache>
                <c:ptCount val="1"/>
                <c:pt idx="0">
                  <c:v>29</c:v>
                </c:pt>
              </c:strCache>
            </c:strRef>
          </c:tx>
          <c:spPr>
            <a:ln w="1587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'Figurer Blokk_profil'!$AU$4:$AV$4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Blokk_profil'!$AU$15:$AV$15</c:f>
              <c:numCache>
                <c:formatCode>[$-414]General</c:formatCode>
                <c:ptCount val="2"/>
                <c:pt idx="0" formatCode="General">
                  <c:v>1.65</c:v>
                </c:pt>
                <c:pt idx="1">
                  <c:v>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547-4FBD-A594-AFD8EEB99A03}"/>
            </c:ext>
          </c:extLst>
        </c:ser>
        <c:ser>
          <c:idx val="11"/>
          <c:order val="11"/>
          <c:tx>
            <c:strRef>
              <c:f>'Figurer Blokk_profil'!$AT$16</c:f>
              <c:strCache>
                <c:ptCount val="1"/>
                <c:pt idx="0">
                  <c:v>30</c:v>
                </c:pt>
              </c:strCache>
            </c:strRef>
          </c:tx>
          <c:spPr>
            <a:ln w="1587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'Figurer Blokk_profil'!$AU$4:$AV$4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Blokk_profil'!$AU$16:$AV$16</c:f>
              <c:numCache>
                <c:formatCode>[$-414]General</c:formatCode>
                <c:ptCount val="2"/>
                <c:pt idx="0" formatCode="General">
                  <c:v>1.51</c:v>
                </c:pt>
                <c:pt idx="1">
                  <c:v>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547-4FBD-A594-AFD8EEB99A03}"/>
            </c:ext>
          </c:extLst>
        </c:ser>
        <c:ser>
          <c:idx val="12"/>
          <c:order val="12"/>
          <c:tx>
            <c:strRef>
              <c:f>'Figurer Blokk_profil'!$AT$17</c:f>
              <c:strCache>
                <c:ptCount val="1"/>
                <c:pt idx="0">
                  <c:v>Snitt</c:v>
                </c:pt>
              </c:strCache>
            </c:strRef>
          </c:tx>
          <c:spPr>
            <a:ln w="50800" cap="sq">
              <a:solidFill>
                <a:sysClr val="windowText" lastClr="000000"/>
              </a:solidFill>
              <a:headEnd type="diamond"/>
              <a:tailEnd type="diamon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09698914428444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14038103713291E-2"/>
                      <c:h val="7.262106990319522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AD25-47F3-B2AC-CE5EE595D04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'Figurer Blokk_profil'!$AU$4:$AV$4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Blokk_profil'!$AU$17:$AV$17</c:f>
              <c:numCache>
                <c:formatCode>[$-414]General</c:formatCode>
                <c:ptCount val="2"/>
                <c:pt idx="0" formatCode="General">
                  <c:v>2.5466666666666664</c:v>
                </c:pt>
                <c:pt idx="1">
                  <c:v>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25-47F3-B2AC-CE5EE595D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583632"/>
        <c:axId val="400584024"/>
      </c:lineChart>
      <c:catAx>
        <c:axId val="40058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nb-NO"/>
          </a:p>
        </c:txPr>
        <c:crossAx val="400584024"/>
        <c:crosses val="autoZero"/>
        <c:auto val="1"/>
        <c:lblAlgn val="ctr"/>
        <c:lblOffset val="100"/>
        <c:noMultiLvlLbl val="0"/>
      </c:catAx>
      <c:valAx>
        <c:axId val="400584024"/>
        <c:scaling>
          <c:orientation val="minMax"/>
          <c:max val="5"/>
          <c:min val="0.5"/>
        </c:scaling>
        <c:delete val="0"/>
        <c:axPos val="l"/>
        <c:title>
          <c:tx>
            <c:rich>
              <a:bodyPr/>
              <a:lstStyle/>
              <a:p>
                <a:pPr>
                  <a:defRPr sz="1200" b="0">
                    <a:latin typeface="+mn-lt"/>
                    <a:ea typeface="Tahoma" pitchFamily="34" charset="0"/>
                    <a:cs typeface="Times New Roman" pitchFamily="18" charset="0"/>
                  </a:defRPr>
                </a:pPr>
                <a:r>
                  <a:rPr lang="nb-NO" sz="1200" b="0">
                    <a:latin typeface="+mn-lt"/>
                    <a:ea typeface="Tahoma" pitchFamily="34" charset="0"/>
                    <a:cs typeface="Times New Roman" pitchFamily="18" charset="0"/>
                  </a:rPr>
                  <a:t>Laktat (mMol</a:t>
                </a:r>
                <a:r>
                  <a:rPr lang="nb-NO" sz="1200" b="0" baseline="0">
                    <a:latin typeface="+mn-lt"/>
                    <a:ea typeface="Tahoma" pitchFamily="34" charset="0"/>
                    <a:cs typeface="Times New Roman" pitchFamily="18" charset="0"/>
                  </a:rPr>
                  <a:t>·L</a:t>
                </a:r>
                <a:r>
                  <a:rPr lang="nb-NO" sz="1200" b="0" baseline="30000">
                    <a:latin typeface="+mn-lt"/>
                    <a:ea typeface="Tahoma" pitchFamily="34" charset="0"/>
                    <a:cs typeface="Times New Roman" pitchFamily="18" charset="0"/>
                  </a:rPr>
                  <a:t>-1</a:t>
                </a:r>
                <a:r>
                  <a:rPr lang="nb-NO" sz="1200" b="0">
                    <a:latin typeface="+mn-lt"/>
                    <a:ea typeface="Tahoma" pitchFamily="34" charset="0"/>
                    <a:cs typeface="Times New Roman" pitchFamily="18" charset="0"/>
                  </a:rPr>
                  <a:t>)</a:t>
                </a:r>
              </a:p>
            </c:rich>
          </c:tx>
          <c:overlay val="0"/>
        </c:title>
        <c:numFmt formatCode="0.0" sourceLinked="0"/>
        <c:majorTickMark val="in"/>
        <c:minorTickMark val="cross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nb-NO"/>
          </a:p>
        </c:txPr>
        <c:crossAx val="400583632"/>
        <c:crosses val="autoZero"/>
        <c:crossBetween val="between"/>
        <c:majorUnit val="0.5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890135817147235"/>
          <c:y val="0.19594195398905553"/>
          <c:w val="0.19109864182852768"/>
          <c:h val="0.7037595574080042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11 km/t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750979423445012"/>
          <c:y val="0.19491126408556667"/>
          <c:w val="0.67711225194059543"/>
          <c:h val="0.68413829250534253"/>
        </c:manualLayout>
      </c:layout>
      <c:lineChart>
        <c:grouping val="standard"/>
        <c:varyColors val="0"/>
        <c:ser>
          <c:idx val="0"/>
          <c:order val="0"/>
          <c:tx>
            <c:strRef>
              <c:f>'Figurer Blokk_profil'!$AZ$5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cat>
            <c:strRef>
              <c:f>'Figurer Blokk_profil'!$BA$4:$BB$4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Blokk_profil'!$BA$5:$BB$5</c:f>
              <c:numCache>
                <c:formatCode>[$-414]General</c:formatCode>
                <c:ptCount val="2"/>
                <c:pt idx="0" formatCode="General">
                  <c:v>146</c:v>
                </c:pt>
                <c:pt idx="1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D4-4B58-8197-7237CC5DFBD7}"/>
            </c:ext>
          </c:extLst>
        </c:ser>
        <c:ser>
          <c:idx val="1"/>
          <c:order val="1"/>
          <c:tx>
            <c:strRef>
              <c:f>'Figurer Blokk_profil'!$AZ$6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cat>
            <c:strRef>
              <c:f>'Figurer Blokk_profil'!$BA$4:$BB$4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Blokk_profil'!$BA$6:$BB$6</c:f>
              <c:numCache>
                <c:formatCode>[$-414]General</c:formatCode>
                <c:ptCount val="2"/>
                <c:pt idx="0" formatCode="General">
                  <c:v>176</c:v>
                </c:pt>
                <c:pt idx="1">
                  <c:v>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D4-4B58-8197-7237CC5DFBD7}"/>
            </c:ext>
          </c:extLst>
        </c:ser>
        <c:ser>
          <c:idx val="2"/>
          <c:order val="2"/>
          <c:tx>
            <c:strRef>
              <c:f>'Figurer Blokk_profil'!$AZ$7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cat>
            <c:strRef>
              <c:f>'Figurer Blokk_profil'!$BA$4:$BB$4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Blokk_profil'!$BA$7:$BB$7</c:f>
              <c:numCache>
                <c:formatCode>[$-414]General</c:formatCode>
                <c:ptCount val="2"/>
                <c:pt idx="0" formatCode="General">
                  <c:v>159</c:v>
                </c:pt>
                <c:pt idx="1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D4-4B58-8197-7237CC5DFBD7}"/>
            </c:ext>
          </c:extLst>
        </c:ser>
        <c:ser>
          <c:idx val="3"/>
          <c:order val="3"/>
          <c:tx>
            <c:strRef>
              <c:f>'Figurer Blokk_profil'!$AZ$8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cat>
            <c:strRef>
              <c:f>'Figurer Blokk_profil'!$BA$4:$BB$4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Blokk_profil'!$BA$8:$BB$8</c:f>
              <c:numCache>
                <c:formatCode>[$-414]General</c:formatCode>
                <c:ptCount val="2"/>
                <c:pt idx="0" formatCode="General">
                  <c:v>168</c:v>
                </c:pt>
                <c:pt idx="1">
                  <c:v>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D4-4B58-8197-7237CC5DFBD7}"/>
            </c:ext>
          </c:extLst>
        </c:ser>
        <c:ser>
          <c:idx val="4"/>
          <c:order val="4"/>
          <c:tx>
            <c:strRef>
              <c:f>'Figurer Blokk_profil'!$AZ$9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cat>
            <c:strRef>
              <c:f>'Figurer Blokk_profil'!$BA$4:$BB$4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Blokk_profil'!$BA$9:$BB$9</c:f>
              <c:numCache>
                <c:formatCode>[$-414]General</c:formatCode>
                <c:ptCount val="2"/>
                <c:pt idx="0" formatCode="General">
                  <c:v>175</c:v>
                </c:pt>
                <c:pt idx="1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D4-4B58-8197-7237CC5DFBD7}"/>
            </c:ext>
          </c:extLst>
        </c:ser>
        <c:ser>
          <c:idx val="5"/>
          <c:order val="5"/>
          <c:tx>
            <c:strRef>
              <c:f>'Figurer Blokk_profil'!$AZ$10</c:f>
              <c:strCache>
                <c:ptCount val="1"/>
                <c:pt idx="0">
                  <c:v>22</c:v>
                </c:pt>
              </c:strCache>
            </c:strRef>
          </c:tx>
          <c:marker>
            <c:symbol val="none"/>
          </c:marker>
          <c:cat>
            <c:strRef>
              <c:f>'Figurer Blokk_profil'!$BA$4:$BB$4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Blokk_profil'!$BA$10:$BB$10</c:f>
              <c:numCache>
                <c:formatCode>[$-414]General</c:formatCode>
                <c:ptCount val="2"/>
                <c:pt idx="0" formatCode="General">
                  <c:v>185</c:v>
                </c:pt>
                <c:pt idx="1">
                  <c:v>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0B-468D-A9DB-75DACC6C6A29}"/>
            </c:ext>
          </c:extLst>
        </c:ser>
        <c:ser>
          <c:idx val="6"/>
          <c:order val="6"/>
          <c:tx>
            <c:strRef>
              <c:f>'Figurer Blokk_profil'!$AZ$11</c:f>
              <c:strCache>
                <c:ptCount val="1"/>
                <c:pt idx="0">
                  <c:v>23</c:v>
                </c:pt>
              </c:strCache>
            </c:strRef>
          </c:tx>
          <c:marker>
            <c:symbol val="none"/>
          </c:marker>
          <c:cat>
            <c:strRef>
              <c:f>'Figurer Blokk_profil'!$BA$4:$BB$4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Blokk_profil'!$BA$11:$BB$11</c:f>
              <c:numCache>
                <c:formatCode>[$-414]General</c:formatCode>
                <c:ptCount val="2"/>
                <c:pt idx="0" formatCode="General">
                  <c:v>182</c:v>
                </c:pt>
                <c:pt idx="1">
                  <c:v>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0B-468D-A9DB-75DACC6C6A29}"/>
            </c:ext>
          </c:extLst>
        </c:ser>
        <c:ser>
          <c:idx val="7"/>
          <c:order val="7"/>
          <c:tx>
            <c:strRef>
              <c:f>'Figurer Blokk_profil'!$AZ$12</c:f>
              <c:strCache>
                <c:ptCount val="1"/>
                <c:pt idx="0">
                  <c:v>25</c:v>
                </c:pt>
              </c:strCache>
            </c:strRef>
          </c:tx>
          <c:marker>
            <c:symbol val="none"/>
          </c:marker>
          <c:cat>
            <c:strRef>
              <c:f>'Figurer Blokk_profil'!$BA$4:$BB$4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Blokk_profil'!$BA$12:$BB$12</c:f>
              <c:numCache>
                <c:formatCode>[$-414]General</c:formatCode>
                <c:ptCount val="2"/>
                <c:pt idx="0" formatCode="General">
                  <c:v>195</c:v>
                </c:pt>
                <c:pt idx="1">
                  <c:v>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0B-468D-A9DB-75DACC6C6A29}"/>
            </c:ext>
          </c:extLst>
        </c:ser>
        <c:ser>
          <c:idx val="8"/>
          <c:order val="8"/>
          <c:tx>
            <c:strRef>
              <c:f>'Figurer Blokk_profil'!$AZ$13</c:f>
              <c:strCache>
                <c:ptCount val="1"/>
                <c:pt idx="0">
                  <c:v>27</c:v>
                </c:pt>
              </c:strCache>
            </c:strRef>
          </c:tx>
          <c:marker>
            <c:symbol val="none"/>
          </c:marker>
          <c:cat>
            <c:strRef>
              <c:f>'Figurer Blokk_profil'!$BA$4:$BB$4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Blokk_profil'!$BA$13:$BB$13</c:f>
              <c:numCache>
                <c:formatCode>[$-414]General</c:formatCode>
                <c:ptCount val="2"/>
                <c:pt idx="0" formatCode="General">
                  <c:v>191</c:v>
                </c:pt>
                <c:pt idx="1">
                  <c:v>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0B-468D-A9DB-75DACC6C6A29}"/>
            </c:ext>
          </c:extLst>
        </c:ser>
        <c:ser>
          <c:idx val="9"/>
          <c:order val="9"/>
          <c:tx>
            <c:strRef>
              <c:f>'Figurer Blokk_profil'!$AZ$14</c:f>
              <c:strCache>
                <c:ptCount val="1"/>
                <c:pt idx="0">
                  <c:v>28</c:v>
                </c:pt>
              </c:strCache>
            </c:strRef>
          </c:tx>
          <c:marker>
            <c:symbol val="none"/>
          </c:marker>
          <c:cat>
            <c:strRef>
              <c:f>'Figurer Blokk_profil'!$BA$4:$BB$4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Blokk_profil'!$BA$14:$BB$14</c:f>
              <c:numCache>
                <c:formatCode>[$-414]General</c:formatCode>
                <c:ptCount val="2"/>
                <c:pt idx="0" formatCode="General">
                  <c:v>184</c:v>
                </c:pt>
                <c:pt idx="1">
                  <c:v>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0B-468D-A9DB-75DACC6C6A29}"/>
            </c:ext>
          </c:extLst>
        </c:ser>
        <c:ser>
          <c:idx val="10"/>
          <c:order val="10"/>
          <c:tx>
            <c:strRef>
              <c:f>'Figurer Blokk_profil'!$AZ$15</c:f>
              <c:strCache>
                <c:ptCount val="1"/>
                <c:pt idx="0">
                  <c:v>29</c:v>
                </c:pt>
              </c:strCache>
            </c:strRef>
          </c:tx>
          <c:marker>
            <c:symbol val="none"/>
          </c:marker>
          <c:cat>
            <c:strRef>
              <c:f>'Figurer Blokk_profil'!$BA$4:$BB$4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Blokk_profil'!$BA$15:$BB$15</c:f>
              <c:numCache>
                <c:formatCode>[$-414]General</c:formatCode>
                <c:ptCount val="2"/>
                <c:pt idx="0" formatCode="General">
                  <c:v>168</c:v>
                </c:pt>
                <c:pt idx="1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80B-468D-A9DB-75DACC6C6A29}"/>
            </c:ext>
          </c:extLst>
        </c:ser>
        <c:ser>
          <c:idx val="11"/>
          <c:order val="11"/>
          <c:tx>
            <c:strRef>
              <c:f>'Figurer Blokk_profil'!$AZ$16</c:f>
              <c:strCache>
                <c:ptCount val="1"/>
                <c:pt idx="0">
                  <c:v>30</c:v>
                </c:pt>
              </c:strCache>
            </c:strRef>
          </c:tx>
          <c:marker>
            <c:symbol val="none"/>
          </c:marker>
          <c:cat>
            <c:strRef>
              <c:f>'Figurer Blokk_profil'!$BA$4:$BB$4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Blokk_profil'!$BA$16:$BB$16</c:f>
              <c:numCache>
                <c:formatCode>[$-414]General</c:formatCode>
                <c:ptCount val="2"/>
                <c:pt idx="0" formatCode="General">
                  <c:v>150</c:v>
                </c:pt>
                <c:pt idx="1">
                  <c:v>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80B-468D-A9DB-75DACC6C6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583632"/>
        <c:axId val="400584024"/>
      </c:lineChart>
      <c:catAx>
        <c:axId val="40058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nb-NO"/>
          </a:p>
        </c:txPr>
        <c:crossAx val="400584024"/>
        <c:crosses val="autoZero"/>
        <c:auto val="1"/>
        <c:lblAlgn val="ctr"/>
        <c:lblOffset val="100"/>
        <c:noMultiLvlLbl val="0"/>
      </c:catAx>
      <c:valAx>
        <c:axId val="400584024"/>
        <c:scaling>
          <c:orientation val="minMax"/>
          <c:max val="200"/>
          <c:min val="120"/>
        </c:scaling>
        <c:delete val="0"/>
        <c:axPos val="l"/>
        <c:title>
          <c:tx>
            <c:rich>
              <a:bodyPr/>
              <a:lstStyle/>
              <a:p>
                <a:pPr>
                  <a:defRPr sz="1200" b="0">
                    <a:latin typeface="+mn-lt"/>
                    <a:ea typeface="Tahoma" pitchFamily="34" charset="0"/>
                    <a:cs typeface="Times New Roman" pitchFamily="18" charset="0"/>
                  </a:defRPr>
                </a:pPr>
                <a:r>
                  <a:rPr lang="nb-NO" sz="1200" b="0">
                    <a:latin typeface="+mn-lt"/>
                    <a:ea typeface="Tahoma" pitchFamily="34" charset="0"/>
                    <a:cs typeface="Times New Roman" pitchFamily="18" charset="0"/>
                  </a:rPr>
                  <a:t>Hjertefrekvens (slag</a:t>
                </a:r>
                <a:r>
                  <a:rPr lang="nb-NO" sz="1200" b="0" baseline="0">
                    <a:latin typeface="+mn-lt"/>
                    <a:ea typeface="Tahoma" pitchFamily="34" charset="0"/>
                    <a:cs typeface="Times New Roman" pitchFamily="18" charset="0"/>
                  </a:rPr>
                  <a:t>·min</a:t>
                </a:r>
                <a:r>
                  <a:rPr lang="nb-NO" sz="1200" b="0" baseline="30000">
                    <a:latin typeface="+mn-lt"/>
                    <a:ea typeface="Tahoma" pitchFamily="34" charset="0"/>
                    <a:cs typeface="Times New Roman" pitchFamily="18" charset="0"/>
                  </a:rPr>
                  <a:t>-1</a:t>
                </a:r>
                <a:r>
                  <a:rPr lang="nb-NO" sz="1200" b="0">
                    <a:latin typeface="+mn-lt"/>
                    <a:ea typeface="Tahoma" pitchFamily="34" charset="0"/>
                    <a:cs typeface="Times New Roman" pitchFamily="18" charset="0"/>
                  </a:rPr>
                  <a:t>)</a:t>
                </a:r>
              </a:p>
            </c:rich>
          </c:tx>
          <c:overlay val="0"/>
        </c:title>
        <c:numFmt formatCode="0" sourceLinked="0"/>
        <c:majorTickMark val="in"/>
        <c:minorTickMark val="cross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nb-NO"/>
          </a:p>
        </c:txPr>
        <c:crossAx val="400583632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178517125554268"/>
          <c:y val="0.10285624296998942"/>
          <c:w val="0.1110949602161324"/>
          <c:h val="0.7851845143617581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11 km/t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'Figurer Blokk_profil'!$BG$5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cat>
            <c:strRef>
              <c:f>'Figurer Blokk_profil'!$BH$4:$BI$4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Blokk_profil'!$BH$5:$BI$5</c:f>
              <c:numCache>
                <c:formatCode>[$-414]General</c:formatCode>
                <c:ptCount val="2"/>
                <c:pt idx="0" formatCode="General">
                  <c:v>12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CD-402B-B530-E2662F5C9EEB}"/>
            </c:ext>
          </c:extLst>
        </c:ser>
        <c:ser>
          <c:idx val="1"/>
          <c:order val="1"/>
          <c:tx>
            <c:strRef>
              <c:f>'Figurer Blokk_profil'!$BG$6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cat>
            <c:strRef>
              <c:f>'Figurer Blokk_profil'!$BH$4:$BI$4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Blokk_profil'!$BH$6:$BI$6</c:f>
              <c:numCache>
                <c:formatCode>[$-414]General</c:formatCode>
                <c:ptCount val="2"/>
                <c:pt idx="0" formatCode="General">
                  <c:v>13</c:v>
                </c:pt>
                <c:pt idx="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CD-402B-B530-E2662F5C9EEB}"/>
            </c:ext>
          </c:extLst>
        </c:ser>
        <c:ser>
          <c:idx val="2"/>
          <c:order val="2"/>
          <c:tx>
            <c:strRef>
              <c:f>'Figurer Blokk_profil'!$BG$7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cat>
            <c:strRef>
              <c:f>'Figurer Blokk_profil'!$BH$4:$BI$4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Blokk_profil'!$BH$7:$BI$7</c:f>
              <c:numCache>
                <c:formatCode>[$-414]General</c:formatCode>
                <c:ptCount val="2"/>
                <c:pt idx="0" formatCode="General">
                  <c:v>12</c:v>
                </c:pt>
                <c:pt idx="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CD-402B-B530-E2662F5C9EEB}"/>
            </c:ext>
          </c:extLst>
        </c:ser>
        <c:ser>
          <c:idx val="3"/>
          <c:order val="3"/>
          <c:tx>
            <c:strRef>
              <c:f>'Figurer Blokk_profil'!$BG$8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cat>
            <c:strRef>
              <c:f>'Figurer Blokk_profil'!$BH$4:$BI$4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Blokk_profil'!$BH$8:$BI$8</c:f>
              <c:numCache>
                <c:formatCode>[$-414]General</c:formatCode>
                <c:ptCount val="2"/>
                <c:pt idx="0" formatCode="General">
                  <c:v>10</c:v>
                </c:pt>
                <c:pt idx="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CD-402B-B530-E2662F5C9EEB}"/>
            </c:ext>
          </c:extLst>
        </c:ser>
        <c:ser>
          <c:idx val="4"/>
          <c:order val="4"/>
          <c:tx>
            <c:strRef>
              <c:f>'Figurer Blokk_profil'!$BG$9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cat>
            <c:strRef>
              <c:f>'Figurer Blokk_profil'!$BH$4:$BI$4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Blokk_profil'!$BH$9:$BI$9</c:f>
              <c:numCache>
                <c:formatCode>[$-414]General</c:formatCode>
                <c:ptCount val="2"/>
                <c:pt idx="0" formatCode="General">
                  <c:v>14</c:v>
                </c:pt>
                <c:pt idx="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CD-402B-B530-E2662F5C9EEB}"/>
            </c:ext>
          </c:extLst>
        </c:ser>
        <c:ser>
          <c:idx val="5"/>
          <c:order val="5"/>
          <c:tx>
            <c:strRef>
              <c:f>'Figurer Blokk_profil'!$BG$10</c:f>
              <c:strCache>
                <c:ptCount val="1"/>
                <c:pt idx="0">
                  <c:v>22</c:v>
                </c:pt>
              </c:strCache>
            </c:strRef>
          </c:tx>
          <c:marker>
            <c:symbol val="none"/>
          </c:marker>
          <c:cat>
            <c:strRef>
              <c:f>'Figurer Blokk_profil'!$BH$4:$BI$4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Blokk_profil'!$BH$10:$BI$10</c:f>
              <c:numCache>
                <c:formatCode>[$-414]General</c:formatCode>
                <c:ptCount val="2"/>
                <c:pt idx="0" formatCode="General">
                  <c:v>14</c:v>
                </c:pt>
                <c:pt idx="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2C-4118-9E0E-69869D3582C4}"/>
            </c:ext>
          </c:extLst>
        </c:ser>
        <c:ser>
          <c:idx val="6"/>
          <c:order val="6"/>
          <c:tx>
            <c:strRef>
              <c:f>'Figurer Blokk_profil'!$BG$11</c:f>
              <c:strCache>
                <c:ptCount val="1"/>
                <c:pt idx="0">
                  <c:v>23</c:v>
                </c:pt>
              </c:strCache>
            </c:strRef>
          </c:tx>
          <c:marker>
            <c:symbol val="none"/>
          </c:marker>
          <c:cat>
            <c:strRef>
              <c:f>'Figurer Blokk_profil'!$BH$4:$BI$4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Blokk_profil'!$BH$11:$BI$11</c:f>
              <c:numCache>
                <c:formatCode>[$-414]General</c:formatCode>
                <c:ptCount val="2"/>
                <c:pt idx="0" formatCode="General">
                  <c:v>13</c:v>
                </c:pt>
                <c:pt idx="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2C-4118-9E0E-69869D3582C4}"/>
            </c:ext>
          </c:extLst>
        </c:ser>
        <c:ser>
          <c:idx val="7"/>
          <c:order val="7"/>
          <c:tx>
            <c:strRef>
              <c:f>'Figurer Blokk_profil'!$BG$12</c:f>
              <c:strCache>
                <c:ptCount val="1"/>
                <c:pt idx="0">
                  <c:v>25</c:v>
                </c:pt>
              </c:strCache>
            </c:strRef>
          </c:tx>
          <c:marker>
            <c:symbol val="none"/>
          </c:marker>
          <c:cat>
            <c:strRef>
              <c:f>'Figurer Blokk_profil'!$BH$4:$BI$4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Blokk_profil'!$BH$12:$BI$12</c:f>
              <c:numCache>
                <c:formatCode>[$-414]General</c:formatCode>
                <c:ptCount val="2"/>
                <c:pt idx="0" formatCode="General">
                  <c:v>14</c:v>
                </c:pt>
                <c:pt idx="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2C-4118-9E0E-69869D3582C4}"/>
            </c:ext>
          </c:extLst>
        </c:ser>
        <c:ser>
          <c:idx val="8"/>
          <c:order val="8"/>
          <c:tx>
            <c:strRef>
              <c:f>'Figurer Blokk_profil'!$BG$13</c:f>
              <c:strCache>
                <c:ptCount val="1"/>
                <c:pt idx="0">
                  <c:v>27</c:v>
                </c:pt>
              </c:strCache>
            </c:strRef>
          </c:tx>
          <c:marker>
            <c:symbol val="none"/>
          </c:marker>
          <c:cat>
            <c:strRef>
              <c:f>'Figurer Blokk_profil'!$BH$4:$BI$4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Blokk_profil'!$BH$13:$BI$13</c:f>
              <c:numCache>
                <c:formatCode>[$-414]General</c:formatCode>
                <c:ptCount val="2"/>
                <c:pt idx="0" formatCode="General">
                  <c:v>12</c:v>
                </c:pt>
                <c:pt idx="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2C-4118-9E0E-69869D3582C4}"/>
            </c:ext>
          </c:extLst>
        </c:ser>
        <c:ser>
          <c:idx val="9"/>
          <c:order val="9"/>
          <c:tx>
            <c:strRef>
              <c:f>'Figurer Blokk_profil'!$BG$14</c:f>
              <c:strCache>
                <c:ptCount val="1"/>
                <c:pt idx="0">
                  <c:v>28</c:v>
                </c:pt>
              </c:strCache>
            </c:strRef>
          </c:tx>
          <c:marker>
            <c:symbol val="none"/>
          </c:marker>
          <c:cat>
            <c:strRef>
              <c:f>'Figurer Blokk_profil'!$BH$4:$BI$4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Blokk_profil'!$BH$14:$BI$14</c:f>
              <c:numCache>
                <c:formatCode>[$-414]General</c:formatCode>
                <c:ptCount val="2"/>
                <c:pt idx="0" formatCode="General">
                  <c:v>10</c:v>
                </c:pt>
                <c:pt idx="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2C-4118-9E0E-69869D3582C4}"/>
            </c:ext>
          </c:extLst>
        </c:ser>
        <c:ser>
          <c:idx val="10"/>
          <c:order val="10"/>
          <c:tx>
            <c:strRef>
              <c:f>'Figurer Blokk_profil'!$BG$15</c:f>
              <c:strCache>
                <c:ptCount val="1"/>
                <c:pt idx="0">
                  <c:v>29</c:v>
                </c:pt>
              </c:strCache>
            </c:strRef>
          </c:tx>
          <c:marker>
            <c:symbol val="none"/>
          </c:marker>
          <c:cat>
            <c:strRef>
              <c:f>'Figurer Blokk_profil'!$BH$4:$BI$4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Blokk_profil'!$BH$15:$BI$15</c:f>
              <c:numCache>
                <c:formatCode>[$-414]General</c:formatCode>
                <c:ptCount val="2"/>
                <c:pt idx="0" formatCode="General">
                  <c:v>11</c:v>
                </c:pt>
                <c:pt idx="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B2C-4118-9E0E-69869D3582C4}"/>
            </c:ext>
          </c:extLst>
        </c:ser>
        <c:ser>
          <c:idx val="11"/>
          <c:order val="11"/>
          <c:tx>
            <c:strRef>
              <c:f>'Figurer Blokk_profil'!$BG$16</c:f>
              <c:strCache>
                <c:ptCount val="1"/>
                <c:pt idx="0">
                  <c:v>30</c:v>
                </c:pt>
              </c:strCache>
            </c:strRef>
          </c:tx>
          <c:marker>
            <c:symbol val="none"/>
          </c:marker>
          <c:cat>
            <c:strRef>
              <c:f>'Figurer Blokk_profil'!$BH$4:$BI$4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Blokk_profil'!$BH$16:$BI$16</c:f>
              <c:numCache>
                <c:formatCode>[$-414]General</c:formatCode>
                <c:ptCount val="2"/>
                <c:pt idx="0" formatCode="General">
                  <c:v>11</c:v>
                </c:pt>
                <c:pt idx="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B2C-4118-9E0E-69869D358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583632"/>
        <c:axId val="400584024"/>
      </c:lineChart>
      <c:catAx>
        <c:axId val="40058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nb-NO"/>
          </a:p>
        </c:txPr>
        <c:crossAx val="400584024"/>
        <c:crosses val="autoZero"/>
        <c:auto val="1"/>
        <c:lblAlgn val="ctr"/>
        <c:lblOffset val="100"/>
        <c:noMultiLvlLbl val="0"/>
      </c:catAx>
      <c:valAx>
        <c:axId val="400584024"/>
        <c:scaling>
          <c:orientation val="minMax"/>
          <c:max val="20"/>
          <c:min val="6"/>
        </c:scaling>
        <c:delete val="0"/>
        <c:axPos val="l"/>
        <c:title>
          <c:tx>
            <c:rich>
              <a:bodyPr/>
              <a:lstStyle/>
              <a:p>
                <a:pPr>
                  <a:defRPr sz="1200" b="0">
                    <a:latin typeface="+mn-lt"/>
                    <a:ea typeface="Tahoma" pitchFamily="34" charset="0"/>
                    <a:cs typeface="Times New Roman" pitchFamily="18" charset="0"/>
                  </a:defRPr>
                </a:pPr>
                <a:r>
                  <a:rPr lang="nb-NO" sz="1200" b="0">
                    <a:latin typeface="+mn-lt"/>
                    <a:ea typeface="Tahoma" pitchFamily="34" charset="0"/>
                    <a:cs typeface="Times New Roman" pitchFamily="18" charset="0"/>
                  </a:rPr>
                  <a:t>Borg skår (6-20)</a:t>
                </a:r>
              </a:p>
            </c:rich>
          </c:tx>
          <c:overlay val="0"/>
        </c:title>
        <c:numFmt formatCode="0" sourceLinked="0"/>
        <c:majorTickMark val="in"/>
        <c:minorTickMark val="cross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nb-NO"/>
          </a:p>
        </c:txPr>
        <c:crossAx val="40058363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374503586987869"/>
          <c:y val="0.15374680781919503"/>
          <c:w val="0.1110949602161324"/>
          <c:h val="0.6807706995368958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12 km/t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'Figurer Blokk_profil'!$AM$36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cat>
            <c:strRef>
              <c:f>'Figurer Blokk_profil'!$AN$35:$AO$35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Blokk_profil'!$AN$36:$AO$36</c:f>
              <c:numCache>
                <c:formatCode>General</c:formatCode>
                <c:ptCount val="2"/>
                <c:pt idx="0">
                  <c:v>4187</c:v>
                </c:pt>
                <c:pt idx="1">
                  <c:v>4103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64-420B-9A20-884FC1B0A8F8}"/>
            </c:ext>
          </c:extLst>
        </c:ser>
        <c:ser>
          <c:idx val="1"/>
          <c:order val="1"/>
          <c:tx>
            <c:strRef>
              <c:f>'Figurer Blokk_profil'!$AM$37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cat>
            <c:strRef>
              <c:f>'Figurer Blokk_profil'!$AN$35:$AO$35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Blokk_profil'!$AN$37:$AO$37</c:f>
              <c:numCache>
                <c:formatCode>General</c:formatCode>
                <c:ptCount val="2"/>
                <c:pt idx="0">
                  <c:v>3712</c:v>
                </c:pt>
                <c:pt idx="1">
                  <c:v>3709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64-420B-9A20-884FC1B0A8F8}"/>
            </c:ext>
          </c:extLst>
        </c:ser>
        <c:ser>
          <c:idx val="2"/>
          <c:order val="2"/>
          <c:tx>
            <c:strRef>
              <c:f>'Figurer Blokk_profil'!$AM$38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cat>
            <c:strRef>
              <c:f>'Figurer Blokk_profil'!$AN$35:$AO$35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Blokk_profil'!$AN$38:$AO$38</c:f>
              <c:numCache>
                <c:formatCode>General</c:formatCode>
                <c:ptCount val="2"/>
                <c:pt idx="0">
                  <c:v>4295</c:v>
                </c:pt>
                <c:pt idx="1">
                  <c:v>4148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64-420B-9A20-884FC1B0A8F8}"/>
            </c:ext>
          </c:extLst>
        </c:ser>
        <c:ser>
          <c:idx val="3"/>
          <c:order val="3"/>
          <c:tx>
            <c:strRef>
              <c:f>'Figurer Blokk_profil'!$AM$39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cat>
            <c:strRef>
              <c:f>'Figurer Blokk_profil'!$AN$35:$AO$35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Blokk_profil'!$AN$39:$AO$39</c:f>
              <c:numCache>
                <c:formatCode>General</c:formatCode>
                <c:ptCount val="2"/>
                <c:pt idx="0">
                  <c:v>3907</c:v>
                </c:pt>
                <c:pt idx="1">
                  <c:v>3690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64-420B-9A20-884FC1B0A8F8}"/>
            </c:ext>
          </c:extLst>
        </c:ser>
        <c:ser>
          <c:idx val="4"/>
          <c:order val="4"/>
          <c:tx>
            <c:strRef>
              <c:f>'Figurer Blokk_profil'!$AM$40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cat>
            <c:strRef>
              <c:f>'Figurer Blokk_profil'!$AN$35:$AO$35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Blokk_profil'!$AN$40:$AO$40</c:f>
              <c:numCache>
                <c:formatCode>General</c:formatCode>
                <c:ptCount val="2"/>
                <c:pt idx="0">
                  <c:v>4160</c:v>
                </c:pt>
                <c:pt idx="1">
                  <c:v>4070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64-420B-9A20-884FC1B0A8F8}"/>
            </c:ext>
          </c:extLst>
        </c:ser>
        <c:ser>
          <c:idx val="5"/>
          <c:order val="5"/>
          <c:tx>
            <c:strRef>
              <c:f>'Figurer Blokk_profil'!$AM$41</c:f>
              <c:strCache>
                <c:ptCount val="1"/>
                <c:pt idx="0">
                  <c:v>22</c:v>
                </c:pt>
              </c:strCache>
            </c:strRef>
          </c:tx>
          <c:marker>
            <c:symbol val="none"/>
          </c:marker>
          <c:cat>
            <c:strRef>
              <c:f>'Figurer Blokk_profil'!$AN$35:$AO$35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Blokk_profil'!$AN$41:$AO$41</c:f>
              <c:numCache>
                <c:formatCode>General</c:formatCode>
                <c:ptCount val="2"/>
                <c:pt idx="0">
                  <c:v>4518</c:v>
                </c:pt>
                <c:pt idx="1">
                  <c:v>4240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74-4A5A-AACF-65DCB8808C6A}"/>
            </c:ext>
          </c:extLst>
        </c:ser>
        <c:ser>
          <c:idx val="6"/>
          <c:order val="6"/>
          <c:tx>
            <c:strRef>
              <c:f>'Figurer Blokk_profil'!$AM$42</c:f>
              <c:strCache>
                <c:ptCount val="1"/>
                <c:pt idx="0">
                  <c:v>23</c:v>
                </c:pt>
              </c:strCache>
            </c:strRef>
          </c:tx>
          <c:marker>
            <c:symbol val="none"/>
          </c:marker>
          <c:cat>
            <c:strRef>
              <c:f>'Figurer Blokk_profil'!$AN$35:$AO$35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Blokk_profil'!$AN$42:$AO$42</c:f>
              <c:numCache>
                <c:formatCode>General</c:formatCode>
                <c:ptCount val="2"/>
                <c:pt idx="0">
                  <c:v>4099</c:v>
                </c:pt>
                <c:pt idx="1">
                  <c:v>3973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74-4A5A-AACF-65DCB8808C6A}"/>
            </c:ext>
          </c:extLst>
        </c:ser>
        <c:ser>
          <c:idx val="7"/>
          <c:order val="7"/>
          <c:tx>
            <c:strRef>
              <c:f>'Figurer Blokk_profil'!$AM$43</c:f>
              <c:strCache>
                <c:ptCount val="1"/>
                <c:pt idx="0">
                  <c:v>25</c:v>
                </c:pt>
              </c:strCache>
            </c:strRef>
          </c:tx>
          <c:marker>
            <c:symbol val="none"/>
          </c:marker>
          <c:cat>
            <c:strRef>
              <c:f>'Figurer Blokk_profil'!$AN$35:$AO$35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Blokk_profil'!$AN$43:$AO$43</c:f>
              <c:numCache>
                <c:formatCode>General</c:formatCode>
                <c:ptCount val="2"/>
                <c:pt idx="0">
                  <c:v>3893</c:v>
                </c:pt>
                <c:pt idx="1">
                  <c:v>4029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74-4A5A-AACF-65DCB8808C6A}"/>
            </c:ext>
          </c:extLst>
        </c:ser>
        <c:ser>
          <c:idx val="8"/>
          <c:order val="8"/>
          <c:tx>
            <c:strRef>
              <c:f>'Figurer Blokk_profil'!$AM$44</c:f>
              <c:strCache>
                <c:ptCount val="1"/>
                <c:pt idx="0">
                  <c:v>27</c:v>
                </c:pt>
              </c:strCache>
            </c:strRef>
          </c:tx>
          <c:marker>
            <c:symbol val="none"/>
          </c:marker>
          <c:cat>
            <c:strRef>
              <c:f>'Figurer Blokk_profil'!$AN$35:$AO$35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Blokk_profil'!$AN$44:$AO$44</c:f>
              <c:numCache>
                <c:formatCode>General</c:formatCode>
                <c:ptCount val="2"/>
                <c:pt idx="0">
                  <c:v>3857</c:v>
                </c:pt>
                <c:pt idx="1">
                  <c:v>3977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74-4A5A-AACF-65DCB8808C6A}"/>
            </c:ext>
          </c:extLst>
        </c:ser>
        <c:ser>
          <c:idx val="9"/>
          <c:order val="9"/>
          <c:tx>
            <c:strRef>
              <c:f>'Figurer Blokk_profil'!$AM$45</c:f>
              <c:strCache>
                <c:ptCount val="1"/>
                <c:pt idx="0">
                  <c:v>28</c:v>
                </c:pt>
              </c:strCache>
            </c:strRef>
          </c:tx>
          <c:marker>
            <c:symbol val="none"/>
          </c:marker>
          <c:cat>
            <c:strRef>
              <c:f>'Figurer Blokk_profil'!$AN$35:$AO$35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Blokk_profil'!$AN$45:$AO$45</c:f>
              <c:numCache>
                <c:formatCode>General</c:formatCode>
                <c:ptCount val="2"/>
                <c:pt idx="0">
                  <c:v>4216</c:v>
                </c:pt>
                <c:pt idx="1">
                  <c:v>4287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74-4A5A-AACF-65DCB8808C6A}"/>
            </c:ext>
          </c:extLst>
        </c:ser>
        <c:ser>
          <c:idx val="10"/>
          <c:order val="10"/>
          <c:tx>
            <c:strRef>
              <c:f>'Figurer Blokk_profil'!$AM$46</c:f>
              <c:strCache>
                <c:ptCount val="1"/>
                <c:pt idx="0">
                  <c:v>29</c:v>
                </c:pt>
              </c:strCache>
            </c:strRef>
          </c:tx>
          <c:marker>
            <c:symbol val="none"/>
          </c:marker>
          <c:cat>
            <c:strRef>
              <c:f>'Figurer Blokk_profil'!$AN$35:$AO$35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Blokk_profil'!$AN$46:$AO$46</c:f>
              <c:numCache>
                <c:formatCode>General</c:formatCode>
                <c:ptCount val="2"/>
                <c:pt idx="0">
                  <c:v>4200</c:v>
                </c:pt>
                <c:pt idx="1">
                  <c:v>4293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74-4A5A-AACF-65DCB8808C6A}"/>
            </c:ext>
          </c:extLst>
        </c:ser>
        <c:ser>
          <c:idx val="11"/>
          <c:order val="11"/>
          <c:tx>
            <c:strRef>
              <c:f>'Figurer Blokk_profil'!$AM$47</c:f>
              <c:strCache>
                <c:ptCount val="1"/>
                <c:pt idx="0">
                  <c:v>30</c:v>
                </c:pt>
              </c:strCache>
            </c:strRef>
          </c:tx>
          <c:marker>
            <c:symbol val="none"/>
          </c:marker>
          <c:cat>
            <c:strRef>
              <c:f>'Figurer Blokk_profil'!$AN$35:$AO$35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Blokk_profil'!$AN$47:$AO$47</c:f>
              <c:numCache>
                <c:formatCode>General</c:formatCode>
                <c:ptCount val="2"/>
                <c:pt idx="0">
                  <c:v>4189</c:v>
                </c:pt>
                <c:pt idx="1">
                  <c:v>4210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874-4A5A-AACF-65DCB8808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583632"/>
        <c:axId val="400584024"/>
      </c:lineChart>
      <c:catAx>
        <c:axId val="40058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nb-NO"/>
          </a:p>
        </c:txPr>
        <c:crossAx val="400584024"/>
        <c:crosses val="autoZero"/>
        <c:auto val="1"/>
        <c:lblAlgn val="ctr"/>
        <c:lblOffset val="100"/>
        <c:noMultiLvlLbl val="0"/>
      </c:catAx>
      <c:valAx>
        <c:axId val="400584024"/>
        <c:scaling>
          <c:orientation val="minMax"/>
          <c:max val="4600"/>
          <c:min val="3500"/>
        </c:scaling>
        <c:delete val="0"/>
        <c:axPos val="l"/>
        <c:title>
          <c:tx>
            <c:rich>
              <a:bodyPr/>
              <a:lstStyle/>
              <a:p>
                <a:pPr>
                  <a:defRPr sz="1200" b="0">
                    <a:latin typeface="+mn-lt"/>
                    <a:ea typeface="Tahoma" pitchFamily="34" charset="0"/>
                    <a:cs typeface="Times New Roman" pitchFamily="18" charset="0"/>
                  </a:defRPr>
                </a:pPr>
                <a:r>
                  <a:rPr lang="nb-NO" sz="1200" b="0">
                    <a:latin typeface="+mn-lt"/>
                    <a:ea typeface="Tahoma" pitchFamily="34" charset="0"/>
                    <a:cs typeface="Times New Roman" pitchFamily="18" charset="0"/>
                  </a:rPr>
                  <a:t>Oksygenopptak (mL</a:t>
                </a:r>
                <a:r>
                  <a:rPr lang="nb-NO" sz="1200" b="0" baseline="0">
                    <a:latin typeface="+mn-lt"/>
                    <a:ea typeface="Tahoma" pitchFamily="34" charset="0"/>
                    <a:cs typeface="Times New Roman" pitchFamily="18" charset="0"/>
                  </a:rPr>
                  <a:t>·min</a:t>
                </a:r>
                <a:r>
                  <a:rPr lang="nb-NO" sz="1200" b="0" baseline="30000">
                    <a:latin typeface="+mn-lt"/>
                    <a:ea typeface="Tahoma" pitchFamily="34" charset="0"/>
                    <a:cs typeface="Times New Roman" pitchFamily="18" charset="0"/>
                  </a:rPr>
                  <a:t>-1</a:t>
                </a:r>
                <a:r>
                  <a:rPr lang="nb-NO" sz="1200" b="0">
                    <a:latin typeface="+mn-lt"/>
                    <a:ea typeface="Tahoma" pitchFamily="34" charset="0"/>
                    <a:cs typeface="Times New Roman" pitchFamily="18" charset="0"/>
                  </a:rPr>
                  <a:t>)</a:t>
                </a:r>
              </a:p>
            </c:rich>
          </c:tx>
          <c:overlay val="0"/>
        </c:title>
        <c:numFmt formatCode="0" sourceLinked="0"/>
        <c:majorTickMark val="in"/>
        <c:minorTickMark val="cross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nb-NO"/>
          </a:p>
        </c:txPr>
        <c:crossAx val="400583632"/>
        <c:crosses val="autoZero"/>
        <c:crossBetween val="between"/>
        <c:majorUnit val="200"/>
        <c:min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435246820223464"/>
          <c:y val="5.3374991490139655E-2"/>
          <c:w val="0.10357038661174098"/>
          <c:h val="0.8726810152473749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2613739733288"/>
          <c:y val="8.3339395311188141E-2"/>
          <c:w val="0.75238550267624493"/>
          <c:h val="0.7103538678365173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Terskeltesten!$DA$4:$DF$5</c:f>
              <c:multiLvlStrCache>
                <c:ptCount val="6"/>
                <c:lvl>
                  <c:pt idx="1">
                    <c:v>Post</c:v>
                  </c:pt>
                  <c:pt idx="3">
                    <c:v>Pre</c:v>
                  </c:pt>
                  <c:pt idx="5">
                    <c:v>Post</c:v>
                  </c:pt>
                </c:lvl>
                <c:lvl>
                  <c:pt idx="3">
                    <c:v>Kontroll</c:v>
                  </c:pt>
                </c:lvl>
              </c:multiLvlStrCache>
            </c:multiLvlStrRef>
          </c:cat>
          <c:val>
            <c:numRef>
              <c:f>Terskeltesten!$DA$6:$DF$6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8BD-4BC1-93BB-13A60765FC69}"/>
            </c:ext>
          </c:extLst>
        </c:ser>
        <c:ser>
          <c:idx val="2"/>
          <c:order val="1"/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Terskeltesten!$DA$4:$DF$5</c:f>
              <c:multiLvlStrCache>
                <c:ptCount val="6"/>
                <c:lvl>
                  <c:pt idx="1">
                    <c:v>Post</c:v>
                  </c:pt>
                  <c:pt idx="3">
                    <c:v>Pre</c:v>
                  </c:pt>
                  <c:pt idx="5">
                    <c:v>Post</c:v>
                  </c:pt>
                </c:lvl>
                <c:lvl>
                  <c:pt idx="3">
                    <c:v>Kontroll</c:v>
                  </c:pt>
                </c:lvl>
              </c:multiLvlStrCache>
            </c:multiLvlStrRef>
          </c:cat>
          <c:val>
            <c:numRef>
              <c:f>Terskeltesten!$DA$7:$DF$7</c:f>
              <c:numCache>
                <c:formatCode>General</c:formatCode>
                <c:ptCount val="6"/>
                <c:pt idx="0">
                  <c:v>0</c:v>
                </c:pt>
                <c:pt idx="1">
                  <c:v>12</c:v>
                </c:pt>
                <c:pt idx="3">
                  <c:v>15</c:v>
                </c:pt>
                <c:pt idx="4">
                  <c:v>14.5</c:v>
                </c:pt>
                <c:pt idx="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8BD-4BC1-93BB-13A60765FC69}"/>
            </c:ext>
          </c:extLst>
        </c:ser>
        <c:ser>
          <c:idx val="3"/>
          <c:order val="2"/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Terskeltesten!$DA$4:$DF$5</c:f>
              <c:multiLvlStrCache>
                <c:ptCount val="6"/>
                <c:lvl>
                  <c:pt idx="1">
                    <c:v>Post</c:v>
                  </c:pt>
                  <c:pt idx="3">
                    <c:v>Pre</c:v>
                  </c:pt>
                  <c:pt idx="5">
                    <c:v>Post</c:v>
                  </c:pt>
                </c:lvl>
                <c:lvl>
                  <c:pt idx="3">
                    <c:v>Kontroll</c:v>
                  </c:pt>
                </c:lvl>
              </c:multiLvlStrCache>
            </c:multiLvlStrRef>
          </c:cat>
          <c:val>
            <c:numRef>
              <c:f>Terskeltesten!$DA$8:$DF$8</c:f>
              <c:numCache>
                <c:formatCode>General</c:formatCode>
                <c:ptCount val="6"/>
                <c:pt idx="0">
                  <c:v>0</c:v>
                </c:pt>
                <c:pt idx="1">
                  <c:v>11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8BD-4BC1-93BB-13A60765FC69}"/>
            </c:ext>
          </c:extLst>
        </c:ser>
        <c:ser>
          <c:idx val="4"/>
          <c:order val="3"/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Terskeltesten!$DA$4:$DF$5</c:f>
              <c:multiLvlStrCache>
                <c:ptCount val="6"/>
                <c:lvl>
                  <c:pt idx="1">
                    <c:v>Post</c:v>
                  </c:pt>
                  <c:pt idx="3">
                    <c:v>Pre</c:v>
                  </c:pt>
                  <c:pt idx="5">
                    <c:v>Post</c:v>
                  </c:pt>
                </c:lvl>
                <c:lvl>
                  <c:pt idx="3">
                    <c:v>Kontroll</c:v>
                  </c:pt>
                </c:lvl>
              </c:multiLvlStrCache>
            </c:multiLvlStrRef>
          </c:cat>
          <c:val>
            <c:numRef>
              <c:f>Terskeltesten!$DA$9:$DF$9</c:f>
              <c:numCache>
                <c:formatCode>General</c:formatCode>
                <c:ptCount val="6"/>
                <c:pt idx="0">
                  <c:v>0</c:v>
                </c:pt>
                <c:pt idx="1">
                  <c:v>8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8BD-4BC1-93BB-13A60765FC69}"/>
            </c:ext>
          </c:extLst>
        </c:ser>
        <c:ser>
          <c:idx val="5"/>
          <c:order val="4"/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Terskeltesten!$DA$4:$DF$5</c:f>
              <c:multiLvlStrCache>
                <c:ptCount val="6"/>
                <c:lvl>
                  <c:pt idx="1">
                    <c:v>Post</c:v>
                  </c:pt>
                  <c:pt idx="3">
                    <c:v>Pre</c:v>
                  </c:pt>
                  <c:pt idx="5">
                    <c:v>Post</c:v>
                  </c:pt>
                </c:lvl>
                <c:lvl>
                  <c:pt idx="3">
                    <c:v>Kontroll</c:v>
                  </c:pt>
                </c:lvl>
              </c:multiLvlStrCache>
            </c:multiLvlStrRef>
          </c:cat>
          <c:val>
            <c:numRef>
              <c:f>Terskeltesten!$DA$10:$DF$10</c:f>
              <c:numCache>
                <c:formatCode>General</c:formatCode>
                <c:ptCount val="6"/>
                <c:pt idx="0">
                  <c:v>0</c:v>
                </c:pt>
                <c:pt idx="1">
                  <c:v>12</c:v>
                </c:pt>
                <c:pt idx="3">
                  <c:v>14</c:v>
                </c:pt>
                <c:pt idx="4">
                  <c:v>13</c:v>
                </c:pt>
                <c:pt idx="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68BD-4BC1-93BB-13A60765FC69}"/>
            </c:ext>
          </c:extLst>
        </c:ser>
        <c:ser>
          <c:idx val="6"/>
          <c:order val="5"/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Terskeltesten!$DA$4:$DF$5</c:f>
              <c:multiLvlStrCache>
                <c:ptCount val="6"/>
                <c:lvl>
                  <c:pt idx="1">
                    <c:v>Post</c:v>
                  </c:pt>
                  <c:pt idx="3">
                    <c:v>Pre</c:v>
                  </c:pt>
                  <c:pt idx="5">
                    <c:v>Post</c:v>
                  </c:pt>
                </c:lvl>
                <c:lvl>
                  <c:pt idx="3">
                    <c:v>Kontroll</c:v>
                  </c:pt>
                </c:lvl>
              </c:multiLvlStrCache>
            </c:multiLvlStrRef>
          </c:cat>
          <c:val>
            <c:numRef>
              <c:f>Terskeltesten!$DA$11:$DF$11</c:f>
              <c:numCache>
                <c:formatCode>General</c:formatCode>
                <c:ptCount val="6"/>
                <c:pt idx="0">
                  <c:v>0</c:v>
                </c:pt>
                <c:pt idx="1">
                  <c:v>13</c:v>
                </c:pt>
                <c:pt idx="3">
                  <c:v>14</c:v>
                </c:pt>
                <c:pt idx="4">
                  <c:v>13.5</c:v>
                </c:pt>
                <c:pt idx="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68BD-4BC1-93BB-13A60765FC69}"/>
            </c:ext>
          </c:extLst>
        </c:ser>
        <c:ser>
          <c:idx val="1"/>
          <c:order val="6"/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Terskeltesten!$DA$4:$DF$5</c:f>
              <c:multiLvlStrCache>
                <c:ptCount val="6"/>
                <c:lvl>
                  <c:pt idx="1">
                    <c:v>Post</c:v>
                  </c:pt>
                  <c:pt idx="3">
                    <c:v>Pre</c:v>
                  </c:pt>
                  <c:pt idx="5">
                    <c:v>Post</c:v>
                  </c:pt>
                </c:lvl>
                <c:lvl>
                  <c:pt idx="3">
                    <c:v>Kontroll</c:v>
                  </c:pt>
                </c:lvl>
              </c:multiLvlStrCache>
            </c:multiLvlStrRef>
          </c:cat>
          <c:val>
            <c:numRef>
              <c:f>Terskeltesten!$DA$12:$DF$12</c:f>
              <c:numCache>
                <c:formatCode>General</c:formatCode>
                <c:ptCount val="6"/>
                <c:pt idx="0">
                  <c:v>0</c:v>
                </c:pt>
                <c:pt idx="1">
                  <c:v>12</c:v>
                </c:pt>
                <c:pt idx="3">
                  <c:v>11</c:v>
                </c:pt>
                <c:pt idx="4">
                  <c:v>10</c:v>
                </c:pt>
                <c:pt idx="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0D1-439E-90E1-3C753F0DC960}"/>
            </c:ext>
          </c:extLst>
        </c:ser>
        <c:ser>
          <c:idx val="7"/>
          <c:order val="7"/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Terskeltesten!$DA$4:$DF$5</c:f>
              <c:multiLvlStrCache>
                <c:ptCount val="6"/>
                <c:lvl>
                  <c:pt idx="1">
                    <c:v>Post</c:v>
                  </c:pt>
                  <c:pt idx="3">
                    <c:v>Pre</c:v>
                  </c:pt>
                  <c:pt idx="5">
                    <c:v>Post</c:v>
                  </c:pt>
                </c:lvl>
                <c:lvl>
                  <c:pt idx="3">
                    <c:v>Kontroll</c:v>
                  </c:pt>
                </c:lvl>
              </c:multiLvlStrCache>
            </c:multiLvlStrRef>
          </c:cat>
          <c:val>
            <c:numRef>
              <c:f>Terskeltesten!$DA$13:$DF$13</c:f>
              <c:numCache>
                <c:formatCode>General</c:formatCode>
                <c:ptCount val="6"/>
                <c:pt idx="0">
                  <c:v>0</c:v>
                </c:pt>
                <c:pt idx="1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0D1-439E-90E1-3C753F0DC960}"/>
            </c:ext>
          </c:extLst>
        </c:ser>
        <c:ser>
          <c:idx val="8"/>
          <c:order val="8"/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Terskeltesten!$DA$4:$DF$5</c:f>
              <c:multiLvlStrCache>
                <c:ptCount val="6"/>
                <c:lvl>
                  <c:pt idx="1">
                    <c:v>Post</c:v>
                  </c:pt>
                  <c:pt idx="3">
                    <c:v>Pre</c:v>
                  </c:pt>
                  <c:pt idx="5">
                    <c:v>Post</c:v>
                  </c:pt>
                </c:lvl>
                <c:lvl>
                  <c:pt idx="3">
                    <c:v>Kontroll</c:v>
                  </c:pt>
                </c:lvl>
              </c:multiLvlStrCache>
            </c:multiLvlStrRef>
          </c:cat>
          <c:val>
            <c:numRef>
              <c:f>Terskeltesten!$DA$14:$DF$14</c:f>
              <c:numCache>
                <c:formatCode>General</c:formatCode>
                <c:ptCount val="6"/>
                <c:pt idx="0">
                  <c:v>0</c:v>
                </c:pt>
                <c:pt idx="1">
                  <c:v>11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0D1-439E-90E1-3C753F0DC960}"/>
            </c:ext>
          </c:extLst>
        </c:ser>
        <c:ser>
          <c:idx val="9"/>
          <c:order val="9"/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Terskeltesten!$DA$4:$DF$5</c:f>
              <c:multiLvlStrCache>
                <c:ptCount val="6"/>
                <c:lvl>
                  <c:pt idx="1">
                    <c:v>Post</c:v>
                  </c:pt>
                  <c:pt idx="3">
                    <c:v>Pre</c:v>
                  </c:pt>
                  <c:pt idx="5">
                    <c:v>Post</c:v>
                  </c:pt>
                </c:lvl>
                <c:lvl>
                  <c:pt idx="3">
                    <c:v>Kontroll</c:v>
                  </c:pt>
                </c:lvl>
              </c:multiLvlStrCache>
            </c:multiLvlStrRef>
          </c:cat>
          <c:val>
            <c:numRef>
              <c:f>Terskeltesten!$DA$15:$DF$15</c:f>
              <c:numCache>
                <c:formatCode>General</c:formatCode>
                <c:ptCount val="6"/>
                <c:pt idx="0">
                  <c:v>0</c:v>
                </c:pt>
                <c:pt idx="1">
                  <c:v>9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0D1-439E-90E1-3C753F0DC960}"/>
            </c:ext>
          </c:extLst>
        </c:ser>
        <c:ser>
          <c:idx val="10"/>
          <c:order val="10"/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Terskeltesten!$DA$4:$DF$5</c:f>
              <c:multiLvlStrCache>
                <c:ptCount val="6"/>
                <c:lvl>
                  <c:pt idx="1">
                    <c:v>Post</c:v>
                  </c:pt>
                  <c:pt idx="3">
                    <c:v>Pre</c:v>
                  </c:pt>
                  <c:pt idx="5">
                    <c:v>Post</c:v>
                  </c:pt>
                </c:lvl>
                <c:lvl>
                  <c:pt idx="3">
                    <c:v>Kontroll</c:v>
                  </c:pt>
                </c:lvl>
              </c:multiLvlStrCache>
            </c:multiLvlStrRef>
          </c:cat>
          <c:val>
            <c:numRef>
              <c:f>Terskeltesten!$DA$16:$DF$16</c:f>
              <c:numCache>
                <c:formatCode>General</c:formatCode>
                <c:ptCount val="6"/>
                <c:pt idx="0">
                  <c:v>0</c:v>
                </c:pt>
                <c:pt idx="1">
                  <c:v>11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0D1-439E-90E1-3C753F0DC960}"/>
            </c:ext>
          </c:extLst>
        </c:ser>
        <c:ser>
          <c:idx val="11"/>
          <c:order val="11"/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Terskeltesten!$DA$4:$DF$5</c:f>
              <c:multiLvlStrCache>
                <c:ptCount val="6"/>
                <c:lvl>
                  <c:pt idx="1">
                    <c:v>Post</c:v>
                  </c:pt>
                  <c:pt idx="3">
                    <c:v>Pre</c:v>
                  </c:pt>
                  <c:pt idx="5">
                    <c:v>Post</c:v>
                  </c:pt>
                </c:lvl>
                <c:lvl>
                  <c:pt idx="3">
                    <c:v>Kontroll</c:v>
                  </c:pt>
                </c:lvl>
              </c:multiLvlStrCache>
            </c:multiLvlStrRef>
          </c:cat>
          <c:val>
            <c:numRef>
              <c:f>Terskeltesten!$DA$17:$DF$17</c:f>
              <c:numCache>
                <c:formatCode>General</c:formatCode>
                <c:ptCount val="6"/>
                <c:pt idx="0">
                  <c:v>0</c:v>
                </c:pt>
                <c:pt idx="1">
                  <c:v>11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0D1-439E-90E1-3C753F0DC960}"/>
            </c:ext>
          </c:extLst>
        </c:ser>
        <c:ser>
          <c:idx val="12"/>
          <c:order val="12"/>
          <c:marker>
            <c:symbol val="none"/>
          </c:marker>
          <c:cat>
            <c:multiLvlStrRef>
              <c:f>Terskeltesten!$DA$4:$DF$5</c:f>
              <c:multiLvlStrCache>
                <c:ptCount val="6"/>
                <c:lvl>
                  <c:pt idx="1">
                    <c:v>Post</c:v>
                  </c:pt>
                  <c:pt idx="3">
                    <c:v>Pre</c:v>
                  </c:pt>
                  <c:pt idx="5">
                    <c:v>Post</c:v>
                  </c:pt>
                </c:lvl>
                <c:lvl>
                  <c:pt idx="3">
                    <c:v>Kontroll</c:v>
                  </c:pt>
                </c:lvl>
              </c:multiLvlStrCache>
            </c:multiLvlStrRef>
          </c:cat>
          <c:val>
            <c:numRef>
              <c:f>Terskeltesten!$DA$18:$DF$18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E0D1-439E-90E1-3C753F0DC960}"/>
            </c:ext>
          </c:extLst>
        </c:ser>
        <c:ser>
          <c:idx val="13"/>
          <c:order val="13"/>
          <c:spPr>
            <a:ln w="53975"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Terskeltesten!$DA$4:$DF$5</c:f>
              <c:multiLvlStrCache>
                <c:ptCount val="6"/>
                <c:lvl>
                  <c:pt idx="1">
                    <c:v>Post</c:v>
                  </c:pt>
                  <c:pt idx="3">
                    <c:v>Pre</c:v>
                  </c:pt>
                  <c:pt idx="5">
                    <c:v>Post</c:v>
                  </c:pt>
                </c:lvl>
                <c:lvl>
                  <c:pt idx="3">
                    <c:v>Kontroll</c:v>
                  </c:pt>
                </c:lvl>
              </c:multiLvlStrCache>
            </c:multiLvlStrRef>
          </c:cat>
          <c:val>
            <c:numRef>
              <c:f>Terskeltesten!$DA$19:$DF$19</c:f>
              <c:numCache>
                <c:formatCode>General</c:formatCode>
                <c:ptCount val="6"/>
                <c:pt idx="0" formatCode="[$-414]General">
                  <c:v>0</c:v>
                </c:pt>
                <c:pt idx="1">
                  <c:v>11.1</c:v>
                </c:pt>
                <c:pt idx="3">
                  <c:v>12.9</c:v>
                </c:pt>
                <c:pt idx="4" formatCode="[$-414]General">
                  <c:v>12.7</c:v>
                </c:pt>
                <c:pt idx="5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0D1-439E-90E1-3C753F0DC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638496"/>
        <c:axId val="252636928"/>
      </c:lineChart>
      <c:catAx>
        <c:axId val="252638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 b="1"/>
            </a:pPr>
            <a:endParaRPr lang="nb-NO"/>
          </a:p>
        </c:txPr>
        <c:crossAx val="252636928"/>
        <c:crosses val="autoZero"/>
        <c:auto val="1"/>
        <c:lblAlgn val="ctr"/>
        <c:lblOffset val="1"/>
        <c:noMultiLvlLbl val="0"/>
      </c:catAx>
      <c:valAx>
        <c:axId val="252636928"/>
        <c:scaling>
          <c:orientation val="minMax"/>
          <c:max val="16"/>
          <c:min val="7"/>
        </c:scaling>
        <c:delete val="0"/>
        <c:axPos val="l"/>
        <c:title>
          <c:tx>
            <c:rich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  <a:ea typeface="Tahoma" pitchFamily="34" charset="0"/>
                    <a:cs typeface="Times New Roman" pitchFamily="18" charset="0"/>
                  </a:defRPr>
                </a:pPr>
                <a:r>
                  <a:rPr lang="en-US"/>
                  <a:t>BORG (6-20)</a:t>
                </a:r>
                <a:r>
                  <a:rPr lang="en-US" baseline="0"/>
                  <a:t> </a:t>
                </a:r>
                <a:r>
                  <a:rPr lang="en-US"/>
                  <a:t>ved 11km/t</a:t>
                </a:r>
                <a:r>
                  <a:rPr lang="en-US" baseline="0"/>
                  <a:t>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7309924181071923E-2"/>
              <c:y val="0.2420952050286497"/>
            </c:manualLayout>
          </c:layout>
          <c:overlay val="0"/>
        </c:title>
        <c:numFmt formatCode="0" sourceLinked="0"/>
        <c:majorTickMark val="out"/>
        <c:minorTickMark val="in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nb-NO"/>
          </a:p>
        </c:txPr>
        <c:crossAx val="252638496"/>
        <c:crosses val="autoZero"/>
        <c:crossBetween val="between"/>
        <c:majorUnit val="2"/>
        <c:minorUnit val="1"/>
      </c:valAx>
      <c:spPr>
        <a:solidFill>
          <a:sysClr val="window" lastClr="FFFFFF"/>
        </a:solidFill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12 km/t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620390139275681"/>
          <c:y val="0.18530217401278276"/>
          <c:w val="0.72993345129055942"/>
          <c:h val="0.66369121305672474"/>
        </c:manualLayout>
      </c:layout>
      <c:lineChart>
        <c:grouping val="standard"/>
        <c:varyColors val="0"/>
        <c:ser>
          <c:idx val="0"/>
          <c:order val="0"/>
          <c:tx>
            <c:strRef>
              <c:f>'Figurer Blokk_profil'!$AV$36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cat>
            <c:strRef>
              <c:f>'Figurer Blokk_profil'!$AW$35:$AX$35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Blokk_profil'!$AW$36:$AX$36</c:f>
              <c:numCache>
                <c:formatCode>[$-414]General</c:formatCode>
                <c:ptCount val="2"/>
                <c:pt idx="0" formatCode="General">
                  <c:v>1.88</c:v>
                </c:pt>
                <c:pt idx="1">
                  <c:v>1.38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A5-489F-BB62-1775315AFCAD}"/>
            </c:ext>
          </c:extLst>
        </c:ser>
        <c:ser>
          <c:idx val="1"/>
          <c:order val="1"/>
          <c:tx>
            <c:strRef>
              <c:f>'Figurer Blokk_profil'!$AV$37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cat>
            <c:strRef>
              <c:f>'Figurer Blokk_profil'!$AW$35:$AX$35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Blokk_profil'!$AW$37:$AX$37</c:f>
              <c:numCache>
                <c:formatCode>[$-414]General</c:formatCode>
                <c:ptCount val="2"/>
                <c:pt idx="0" formatCode="General">
                  <c:v>3.07</c:v>
                </c:pt>
                <c:pt idx="1">
                  <c:v>2.62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A5-489F-BB62-1775315AFCAD}"/>
            </c:ext>
          </c:extLst>
        </c:ser>
        <c:ser>
          <c:idx val="2"/>
          <c:order val="2"/>
          <c:tx>
            <c:strRef>
              <c:f>'Figurer Blokk_profil'!$AV$38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cat>
            <c:strRef>
              <c:f>'Figurer Blokk_profil'!$AW$35:$AX$35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Blokk_profil'!$AW$38:$AX$38</c:f>
              <c:numCache>
                <c:formatCode>[$-414]General</c:formatCode>
                <c:ptCount val="2"/>
                <c:pt idx="0" formatCode="General">
                  <c:v>4.3600000000000003</c:v>
                </c:pt>
                <c:pt idx="1">
                  <c:v>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A5-489F-BB62-1775315AFCAD}"/>
            </c:ext>
          </c:extLst>
        </c:ser>
        <c:ser>
          <c:idx val="3"/>
          <c:order val="3"/>
          <c:tx>
            <c:strRef>
              <c:f>'Figurer Blokk_profil'!$AV$39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cat>
            <c:strRef>
              <c:f>'Figurer Blokk_profil'!$AW$35:$AX$35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Blokk_profil'!$AW$39:$AX$39</c:f>
              <c:numCache>
                <c:formatCode>[$-414]General</c:formatCode>
                <c:ptCount val="2"/>
                <c:pt idx="0" formatCode="General">
                  <c:v>2.7</c:v>
                </c:pt>
                <c:pt idx="1">
                  <c:v>2.16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A5-489F-BB62-1775315AFCAD}"/>
            </c:ext>
          </c:extLst>
        </c:ser>
        <c:ser>
          <c:idx val="4"/>
          <c:order val="4"/>
          <c:tx>
            <c:strRef>
              <c:f>'Figurer Blokk_profil'!$AV$40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cat>
            <c:strRef>
              <c:f>'Figurer Blokk_profil'!$AW$35:$AX$35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Blokk_profil'!$AW$40:$AX$40</c:f>
              <c:numCache>
                <c:formatCode>[$-414]General</c:formatCode>
                <c:ptCount val="2"/>
                <c:pt idx="0" formatCode="General">
                  <c:v>4.2300000000000004</c:v>
                </c:pt>
                <c:pt idx="1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A5-489F-BB62-1775315AFCAD}"/>
            </c:ext>
          </c:extLst>
        </c:ser>
        <c:ser>
          <c:idx val="5"/>
          <c:order val="5"/>
          <c:tx>
            <c:strRef>
              <c:f>'Figurer Blokk_profil'!$AV$41</c:f>
              <c:strCache>
                <c:ptCount val="1"/>
                <c:pt idx="0">
                  <c:v>22</c:v>
                </c:pt>
              </c:strCache>
            </c:strRef>
          </c:tx>
          <c:marker>
            <c:symbol val="none"/>
          </c:marker>
          <c:cat>
            <c:strRef>
              <c:f>'Figurer Blokk_profil'!$AW$35:$AX$35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Blokk_profil'!$AW$41:$AX$41</c:f>
              <c:numCache>
                <c:formatCode>[$-414]General</c:formatCode>
                <c:ptCount val="2"/>
                <c:pt idx="0" formatCode="General">
                  <c:v>4.0199999999999996</c:v>
                </c:pt>
                <c:pt idx="1">
                  <c:v>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A5-489F-BB62-1775315AFCAD}"/>
            </c:ext>
          </c:extLst>
        </c:ser>
        <c:ser>
          <c:idx val="6"/>
          <c:order val="6"/>
          <c:tx>
            <c:strRef>
              <c:f>'Figurer Blokk_profil'!$AV$42</c:f>
              <c:strCache>
                <c:ptCount val="1"/>
                <c:pt idx="0">
                  <c:v>23</c:v>
                </c:pt>
              </c:strCache>
            </c:strRef>
          </c:tx>
          <c:marker>
            <c:symbol val="none"/>
          </c:marker>
          <c:cat>
            <c:strRef>
              <c:f>'Figurer Blokk_profil'!$AW$35:$AX$35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Blokk_profil'!$AW$42:$AX$42</c:f>
              <c:numCache>
                <c:formatCode>[$-414]General</c:formatCode>
                <c:ptCount val="2"/>
                <c:pt idx="0" formatCode="General">
                  <c:v>5.48</c:v>
                </c:pt>
                <c:pt idx="1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A5-489F-BB62-1775315AFCAD}"/>
            </c:ext>
          </c:extLst>
        </c:ser>
        <c:ser>
          <c:idx val="7"/>
          <c:order val="7"/>
          <c:tx>
            <c:strRef>
              <c:f>'Figurer Blokk_profil'!$AV$43</c:f>
              <c:strCache>
                <c:ptCount val="1"/>
                <c:pt idx="0">
                  <c:v>25</c:v>
                </c:pt>
              </c:strCache>
            </c:strRef>
          </c:tx>
          <c:marker>
            <c:symbol val="none"/>
          </c:marker>
          <c:cat>
            <c:strRef>
              <c:f>'Figurer Blokk_profil'!$AW$35:$AX$35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Blokk_profil'!$AW$43:$AX$43</c:f>
              <c:numCache>
                <c:formatCode>[$-414]General</c:formatCode>
                <c:ptCount val="2"/>
                <c:pt idx="0" formatCode="General">
                  <c:v>4.96</c:v>
                </c:pt>
                <c:pt idx="1">
                  <c:v>2.97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AA5-489F-BB62-1775315AFCAD}"/>
            </c:ext>
          </c:extLst>
        </c:ser>
        <c:ser>
          <c:idx val="8"/>
          <c:order val="8"/>
          <c:tx>
            <c:strRef>
              <c:f>'Figurer Blokk_profil'!$AV$44</c:f>
              <c:strCache>
                <c:ptCount val="1"/>
                <c:pt idx="0">
                  <c:v>27</c:v>
                </c:pt>
              </c:strCache>
            </c:strRef>
          </c:tx>
          <c:marker>
            <c:symbol val="none"/>
          </c:marker>
          <c:cat>
            <c:strRef>
              <c:f>'Figurer Blokk_profil'!$AW$35:$AX$35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Blokk_profil'!$AW$44:$AX$44</c:f>
              <c:numCache>
                <c:formatCode>[$-414]General</c:formatCode>
                <c:ptCount val="2"/>
                <c:pt idx="0" formatCode="General">
                  <c:v>4.76</c:v>
                </c:pt>
                <c:pt idx="1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AA5-489F-BB62-1775315AFCAD}"/>
            </c:ext>
          </c:extLst>
        </c:ser>
        <c:ser>
          <c:idx val="9"/>
          <c:order val="9"/>
          <c:tx>
            <c:strRef>
              <c:f>'Figurer Blokk_profil'!$AV$45</c:f>
              <c:strCache>
                <c:ptCount val="1"/>
                <c:pt idx="0">
                  <c:v>28</c:v>
                </c:pt>
              </c:strCache>
            </c:strRef>
          </c:tx>
          <c:marker>
            <c:symbol val="none"/>
          </c:marker>
          <c:cat>
            <c:strRef>
              <c:f>'Figurer Blokk_profil'!$AW$35:$AX$35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Blokk_profil'!$AW$45:$AX$45</c:f>
              <c:numCache>
                <c:formatCode>[$-414]General</c:formatCode>
                <c:ptCount val="2"/>
                <c:pt idx="0" formatCode="General">
                  <c:v>2.59</c:v>
                </c:pt>
                <c:pt idx="1">
                  <c:v>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AA5-489F-BB62-1775315AFCAD}"/>
            </c:ext>
          </c:extLst>
        </c:ser>
        <c:ser>
          <c:idx val="10"/>
          <c:order val="10"/>
          <c:tx>
            <c:strRef>
              <c:f>'Figurer Blokk_profil'!$AV$46</c:f>
              <c:strCache>
                <c:ptCount val="1"/>
                <c:pt idx="0">
                  <c:v>29</c:v>
                </c:pt>
              </c:strCache>
            </c:strRef>
          </c:tx>
          <c:marker>
            <c:symbol val="none"/>
          </c:marker>
          <c:cat>
            <c:strRef>
              <c:f>'Figurer Blokk_profil'!$AW$35:$AX$35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Blokk_profil'!$AW$46:$AX$46</c:f>
              <c:numCache>
                <c:formatCode>[$-414]General</c:formatCode>
                <c:ptCount val="2"/>
                <c:pt idx="0" formatCode="General">
                  <c:v>2.82</c:v>
                </c:pt>
                <c:pt idx="1">
                  <c:v>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AA5-489F-BB62-1775315AFCAD}"/>
            </c:ext>
          </c:extLst>
        </c:ser>
        <c:ser>
          <c:idx val="11"/>
          <c:order val="11"/>
          <c:tx>
            <c:strRef>
              <c:f>'Figurer Blokk_profil'!$AV$47</c:f>
              <c:strCache>
                <c:ptCount val="1"/>
                <c:pt idx="0">
                  <c:v>30</c:v>
                </c:pt>
              </c:strCache>
            </c:strRef>
          </c:tx>
          <c:marker>
            <c:symbol val="none"/>
          </c:marker>
          <c:cat>
            <c:strRef>
              <c:f>'Figurer Blokk_profil'!$AW$35:$AX$35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Blokk_profil'!$AW$47:$AX$47</c:f>
              <c:numCache>
                <c:formatCode>[$-414]General</c:formatCode>
                <c:ptCount val="2"/>
                <c:pt idx="0" formatCode="General">
                  <c:v>1.8</c:v>
                </c:pt>
                <c:pt idx="1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AA5-489F-BB62-1775315AF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583632"/>
        <c:axId val="400584024"/>
      </c:lineChart>
      <c:catAx>
        <c:axId val="40058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nb-NO"/>
          </a:p>
        </c:txPr>
        <c:crossAx val="400584024"/>
        <c:crosses val="autoZero"/>
        <c:auto val="1"/>
        <c:lblAlgn val="ctr"/>
        <c:lblOffset val="100"/>
        <c:noMultiLvlLbl val="0"/>
      </c:catAx>
      <c:valAx>
        <c:axId val="400584024"/>
        <c:scaling>
          <c:orientation val="minMax"/>
          <c:max val="6"/>
          <c:min val="1"/>
        </c:scaling>
        <c:delete val="0"/>
        <c:axPos val="l"/>
        <c:title>
          <c:tx>
            <c:rich>
              <a:bodyPr/>
              <a:lstStyle/>
              <a:p>
                <a:pPr>
                  <a:defRPr sz="1200" b="0">
                    <a:latin typeface="+mn-lt"/>
                    <a:ea typeface="Tahoma" pitchFamily="34" charset="0"/>
                    <a:cs typeface="Times New Roman" pitchFamily="18" charset="0"/>
                  </a:defRPr>
                </a:pPr>
                <a:r>
                  <a:rPr lang="nb-NO" sz="1200" b="0">
                    <a:latin typeface="+mn-lt"/>
                    <a:ea typeface="Tahoma" pitchFamily="34" charset="0"/>
                    <a:cs typeface="Times New Roman" pitchFamily="18" charset="0"/>
                  </a:rPr>
                  <a:t>Laktat (mMol</a:t>
                </a:r>
                <a:r>
                  <a:rPr lang="nb-NO" sz="1200" b="0" baseline="0">
                    <a:latin typeface="+mn-lt"/>
                    <a:ea typeface="Tahoma" pitchFamily="34" charset="0"/>
                    <a:cs typeface="Times New Roman" pitchFamily="18" charset="0"/>
                  </a:rPr>
                  <a:t>·L</a:t>
                </a:r>
                <a:r>
                  <a:rPr lang="nb-NO" sz="1200" b="0" baseline="30000">
                    <a:latin typeface="+mn-lt"/>
                    <a:ea typeface="Tahoma" pitchFamily="34" charset="0"/>
                    <a:cs typeface="Times New Roman" pitchFamily="18" charset="0"/>
                  </a:rPr>
                  <a:t>-1</a:t>
                </a:r>
                <a:r>
                  <a:rPr lang="nb-NO" sz="1200" b="0">
                    <a:latin typeface="+mn-lt"/>
                    <a:ea typeface="Tahoma" pitchFamily="34" charset="0"/>
                    <a:cs typeface="Times New Roman" pitchFamily="18" charset="0"/>
                  </a:rPr>
                  <a:t>)</a:t>
                </a:r>
              </a:p>
            </c:rich>
          </c:tx>
          <c:overlay val="0"/>
        </c:title>
        <c:numFmt formatCode="0.0" sourceLinked="0"/>
        <c:majorTickMark val="in"/>
        <c:minorTickMark val="cross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nb-NO"/>
          </a:p>
        </c:txPr>
        <c:crossAx val="400583632"/>
        <c:crosses val="autoZero"/>
        <c:crossBetween val="between"/>
        <c:majorUnit val="0.5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72496817704659"/>
          <c:y val="3.3773520253985466E-2"/>
          <c:w val="0.1110949602161324"/>
          <c:h val="0.8034968882150624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12 km/t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'Figurer Blokk_profil'!$BC$36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cat>
            <c:strRef>
              <c:f>'Figurer Blokk_profil'!$BD$35:$BE$35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Blokk_profil'!$BD$36:$BE$36</c:f>
              <c:numCache>
                <c:formatCode>[$-414]General</c:formatCode>
                <c:ptCount val="2"/>
                <c:pt idx="0" formatCode="General">
                  <c:v>156</c:v>
                </c:pt>
                <c:pt idx="1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3-4C83-962A-821092BBBCC7}"/>
            </c:ext>
          </c:extLst>
        </c:ser>
        <c:ser>
          <c:idx val="1"/>
          <c:order val="1"/>
          <c:tx>
            <c:strRef>
              <c:f>'Figurer Blokk_profil'!$BC$37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cat>
            <c:strRef>
              <c:f>'Figurer Blokk_profil'!$BD$35:$BE$35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Blokk_profil'!$BD$37:$BE$37</c:f>
              <c:numCache>
                <c:formatCode>[$-414]General</c:formatCode>
                <c:ptCount val="2"/>
                <c:pt idx="0" formatCode="General">
                  <c:v>184</c:v>
                </c:pt>
                <c:pt idx="1">
                  <c:v>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3-4C83-962A-821092BBBCC7}"/>
            </c:ext>
          </c:extLst>
        </c:ser>
        <c:ser>
          <c:idx val="2"/>
          <c:order val="2"/>
          <c:tx>
            <c:strRef>
              <c:f>'Figurer Blokk_profil'!$BC$38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cat>
            <c:strRef>
              <c:f>'Figurer Blokk_profil'!$BD$35:$BE$35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Blokk_profil'!$BD$38:$BE$38</c:f>
              <c:numCache>
                <c:formatCode>[$-414]General</c:formatCode>
                <c:ptCount val="2"/>
                <c:pt idx="0" formatCode="General">
                  <c:v>168</c:v>
                </c:pt>
                <c:pt idx="1">
                  <c:v>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C3-4C83-962A-821092BBBCC7}"/>
            </c:ext>
          </c:extLst>
        </c:ser>
        <c:ser>
          <c:idx val="3"/>
          <c:order val="3"/>
          <c:tx>
            <c:strRef>
              <c:f>'Figurer Blokk_profil'!$BC$39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cat>
            <c:strRef>
              <c:f>'Figurer Blokk_profil'!$BD$35:$BE$35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Blokk_profil'!$BD$39:$BE$39</c:f>
              <c:numCache>
                <c:formatCode>[$-414]General</c:formatCode>
                <c:ptCount val="2"/>
                <c:pt idx="0" formatCode="General">
                  <c:v>174</c:v>
                </c:pt>
                <c:pt idx="1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C3-4C83-962A-821092BBBCC7}"/>
            </c:ext>
          </c:extLst>
        </c:ser>
        <c:ser>
          <c:idx val="4"/>
          <c:order val="4"/>
          <c:tx>
            <c:strRef>
              <c:f>'Figurer Blokk_profil'!$BC$40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cat>
            <c:strRef>
              <c:f>'Figurer Blokk_profil'!$BD$35:$BE$35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Blokk_profil'!$BD$40:$BE$40</c:f>
              <c:numCache>
                <c:formatCode>[$-414]General</c:formatCode>
                <c:ptCount val="2"/>
                <c:pt idx="0" formatCode="General">
                  <c:v>185</c:v>
                </c:pt>
                <c:pt idx="1">
                  <c:v>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C3-4C83-962A-821092BBBCC7}"/>
            </c:ext>
          </c:extLst>
        </c:ser>
        <c:ser>
          <c:idx val="5"/>
          <c:order val="5"/>
          <c:tx>
            <c:strRef>
              <c:f>'Figurer Blokk_profil'!$BC$41</c:f>
              <c:strCache>
                <c:ptCount val="1"/>
                <c:pt idx="0">
                  <c:v>22</c:v>
                </c:pt>
              </c:strCache>
            </c:strRef>
          </c:tx>
          <c:marker>
            <c:symbol val="none"/>
          </c:marker>
          <c:cat>
            <c:strRef>
              <c:f>'Figurer Blokk_profil'!$BD$35:$BE$35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Blokk_profil'!$BD$41:$BE$41</c:f>
              <c:numCache>
                <c:formatCode>[$-414]General</c:formatCode>
                <c:ptCount val="2"/>
                <c:pt idx="0" formatCode="General">
                  <c:v>193</c:v>
                </c:pt>
                <c:pt idx="1">
                  <c:v>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C3-4C83-962A-821092BBBCC7}"/>
            </c:ext>
          </c:extLst>
        </c:ser>
        <c:ser>
          <c:idx val="6"/>
          <c:order val="6"/>
          <c:tx>
            <c:strRef>
              <c:f>'Figurer Blokk_profil'!$BC$42</c:f>
              <c:strCache>
                <c:ptCount val="1"/>
                <c:pt idx="0">
                  <c:v>23</c:v>
                </c:pt>
              </c:strCache>
            </c:strRef>
          </c:tx>
          <c:marker>
            <c:symbol val="none"/>
          </c:marker>
          <c:cat>
            <c:strRef>
              <c:f>'Figurer Blokk_profil'!$BD$35:$BE$35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Blokk_profil'!$BD$42:$BE$42</c:f>
              <c:numCache>
                <c:formatCode>[$-414]General</c:formatCode>
                <c:ptCount val="2"/>
                <c:pt idx="0" formatCode="General">
                  <c:v>188</c:v>
                </c:pt>
                <c:pt idx="1">
                  <c:v>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C3-4C83-962A-821092BBBCC7}"/>
            </c:ext>
          </c:extLst>
        </c:ser>
        <c:ser>
          <c:idx val="7"/>
          <c:order val="7"/>
          <c:tx>
            <c:strRef>
              <c:f>'Figurer Blokk_profil'!$BC$43</c:f>
              <c:strCache>
                <c:ptCount val="1"/>
                <c:pt idx="0">
                  <c:v>25</c:v>
                </c:pt>
              </c:strCache>
            </c:strRef>
          </c:tx>
          <c:marker>
            <c:symbol val="none"/>
          </c:marker>
          <c:cat>
            <c:strRef>
              <c:f>'Figurer Blokk_profil'!$BD$35:$BE$35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Blokk_profil'!$BD$43:$BE$43</c:f>
              <c:numCache>
                <c:formatCode>[$-414]General</c:formatCode>
                <c:ptCount val="2"/>
                <c:pt idx="0" formatCode="General">
                  <c:v>198</c:v>
                </c:pt>
                <c:pt idx="1">
                  <c:v>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0C3-4C83-962A-821092BBBCC7}"/>
            </c:ext>
          </c:extLst>
        </c:ser>
        <c:ser>
          <c:idx val="8"/>
          <c:order val="8"/>
          <c:tx>
            <c:strRef>
              <c:f>'Figurer Blokk_profil'!$BC$44</c:f>
              <c:strCache>
                <c:ptCount val="1"/>
                <c:pt idx="0">
                  <c:v>27</c:v>
                </c:pt>
              </c:strCache>
            </c:strRef>
          </c:tx>
          <c:marker>
            <c:symbol val="none"/>
          </c:marker>
          <c:cat>
            <c:strRef>
              <c:f>'Figurer Blokk_profil'!$BD$35:$BE$35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Blokk_profil'!$BD$44:$BE$44</c:f>
              <c:numCache>
                <c:formatCode>[$-414]General</c:formatCode>
                <c:ptCount val="2"/>
                <c:pt idx="0" formatCode="General">
                  <c:v>197</c:v>
                </c:pt>
                <c:pt idx="1">
                  <c:v>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0C3-4C83-962A-821092BBBCC7}"/>
            </c:ext>
          </c:extLst>
        </c:ser>
        <c:ser>
          <c:idx val="9"/>
          <c:order val="9"/>
          <c:tx>
            <c:strRef>
              <c:f>'Figurer Blokk_profil'!$BC$45</c:f>
              <c:strCache>
                <c:ptCount val="1"/>
                <c:pt idx="0">
                  <c:v>28</c:v>
                </c:pt>
              </c:strCache>
            </c:strRef>
          </c:tx>
          <c:marker>
            <c:symbol val="none"/>
          </c:marker>
          <c:cat>
            <c:strRef>
              <c:f>'Figurer Blokk_profil'!$BD$35:$BE$35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Blokk_profil'!$BD$45:$BE$45</c:f>
              <c:numCache>
                <c:formatCode>[$-414]General</c:formatCode>
                <c:ptCount val="2"/>
                <c:pt idx="0" formatCode="General">
                  <c:v>190</c:v>
                </c:pt>
                <c:pt idx="1">
                  <c:v>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0C3-4C83-962A-821092BBBCC7}"/>
            </c:ext>
          </c:extLst>
        </c:ser>
        <c:ser>
          <c:idx val="10"/>
          <c:order val="10"/>
          <c:tx>
            <c:strRef>
              <c:f>'Figurer Blokk_profil'!$BC$46</c:f>
              <c:strCache>
                <c:ptCount val="1"/>
                <c:pt idx="0">
                  <c:v>29</c:v>
                </c:pt>
              </c:strCache>
            </c:strRef>
          </c:tx>
          <c:marker>
            <c:symbol val="none"/>
          </c:marker>
          <c:cat>
            <c:strRef>
              <c:f>'Figurer Blokk_profil'!$BD$35:$BE$35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Blokk_profil'!$BD$46:$BE$46</c:f>
              <c:numCache>
                <c:formatCode>[$-414]General</c:formatCode>
                <c:ptCount val="2"/>
                <c:pt idx="0" formatCode="General">
                  <c:v>176</c:v>
                </c:pt>
                <c:pt idx="1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0C3-4C83-962A-821092BBBCC7}"/>
            </c:ext>
          </c:extLst>
        </c:ser>
        <c:ser>
          <c:idx val="11"/>
          <c:order val="11"/>
          <c:tx>
            <c:strRef>
              <c:f>'Figurer Blokk_profil'!$BC$47</c:f>
              <c:strCache>
                <c:ptCount val="1"/>
                <c:pt idx="0">
                  <c:v>30</c:v>
                </c:pt>
              </c:strCache>
            </c:strRef>
          </c:tx>
          <c:marker>
            <c:symbol val="none"/>
          </c:marker>
          <c:cat>
            <c:strRef>
              <c:f>'Figurer Blokk_profil'!$BD$35:$BE$35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Blokk_profil'!$BD$47:$BE$47</c:f>
              <c:numCache>
                <c:formatCode>[$-414]General</c:formatCode>
                <c:ptCount val="2"/>
                <c:pt idx="0" formatCode="General">
                  <c:v>157</c:v>
                </c:pt>
                <c:pt idx="1">
                  <c:v>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0C3-4C83-962A-821092BBB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583632"/>
        <c:axId val="400584024"/>
      </c:lineChart>
      <c:catAx>
        <c:axId val="40058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nb-NO"/>
          </a:p>
        </c:txPr>
        <c:crossAx val="400584024"/>
        <c:crosses val="autoZero"/>
        <c:auto val="1"/>
        <c:lblAlgn val="ctr"/>
        <c:lblOffset val="100"/>
        <c:noMultiLvlLbl val="0"/>
      </c:catAx>
      <c:valAx>
        <c:axId val="400584024"/>
        <c:scaling>
          <c:orientation val="minMax"/>
          <c:max val="200"/>
          <c:min val="140"/>
        </c:scaling>
        <c:delete val="0"/>
        <c:axPos val="l"/>
        <c:title>
          <c:tx>
            <c:rich>
              <a:bodyPr/>
              <a:lstStyle/>
              <a:p>
                <a:pPr>
                  <a:defRPr sz="1200" b="0">
                    <a:latin typeface="+mn-lt"/>
                    <a:ea typeface="Tahoma" pitchFamily="34" charset="0"/>
                    <a:cs typeface="Times New Roman" pitchFamily="18" charset="0"/>
                  </a:defRPr>
                </a:pPr>
                <a:r>
                  <a:rPr lang="nb-NO" sz="1200" b="0">
                    <a:latin typeface="+mn-lt"/>
                    <a:ea typeface="Tahoma" pitchFamily="34" charset="0"/>
                    <a:cs typeface="Times New Roman" pitchFamily="18" charset="0"/>
                  </a:rPr>
                  <a:t>Hjertefrekvens (slag</a:t>
                </a:r>
                <a:r>
                  <a:rPr lang="nb-NO" sz="1200" b="0" baseline="0">
                    <a:latin typeface="+mn-lt"/>
                    <a:ea typeface="Tahoma" pitchFamily="34" charset="0"/>
                    <a:cs typeface="Times New Roman" pitchFamily="18" charset="0"/>
                  </a:rPr>
                  <a:t>·min</a:t>
                </a:r>
                <a:r>
                  <a:rPr lang="nb-NO" sz="1200" b="0" baseline="30000">
                    <a:latin typeface="+mn-lt"/>
                    <a:ea typeface="Tahoma" pitchFamily="34" charset="0"/>
                    <a:cs typeface="Times New Roman" pitchFamily="18" charset="0"/>
                  </a:rPr>
                  <a:t>-1</a:t>
                </a:r>
                <a:r>
                  <a:rPr lang="nb-NO" sz="1200" b="0">
                    <a:latin typeface="+mn-lt"/>
                    <a:ea typeface="Tahoma" pitchFamily="34" charset="0"/>
                    <a:cs typeface="Times New Roman" pitchFamily="18" charset="0"/>
                  </a:rPr>
                  <a:t>)</a:t>
                </a:r>
              </a:p>
            </c:rich>
          </c:tx>
          <c:overlay val="0"/>
        </c:title>
        <c:numFmt formatCode="0" sourceLinked="0"/>
        <c:majorTickMark val="in"/>
        <c:minorTickMark val="cross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nb-NO"/>
          </a:p>
        </c:txPr>
        <c:crossAx val="400583632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18959397594375"/>
          <c:y val="4.2698369770808216E-3"/>
          <c:w val="0.1110949602161324"/>
          <c:h val="0.8242327956464492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12 km/t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'Figurer Blokk_profil'!$BI$36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cat>
            <c:strRef>
              <c:f>'Figurer Blokk_profil'!$BJ$35:$BK$35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Blokk_profil'!$BJ$36:$BK$36</c:f>
              <c:numCache>
                <c:formatCode>[$-414]General</c:formatCode>
                <c:ptCount val="2"/>
                <c:pt idx="0" formatCode="General">
                  <c:v>13</c:v>
                </c:pt>
                <c:pt idx="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6D-4752-95BD-D09608B26241}"/>
            </c:ext>
          </c:extLst>
        </c:ser>
        <c:ser>
          <c:idx val="1"/>
          <c:order val="1"/>
          <c:tx>
            <c:strRef>
              <c:f>'Figurer Blokk_profil'!$BI$37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cat>
            <c:strRef>
              <c:f>'Figurer Blokk_profil'!$BJ$35:$BK$35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Blokk_profil'!$BJ$37:$BK$37</c:f>
              <c:numCache>
                <c:formatCode>[$-414]General</c:formatCode>
                <c:ptCount val="2"/>
                <c:pt idx="0" formatCode="General">
                  <c:v>14</c:v>
                </c:pt>
                <c:pt idx="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6D-4752-95BD-D09608B26241}"/>
            </c:ext>
          </c:extLst>
        </c:ser>
        <c:ser>
          <c:idx val="2"/>
          <c:order val="2"/>
          <c:tx>
            <c:strRef>
              <c:f>'Figurer Blokk_profil'!$BI$38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cat>
            <c:strRef>
              <c:f>'Figurer Blokk_profil'!$BJ$35:$BK$35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Blokk_profil'!$BJ$38:$BK$38</c:f>
              <c:numCache>
                <c:formatCode>[$-414]General</c:formatCode>
                <c:ptCount val="2"/>
                <c:pt idx="0" formatCode="General">
                  <c:v>15</c:v>
                </c:pt>
                <c:pt idx="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6D-4752-95BD-D09608B26241}"/>
            </c:ext>
          </c:extLst>
        </c:ser>
        <c:ser>
          <c:idx val="3"/>
          <c:order val="3"/>
          <c:tx>
            <c:strRef>
              <c:f>'Figurer Blokk_profil'!$BI$39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cat>
            <c:strRef>
              <c:f>'Figurer Blokk_profil'!$BJ$35:$BK$35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Blokk_profil'!$BJ$39:$BK$39</c:f>
              <c:numCache>
                <c:formatCode>[$-414]General</c:formatCode>
                <c:ptCount val="2"/>
                <c:pt idx="0" formatCode="General">
                  <c:v>12</c:v>
                </c:pt>
                <c:pt idx="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6D-4752-95BD-D09608B26241}"/>
            </c:ext>
          </c:extLst>
        </c:ser>
        <c:ser>
          <c:idx val="4"/>
          <c:order val="4"/>
          <c:tx>
            <c:strRef>
              <c:f>'Figurer Blokk_profil'!$BI$40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cat>
            <c:strRef>
              <c:f>'Figurer Blokk_profil'!$BJ$35:$BK$35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Blokk_profil'!$BJ$40:$BK$40</c:f>
              <c:numCache>
                <c:formatCode>[$-414]General</c:formatCode>
                <c:ptCount val="2"/>
                <c:pt idx="0" formatCode="General">
                  <c:v>15</c:v>
                </c:pt>
                <c:pt idx="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6D-4752-95BD-D09608B26241}"/>
            </c:ext>
          </c:extLst>
        </c:ser>
        <c:ser>
          <c:idx val="5"/>
          <c:order val="5"/>
          <c:tx>
            <c:strRef>
              <c:f>'Figurer Blokk_profil'!$BI$41</c:f>
              <c:strCache>
                <c:ptCount val="1"/>
                <c:pt idx="0">
                  <c:v>22</c:v>
                </c:pt>
              </c:strCache>
            </c:strRef>
          </c:tx>
          <c:marker>
            <c:symbol val="none"/>
          </c:marker>
          <c:cat>
            <c:strRef>
              <c:f>'Figurer Blokk_profil'!$BJ$35:$BK$35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Blokk_profil'!$BJ$41:$BK$41</c:f>
              <c:numCache>
                <c:formatCode>[$-414]General</c:formatCode>
                <c:ptCount val="2"/>
                <c:pt idx="0" formatCode="General">
                  <c:v>15</c:v>
                </c:pt>
                <c:pt idx="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6D-4752-95BD-D09608B26241}"/>
            </c:ext>
          </c:extLst>
        </c:ser>
        <c:ser>
          <c:idx val="6"/>
          <c:order val="6"/>
          <c:tx>
            <c:strRef>
              <c:f>'Figurer Blokk_profil'!$BI$42</c:f>
              <c:strCache>
                <c:ptCount val="1"/>
                <c:pt idx="0">
                  <c:v>23</c:v>
                </c:pt>
              </c:strCache>
            </c:strRef>
          </c:tx>
          <c:marker>
            <c:symbol val="none"/>
          </c:marker>
          <c:cat>
            <c:strRef>
              <c:f>'Figurer Blokk_profil'!$BJ$35:$BK$35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Blokk_profil'!$BJ$42:$BK$42</c:f>
              <c:numCache>
                <c:formatCode>[$-414]General</c:formatCode>
                <c:ptCount val="2"/>
                <c:pt idx="0" formatCode="General">
                  <c:v>14</c:v>
                </c:pt>
                <c:pt idx="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6D-4752-95BD-D09608B26241}"/>
            </c:ext>
          </c:extLst>
        </c:ser>
        <c:ser>
          <c:idx val="7"/>
          <c:order val="7"/>
          <c:tx>
            <c:strRef>
              <c:f>'Figurer Blokk_profil'!$BI$43</c:f>
              <c:strCache>
                <c:ptCount val="1"/>
                <c:pt idx="0">
                  <c:v>25</c:v>
                </c:pt>
              </c:strCache>
            </c:strRef>
          </c:tx>
          <c:marker>
            <c:symbol val="none"/>
          </c:marker>
          <c:cat>
            <c:strRef>
              <c:f>'Figurer Blokk_profil'!$BJ$35:$BK$35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Blokk_profil'!$BJ$43:$BK$43</c:f>
              <c:numCache>
                <c:formatCode>[$-414]General</c:formatCode>
                <c:ptCount val="2"/>
                <c:pt idx="0" formatCode="General">
                  <c:v>16</c:v>
                </c:pt>
                <c:pt idx="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B6D-4752-95BD-D09608B26241}"/>
            </c:ext>
          </c:extLst>
        </c:ser>
        <c:ser>
          <c:idx val="8"/>
          <c:order val="8"/>
          <c:tx>
            <c:strRef>
              <c:f>'Figurer Blokk_profil'!$BI$44</c:f>
              <c:strCache>
                <c:ptCount val="1"/>
                <c:pt idx="0">
                  <c:v>27</c:v>
                </c:pt>
              </c:strCache>
            </c:strRef>
          </c:tx>
          <c:marker>
            <c:symbol val="none"/>
          </c:marker>
          <c:cat>
            <c:strRef>
              <c:f>'Figurer Blokk_profil'!$BJ$35:$BK$35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Blokk_profil'!$BJ$44:$BK$44</c:f>
              <c:numCache>
                <c:formatCode>[$-414]General</c:formatCode>
                <c:ptCount val="2"/>
                <c:pt idx="0" formatCode="General">
                  <c:v>15</c:v>
                </c:pt>
                <c:pt idx="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B6D-4752-95BD-D09608B26241}"/>
            </c:ext>
          </c:extLst>
        </c:ser>
        <c:ser>
          <c:idx val="9"/>
          <c:order val="9"/>
          <c:tx>
            <c:strRef>
              <c:f>'Figurer Blokk_profil'!$BI$45</c:f>
              <c:strCache>
                <c:ptCount val="1"/>
                <c:pt idx="0">
                  <c:v>28</c:v>
                </c:pt>
              </c:strCache>
            </c:strRef>
          </c:tx>
          <c:marker>
            <c:symbol val="none"/>
          </c:marker>
          <c:cat>
            <c:strRef>
              <c:f>'Figurer Blokk_profil'!$BJ$35:$BK$35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Blokk_profil'!$BJ$45:$BK$45</c:f>
              <c:numCache>
                <c:formatCode>[$-414]General</c:formatCode>
                <c:ptCount val="2"/>
                <c:pt idx="0" formatCode="General">
                  <c:v>13</c:v>
                </c:pt>
                <c:pt idx="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B6D-4752-95BD-D09608B26241}"/>
            </c:ext>
          </c:extLst>
        </c:ser>
        <c:ser>
          <c:idx val="10"/>
          <c:order val="10"/>
          <c:tx>
            <c:strRef>
              <c:f>'Figurer Blokk_profil'!$BI$46</c:f>
              <c:strCache>
                <c:ptCount val="1"/>
                <c:pt idx="0">
                  <c:v>29</c:v>
                </c:pt>
              </c:strCache>
            </c:strRef>
          </c:tx>
          <c:marker>
            <c:symbol val="none"/>
          </c:marker>
          <c:cat>
            <c:strRef>
              <c:f>'Figurer Blokk_profil'!$BJ$35:$BK$35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Blokk_profil'!$BJ$46:$BK$46</c:f>
              <c:numCache>
                <c:formatCode>[$-414]General</c:formatCode>
                <c:ptCount val="2"/>
                <c:pt idx="0" formatCode="General">
                  <c:v>14</c:v>
                </c:pt>
                <c:pt idx="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B6D-4752-95BD-D09608B26241}"/>
            </c:ext>
          </c:extLst>
        </c:ser>
        <c:ser>
          <c:idx val="11"/>
          <c:order val="11"/>
          <c:tx>
            <c:strRef>
              <c:f>'Figurer Blokk_profil'!$BI$47</c:f>
              <c:strCache>
                <c:ptCount val="1"/>
                <c:pt idx="0">
                  <c:v>30</c:v>
                </c:pt>
              </c:strCache>
            </c:strRef>
          </c:tx>
          <c:marker>
            <c:symbol val="none"/>
          </c:marker>
          <c:cat>
            <c:strRef>
              <c:f>'Figurer Blokk_profil'!$BJ$35:$BK$35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Blokk_profil'!$BJ$47:$BK$47</c:f>
              <c:numCache>
                <c:formatCode>[$-414]General</c:formatCode>
                <c:ptCount val="2"/>
                <c:pt idx="0" formatCode="General">
                  <c:v>12</c:v>
                </c:pt>
                <c:pt idx="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B6D-4752-95BD-D09608B26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583632"/>
        <c:axId val="400584024"/>
      </c:lineChart>
      <c:catAx>
        <c:axId val="40058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nb-NO"/>
          </a:p>
        </c:txPr>
        <c:crossAx val="400584024"/>
        <c:crosses val="autoZero"/>
        <c:auto val="1"/>
        <c:lblAlgn val="ctr"/>
        <c:lblOffset val="100"/>
        <c:noMultiLvlLbl val="0"/>
      </c:catAx>
      <c:valAx>
        <c:axId val="400584024"/>
        <c:scaling>
          <c:orientation val="minMax"/>
          <c:max val="20"/>
          <c:min val="6"/>
        </c:scaling>
        <c:delete val="0"/>
        <c:axPos val="l"/>
        <c:title>
          <c:tx>
            <c:rich>
              <a:bodyPr/>
              <a:lstStyle/>
              <a:p>
                <a:pPr>
                  <a:defRPr sz="1200" b="0">
                    <a:latin typeface="+mn-lt"/>
                    <a:ea typeface="Tahoma" pitchFamily="34" charset="0"/>
                    <a:cs typeface="Times New Roman" pitchFamily="18" charset="0"/>
                  </a:defRPr>
                </a:pPr>
                <a:r>
                  <a:rPr lang="nb-NO" sz="1200" b="0">
                    <a:latin typeface="+mn-lt"/>
                    <a:ea typeface="Tahoma" pitchFamily="34" charset="0"/>
                    <a:cs typeface="Times New Roman" pitchFamily="18" charset="0"/>
                  </a:rPr>
                  <a:t>Borg skår (6-20)</a:t>
                </a:r>
              </a:p>
            </c:rich>
          </c:tx>
          <c:overlay val="0"/>
        </c:title>
        <c:numFmt formatCode="0" sourceLinked="0"/>
        <c:majorTickMark val="in"/>
        <c:minorTickMark val="cross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nb-NO"/>
          </a:p>
        </c:txPr>
        <c:crossAx val="40058363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35115847318687"/>
          <c:y val="0"/>
          <c:w val="0.1110949602161324"/>
          <c:h val="0.85689394381257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11 km/t</a:t>
            </a:r>
          </a:p>
        </c:rich>
      </c:tx>
      <c:layout>
        <c:manualLayout>
          <c:xMode val="edge"/>
          <c:yMode val="edge"/>
          <c:x val="0.4124694687155418"/>
          <c:y val="2.500000000000000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'Figurer Blokk_profil'!$AM$5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cat>
            <c:strRef>
              <c:f>'Figurer Blokk_profil'!$AN$4:$AO$4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Blokk_profil'!$AN$5:$AO$5</c:f>
              <c:numCache>
                <c:formatCode>General</c:formatCode>
                <c:ptCount val="2"/>
                <c:pt idx="0">
                  <c:v>3874</c:v>
                </c:pt>
                <c:pt idx="1">
                  <c:v>3759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A-44C3-BC21-DFA76A7137D0}"/>
            </c:ext>
          </c:extLst>
        </c:ser>
        <c:ser>
          <c:idx val="1"/>
          <c:order val="1"/>
          <c:tx>
            <c:strRef>
              <c:f>'Figurer Blokk_profil'!$AM$6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cat>
            <c:strRef>
              <c:f>'Figurer Blokk_profil'!$AN$4:$AO$4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Blokk_profil'!$AN$6:$AO$6</c:f>
              <c:numCache>
                <c:formatCode>General</c:formatCode>
                <c:ptCount val="2"/>
                <c:pt idx="0">
                  <c:v>3479</c:v>
                </c:pt>
                <c:pt idx="1">
                  <c:v>3471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1A-44C3-BC21-DFA76A7137D0}"/>
            </c:ext>
          </c:extLst>
        </c:ser>
        <c:ser>
          <c:idx val="2"/>
          <c:order val="2"/>
          <c:tx>
            <c:strRef>
              <c:f>'Figurer Blokk_profil'!$AM$7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cat>
            <c:strRef>
              <c:f>'Figurer Blokk_profil'!$AN$4:$AO$4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Blokk_profil'!$AN$7:$AO$7</c:f>
              <c:numCache>
                <c:formatCode>General</c:formatCode>
                <c:ptCount val="2"/>
                <c:pt idx="0">
                  <c:v>4026</c:v>
                </c:pt>
                <c:pt idx="1">
                  <c:v>3891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1A-44C3-BC21-DFA76A7137D0}"/>
            </c:ext>
          </c:extLst>
        </c:ser>
        <c:ser>
          <c:idx val="3"/>
          <c:order val="3"/>
          <c:tx>
            <c:strRef>
              <c:f>'Figurer Blokk_profil'!$AM$8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cat>
            <c:strRef>
              <c:f>'Figurer Blokk_profil'!$AN$4:$AO$4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Blokk_profil'!$AN$8:$AO$8</c:f>
              <c:numCache>
                <c:formatCode>General</c:formatCode>
                <c:ptCount val="2"/>
                <c:pt idx="0">
                  <c:v>3505</c:v>
                </c:pt>
                <c:pt idx="1">
                  <c:v>3380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1A-44C3-BC21-DFA76A7137D0}"/>
            </c:ext>
          </c:extLst>
        </c:ser>
        <c:ser>
          <c:idx val="4"/>
          <c:order val="4"/>
          <c:tx>
            <c:strRef>
              <c:f>'Figurer Blokk_profil'!$AM$9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cat>
            <c:strRef>
              <c:f>'Figurer Blokk_profil'!$AN$4:$AO$4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Blokk_profil'!$AN$9:$AO$9</c:f>
              <c:numCache>
                <c:formatCode>General</c:formatCode>
                <c:ptCount val="2"/>
                <c:pt idx="0">
                  <c:v>3829</c:v>
                </c:pt>
                <c:pt idx="1">
                  <c:v>3700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1A-44C3-BC21-DFA76A7137D0}"/>
            </c:ext>
          </c:extLst>
        </c:ser>
        <c:ser>
          <c:idx val="5"/>
          <c:order val="5"/>
          <c:tx>
            <c:strRef>
              <c:f>'Figurer Blokk_profil'!$AM$10</c:f>
              <c:strCache>
                <c:ptCount val="1"/>
                <c:pt idx="0">
                  <c:v>22</c:v>
                </c:pt>
              </c:strCache>
            </c:strRef>
          </c:tx>
          <c:marker>
            <c:symbol val="none"/>
          </c:marker>
          <c:cat>
            <c:strRef>
              <c:f>'Figurer Blokk_profil'!$AN$4:$AO$4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Blokk_profil'!$AN$10:$AO$10</c:f>
              <c:numCache>
                <c:formatCode>General</c:formatCode>
                <c:ptCount val="2"/>
                <c:pt idx="0">
                  <c:v>4117</c:v>
                </c:pt>
                <c:pt idx="1">
                  <c:v>4081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1A-44C3-BC21-DFA76A7137D0}"/>
            </c:ext>
          </c:extLst>
        </c:ser>
        <c:ser>
          <c:idx val="6"/>
          <c:order val="6"/>
          <c:tx>
            <c:strRef>
              <c:f>'Figurer Blokk_profil'!$AM$11</c:f>
              <c:strCache>
                <c:ptCount val="1"/>
                <c:pt idx="0">
                  <c:v>23</c:v>
                </c:pt>
              </c:strCache>
            </c:strRef>
          </c:tx>
          <c:marker>
            <c:symbol val="none"/>
          </c:marker>
          <c:cat>
            <c:strRef>
              <c:f>'Figurer Blokk_profil'!$AN$4:$AO$4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Blokk_profil'!$AN$11:$AO$11</c:f>
              <c:numCache>
                <c:formatCode>General</c:formatCode>
                <c:ptCount val="2"/>
                <c:pt idx="0">
                  <c:v>3933</c:v>
                </c:pt>
                <c:pt idx="1">
                  <c:v>3726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61A-44C3-BC21-DFA76A7137D0}"/>
            </c:ext>
          </c:extLst>
        </c:ser>
        <c:ser>
          <c:idx val="7"/>
          <c:order val="7"/>
          <c:tx>
            <c:strRef>
              <c:f>'Figurer Blokk_profil'!$AM$12</c:f>
              <c:strCache>
                <c:ptCount val="1"/>
                <c:pt idx="0">
                  <c:v>25</c:v>
                </c:pt>
              </c:strCache>
            </c:strRef>
          </c:tx>
          <c:marker>
            <c:symbol val="none"/>
          </c:marker>
          <c:cat>
            <c:strRef>
              <c:f>'Figurer Blokk_profil'!$AN$4:$AO$4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Blokk_profil'!$AN$12:$AO$12</c:f>
              <c:numCache>
                <c:formatCode>General</c:formatCode>
                <c:ptCount val="2"/>
                <c:pt idx="0">
                  <c:v>3705</c:v>
                </c:pt>
                <c:pt idx="1">
                  <c:v>3735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61A-44C3-BC21-DFA76A7137D0}"/>
            </c:ext>
          </c:extLst>
        </c:ser>
        <c:ser>
          <c:idx val="8"/>
          <c:order val="8"/>
          <c:tx>
            <c:strRef>
              <c:f>'Figurer Blokk_profil'!$AM$13</c:f>
              <c:strCache>
                <c:ptCount val="1"/>
                <c:pt idx="0">
                  <c:v>27</c:v>
                </c:pt>
              </c:strCache>
            </c:strRef>
          </c:tx>
          <c:marker>
            <c:symbol val="none"/>
          </c:marker>
          <c:cat>
            <c:strRef>
              <c:f>'Figurer Blokk_profil'!$AN$4:$AO$4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Blokk_profil'!$AN$13:$AO$13</c:f>
              <c:numCache>
                <c:formatCode>General</c:formatCode>
                <c:ptCount val="2"/>
                <c:pt idx="0">
                  <c:v>3682</c:v>
                </c:pt>
                <c:pt idx="1">
                  <c:v>3772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61A-44C3-BC21-DFA76A7137D0}"/>
            </c:ext>
          </c:extLst>
        </c:ser>
        <c:ser>
          <c:idx val="9"/>
          <c:order val="9"/>
          <c:tx>
            <c:strRef>
              <c:f>'Figurer Blokk_profil'!$AM$14</c:f>
              <c:strCache>
                <c:ptCount val="1"/>
                <c:pt idx="0">
                  <c:v>28</c:v>
                </c:pt>
              </c:strCache>
            </c:strRef>
          </c:tx>
          <c:marker>
            <c:symbol val="none"/>
          </c:marker>
          <c:cat>
            <c:strRef>
              <c:f>'Figurer Blokk_profil'!$AN$4:$AO$4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Blokk_profil'!$AN$14:$AO$14</c:f>
              <c:numCache>
                <c:formatCode>General</c:formatCode>
                <c:ptCount val="2"/>
                <c:pt idx="0">
                  <c:v>3852</c:v>
                </c:pt>
                <c:pt idx="1">
                  <c:v>3974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61A-44C3-BC21-DFA76A7137D0}"/>
            </c:ext>
          </c:extLst>
        </c:ser>
        <c:ser>
          <c:idx val="10"/>
          <c:order val="10"/>
          <c:tx>
            <c:strRef>
              <c:f>'Figurer Blokk_profil'!$AM$15</c:f>
              <c:strCache>
                <c:ptCount val="1"/>
                <c:pt idx="0">
                  <c:v>29</c:v>
                </c:pt>
              </c:strCache>
            </c:strRef>
          </c:tx>
          <c:marker>
            <c:symbol val="none"/>
          </c:marker>
          <c:cat>
            <c:strRef>
              <c:f>'Figurer Blokk_profil'!$AN$4:$AO$4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Blokk_profil'!$AN$15:$AO$15</c:f>
              <c:numCache>
                <c:formatCode>General</c:formatCode>
                <c:ptCount val="2"/>
                <c:pt idx="0">
                  <c:v>3865</c:v>
                </c:pt>
                <c:pt idx="1">
                  <c:v>3947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61A-44C3-BC21-DFA76A7137D0}"/>
            </c:ext>
          </c:extLst>
        </c:ser>
        <c:ser>
          <c:idx val="11"/>
          <c:order val="11"/>
          <c:tx>
            <c:strRef>
              <c:f>'Figurer Blokk_profil'!$AM$16</c:f>
              <c:strCache>
                <c:ptCount val="1"/>
                <c:pt idx="0">
                  <c:v>30</c:v>
                </c:pt>
              </c:strCache>
            </c:strRef>
          </c:tx>
          <c:marker>
            <c:symbol val="none"/>
          </c:marker>
          <c:cat>
            <c:strRef>
              <c:f>'Figurer Blokk_profil'!$AN$4:$AO$4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'Figurer Blokk_profil'!$AN$16:$AO$16</c:f>
              <c:numCache>
                <c:formatCode>General</c:formatCode>
                <c:ptCount val="2"/>
                <c:pt idx="0">
                  <c:v>3798</c:v>
                </c:pt>
                <c:pt idx="1">
                  <c:v>3900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61A-44C3-BC21-DFA76A713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583632"/>
        <c:axId val="400584024"/>
      </c:lineChart>
      <c:catAx>
        <c:axId val="40058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nb-NO"/>
          </a:p>
        </c:txPr>
        <c:crossAx val="400584024"/>
        <c:crosses val="autoZero"/>
        <c:auto val="1"/>
        <c:lblAlgn val="ctr"/>
        <c:lblOffset val="100"/>
        <c:noMultiLvlLbl val="0"/>
      </c:catAx>
      <c:valAx>
        <c:axId val="400584024"/>
        <c:scaling>
          <c:orientation val="minMax"/>
          <c:max val="4200"/>
          <c:min val="3300"/>
        </c:scaling>
        <c:delete val="0"/>
        <c:axPos val="l"/>
        <c:title>
          <c:tx>
            <c:rich>
              <a:bodyPr/>
              <a:lstStyle/>
              <a:p>
                <a:pPr>
                  <a:defRPr sz="1200" b="0">
                    <a:latin typeface="+mn-lt"/>
                    <a:ea typeface="Tahoma" pitchFamily="34" charset="0"/>
                    <a:cs typeface="Times New Roman" pitchFamily="18" charset="0"/>
                  </a:defRPr>
                </a:pPr>
                <a:r>
                  <a:rPr lang="nb-NO" sz="1200" b="0">
                    <a:latin typeface="+mn-lt"/>
                    <a:ea typeface="Tahoma" pitchFamily="34" charset="0"/>
                    <a:cs typeface="Times New Roman" pitchFamily="18" charset="0"/>
                  </a:rPr>
                  <a:t>Oksygenopptak (mL</a:t>
                </a:r>
                <a:r>
                  <a:rPr lang="nb-NO" sz="1200" b="0" baseline="0">
                    <a:latin typeface="+mn-lt"/>
                    <a:ea typeface="Tahoma" pitchFamily="34" charset="0"/>
                    <a:cs typeface="Times New Roman" pitchFamily="18" charset="0"/>
                  </a:rPr>
                  <a:t>·min</a:t>
                </a:r>
                <a:r>
                  <a:rPr lang="nb-NO" sz="1200" b="0" baseline="30000">
                    <a:latin typeface="+mn-lt"/>
                    <a:ea typeface="Tahoma" pitchFamily="34" charset="0"/>
                    <a:cs typeface="Times New Roman" pitchFamily="18" charset="0"/>
                  </a:rPr>
                  <a:t>-1</a:t>
                </a:r>
                <a:r>
                  <a:rPr lang="nb-NO" sz="1200" b="0">
                    <a:latin typeface="+mn-lt"/>
                    <a:ea typeface="Tahoma" pitchFamily="34" charset="0"/>
                    <a:cs typeface="Times New Roman" pitchFamily="18" charset="0"/>
                  </a:rPr>
                  <a:t>)</a:t>
                </a:r>
              </a:p>
            </c:rich>
          </c:tx>
          <c:layout/>
          <c:overlay val="0"/>
        </c:title>
        <c:numFmt formatCode="0" sourceLinked="0"/>
        <c:majorTickMark val="in"/>
        <c:minorTickMark val="cross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nb-NO"/>
          </a:p>
        </c:txPr>
        <c:crossAx val="400583632"/>
        <c:crosses val="autoZero"/>
        <c:crossBetween val="between"/>
        <c:majorUnit val="200"/>
        <c:min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453848491983289"/>
          <c:y val="0.19266901012373458"/>
          <c:w val="0.11052140691280747"/>
          <c:h val="0.5537592800899888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194883963083847"/>
          <c:y val="3.786700765718979E-2"/>
          <c:w val="0.81805116036916137"/>
          <c:h val="0.7066732283464567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HbMasse!$T$2:$Z$3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HbMasse!$T$4:$Z$4</c:f>
              <c:numCache>
                <c:formatCode>General</c:formatCode>
                <c:ptCount val="7"/>
                <c:pt idx="0" formatCode="0">
                  <c:v>1162.1543586370024</c:v>
                </c:pt>
                <c:pt idx="1">
                  <c:v>1165.130330632815</c:v>
                </c:pt>
                <c:pt idx="2" formatCode="0">
                  <c:v>1168.1063026286279</c:v>
                </c:pt>
                <c:pt idx="4" formatCode="0">
                  <c:v>837.16301850143191</c:v>
                </c:pt>
                <c:pt idx="5">
                  <c:v>830.19532983869624</c:v>
                </c:pt>
                <c:pt idx="6" formatCode="0">
                  <c:v>823.22764117596057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E-4401-8B03-6155B1711294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HbMasse!$T$2:$Z$3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HbMasse!$T$5:$Z$5</c:f>
              <c:numCache>
                <c:formatCode>General</c:formatCode>
                <c:ptCount val="7"/>
                <c:pt idx="0" formatCode="0">
                  <c:v>959.61672460339412</c:v>
                </c:pt>
                <c:pt idx="1">
                  <c:v>948.97188346197868</c:v>
                </c:pt>
                <c:pt idx="2" formatCode="0">
                  <c:v>938.32704232056335</c:v>
                </c:pt>
                <c:pt idx="4" formatCode="0">
                  <c:v>895.55832438098946</c:v>
                </c:pt>
                <c:pt idx="5">
                  <c:v>899.8963488342913</c:v>
                </c:pt>
                <c:pt idx="6" formatCode="0">
                  <c:v>904.23437328759303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CE-4401-8B03-6155B1711294}"/>
            </c:ext>
          </c:extLst>
        </c:ser>
        <c:ser>
          <c:idx val="2"/>
          <c:order val="2"/>
          <c:spPr>
            <a:ln w="1270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HbMasse!$T$2:$Z$3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HbMasse!$T$6:$Z$6</c:f>
              <c:numCache>
                <c:formatCode>General</c:formatCode>
                <c:ptCount val="7"/>
                <c:pt idx="0" formatCode="0">
                  <c:v>966.34401646124923</c:v>
                </c:pt>
                <c:pt idx="1">
                  <c:v>950.05555332587937</c:v>
                </c:pt>
                <c:pt idx="2" formatCode="0">
                  <c:v>933.76709019050963</c:v>
                </c:pt>
                <c:pt idx="4" formatCode="0">
                  <c:v>1050.93217570673</c:v>
                </c:pt>
                <c:pt idx="5">
                  <c:v>1034.5796996810177</c:v>
                </c:pt>
                <c:pt idx="6" formatCode="0">
                  <c:v>1018.2272236553052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CE-4401-8B03-6155B1711294}"/>
            </c:ext>
          </c:extLst>
        </c:ser>
        <c:ser>
          <c:idx val="3"/>
          <c:order val="3"/>
          <c:spPr>
            <a:ln w="1270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HbMasse!$T$2:$Z$3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HbMasse!$T$7:$Z$7</c:f>
              <c:numCache>
                <c:formatCode>General</c:formatCode>
                <c:ptCount val="7"/>
                <c:pt idx="0" formatCode="0">
                  <c:v>1032.1965847658521</c:v>
                </c:pt>
                <c:pt idx="1">
                  <c:v>1049.551254693255</c:v>
                </c:pt>
                <c:pt idx="2" formatCode="0">
                  <c:v>1066.9059246206582</c:v>
                </c:pt>
                <c:pt idx="4" formatCode="0">
                  <c:v>1095.2211106258098</c:v>
                </c:pt>
                <c:pt idx="5">
                  <c:v>1082.3432004180527</c:v>
                </c:pt>
                <c:pt idx="6" formatCode="0">
                  <c:v>1069.4652902102955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CE-4401-8B03-6155B1711294}"/>
            </c:ext>
          </c:extLst>
        </c:ser>
        <c:ser>
          <c:idx val="4"/>
          <c:order val="4"/>
          <c:spPr>
            <a:ln w="1270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HbMasse!$T$2:$Z$3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HbMasse!$T$8:$Z$8</c:f>
              <c:numCache>
                <c:formatCode>General</c:formatCode>
                <c:ptCount val="7"/>
                <c:pt idx="0">
                  <c:v>990</c:v>
                </c:pt>
                <c:pt idx="1">
                  <c:v>997</c:v>
                </c:pt>
                <c:pt idx="2">
                  <c:v>1004</c:v>
                </c:pt>
                <c:pt idx="4" formatCode="0">
                  <c:v>1045</c:v>
                </c:pt>
                <c:pt idx="5">
                  <c:v>1033</c:v>
                </c:pt>
                <c:pt idx="6" formatCode="0">
                  <c:v>1021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CE-4401-8B03-6155B1711294}"/>
            </c:ext>
          </c:extLst>
        </c:ser>
        <c:ser>
          <c:idx val="5"/>
          <c:order val="5"/>
          <c:spPr>
            <a:ln w="1270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HbMasse!$T$2:$Z$3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HbMasse!$T$9:$Z$9</c:f>
              <c:numCache>
                <c:formatCode>General</c:formatCode>
                <c:ptCount val="7"/>
                <c:pt idx="0">
                  <c:v>986</c:v>
                </c:pt>
                <c:pt idx="1">
                  <c:v>976</c:v>
                </c:pt>
                <c:pt idx="2">
                  <c:v>966</c:v>
                </c:pt>
                <c:pt idx="4" formatCode="0">
                  <c:v>1032</c:v>
                </c:pt>
                <c:pt idx="5">
                  <c:v>1027</c:v>
                </c:pt>
                <c:pt idx="6" formatCode="0">
                  <c:v>1022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CE-4401-8B03-6155B1711294}"/>
            </c:ext>
          </c:extLst>
        </c:ser>
        <c:ser>
          <c:idx val="6"/>
          <c:order val="6"/>
          <c:spPr>
            <a:ln w="1270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HbMasse!$T$2:$Z$3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HbMasse!$T$10:$Z$10</c:f>
              <c:numCache>
                <c:formatCode>General</c:formatCode>
                <c:ptCount val="7"/>
                <c:pt idx="0">
                  <c:v>856</c:v>
                </c:pt>
                <c:pt idx="1">
                  <c:v>869.5</c:v>
                </c:pt>
                <c:pt idx="2">
                  <c:v>883</c:v>
                </c:pt>
                <c:pt idx="4" formatCode="0">
                  <c:v>1101</c:v>
                </c:pt>
                <c:pt idx="5">
                  <c:v>1079</c:v>
                </c:pt>
                <c:pt idx="6" formatCode="0">
                  <c:v>1057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2CE-4401-8B03-6155B1711294}"/>
            </c:ext>
          </c:extLst>
        </c:ser>
        <c:ser>
          <c:idx val="7"/>
          <c:order val="7"/>
          <c:spPr>
            <a:ln w="1270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HbMasse!$T$2:$Z$3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HbMasse!$T$11:$Z$11</c:f>
              <c:numCache>
                <c:formatCode>General</c:formatCode>
                <c:ptCount val="7"/>
                <c:pt idx="0">
                  <c:v>841</c:v>
                </c:pt>
                <c:pt idx="1">
                  <c:v>843</c:v>
                </c:pt>
                <c:pt idx="2">
                  <c:v>845</c:v>
                </c:pt>
                <c:pt idx="4" formatCode="0">
                  <c:v>1082</c:v>
                </c:pt>
                <c:pt idx="5">
                  <c:v>1062.5</c:v>
                </c:pt>
                <c:pt idx="6" formatCode="0">
                  <c:v>1043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D4-4CE4-BCAC-89BD2A2FB8BB}"/>
            </c:ext>
          </c:extLst>
        </c:ser>
        <c:ser>
          <c:idx val="8"/>
          <c:order val="8"/>
          <c:spPr>
            <a:ln w="1270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HbMasse!$T$2:$Z$3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HbMasse!$T$12:$Z$12</c:f>
              <c:numCache>
                <c:formatCode>General</c:formatCode>
                <c:ptCount val="7"/>
                <c:pt idx="0">
                  <c:v>1129</c:v>
                </c:pt>
                <c:pt idx="1">
                  <c:v>1107</c:v>
                </c:pt>
                <c:pt idx="2">
                  <c:v>1085</c:v>
                </c:pt>
                <c:pt idx="4" formatCode="0">
                  <c:v>1143</c:v>
                </c:pt>
                <c:pt idx="5">
                  <c:v>1132.5</c:v>
                </c:pt>
                <c:pt idx="6" formatCode="0">
                  <c:v>1122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D4-4CE4-BCAC-89BD2A2FB8BB}"/>
            </c:ext>
          </c:extLst>
        </c:ser>
        <c:ser>
          <c:idx val="9"/>
          <c:order val="9"/>
          <c:spPr>
            <a:ln w="1270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HbMasse!$T$2:$Z$3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HbMasse!$T$13:$Z$13</c:f>
              <c:numCache>
                <c:formatCode>General</c:formatCode>
                <c:ptCount val="7"/>
                <c:pt idx="0">
                  <c:v>1100</c:v>
                </c:pt>
                <c:pt idx="1">
                  <c:v>1112</c:v>
                </c:pt>
                <c:pt idx="2">
                  <c:v>1124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D4-4CE4-BCAC-89BD2A2FB8BB}"/>
            </c:ext>
          </c:extLst>
        </c:ser>
        <c:ser>
          <c:idx val="10"/>
          <c:order val="10"/>
          <c:spPr>
            <a:ln w="1270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multiLvlStrRef>
              <c:f>HbMasse!$T$2:$Z$3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HbMasse!$T$14:$Z$14</c:f>
              <c:numCache>
                <c:formatCode>General</c:formatCode>
                <c:ptCount val="7"/>
                <c:pt idx="0">
                  <c:v>1060</c:v>
                </c:pt>
                <c:pt idx="1">
                  <c:v>1060</c:v>
                </c:pt>
                <c:pt idx="2">
                  <c:v>1060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D4-4CE4-BCAC-89BD2A2FB8BB}"/>
            </c:ext>
          </c:extLst>
        </c:ser>
        <c:ser>
          <c:idx val="11"/>
          <c:order val="11"/>
          <c:marker>
            <c:symbol val="none"/>
          </c:marker>
          <c:cat>
            <c:multiLvlStrRef>
              <c:f>HbMasse!$T$2:$Z$3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HbMasse!$T$15:$Z$15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D4-4CE4-BCAC-89BD2A2FB8BB}"/>
            </c:ext>
          </c:extLst>
        </c:ser>
        <c:ser>
          <c:idx val="12"/>
          <c:order val="12"/>
          <c:marker>
            <c:symbol val="none"/>
          </c:marker>
          <c:cat>
            <c:multiLvlStrRef>
              <c:f>HbMasse!$T$2:$Z$3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HbMasse!$T$16:$Z$16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D4-4CE4-BCAC-89BD2A2FB8BB}"/>
            </c:ext>
          </c:extLst>
        </c:ser>
        <c:ser>
          <c:idx val="13"/>
          <c:order val="13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HbMasse!$T$2:$Z$3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HbMasse!$T$17:$Z$17</c:f>
              <c:numCache>
                <c:formatCode>0</c:formatCode>
                <c:ptCount val="7"/>
                <c:pt idx="0">
                  <c:v>1007.4828804061362</c:v>
                </c:pt>
                <c:pt idx="1">
                  <c:v>1007.1099111012662</c:v>
                </c:pt>
                <c:pt idx="2">
                  <c:v>1006.7369417963963</c:v>
                </c:pt>
                <c:pt idx="4">
                  <c:v>1031.319403246107</c:v>
                </c:pt>
                <c:pt idx="5">
                  <c:v>1020.112730974673</c:v>
                </c:pt>
                <c:pt idx="6">
                  <c:v>1008.9060587032394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9D4-4CE4-BCAC-89BD2A2FB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638496"/>
        <c:axId val="252636928"/>
      </c:lineChart>
      <c:catAx>
        <c:axId val="252638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/>
            </a:pPr>
            <a:endParaRPr lang="nb-NO"/>
          </a:p>
        </c:txPr>
        <c:crossAx val="252636928"/>
        <c:crosses val="autoZero"/>
        <c:auto val="1"/>
        <c:lblAlgn val="ctr"/>
        <c:lblOffset val="100"/>
        <c:noMultiLvlLbl val="0"/>
      </c:catAx>
      <c:valAx>
        <c:axId val="252636928"/>
        <c:scaling>
          <c:orientation val="minMax"/>
          <c:max val="1150"/>
          <c:min val="700"/>
        </c:scaling>
        <c:delete val="0"/>
        <c:axPos val="l"/>
        <c:title>
          <c:tx>
            <c:rich>
              <a:bodyPr/>
              <a:lstStyle/>
              <a:p>
                <a:pPr>
                  <a:defRPr sz="1200" b="1">
                    <a:latin typeface="+mn-lt"/>
                    <a:ea typeface="Tahoma" pitchFamily="34" charset="0"/>
                    <a:cs typeface="Times New Roman" pitchFamily="18" charset="0"/>
                  </a:defRPr>
                </a:pPr>
                <a:r>
                  <a:rPr lang="nb-NO" sz="1200" b="1">
                    <a:latin typeface="+mn-lt"/>
                    <a:ea typeface="Tahoma" pitchFamily="34" charset="0"/>
                    <a:cs typeface="Times New Roman" pitchFamily="18" charset="0"/>
                  </a:rPr>
                  <a:t>Hemoglobinmasse (gram)</a:t>
                </a:r>
              </a:p>
            </c:rich>
          </c:tx>
          <c:layout>
            <c:manualLayout>
              <c:xMode val="edge"/>
              <c:yMode val="edge"/>
              <c:x val="9.6040921670314475E-4"/>
              <c:y val="5.9784515276700638E-2"/>
            </c:manualLayout>
          </c:layout>
          <c:overlay val="0"/>
        </c:title>
        <c:numFmt formatCode="0_ ;\-0\ " sourceLinked="0"/>
        <c:majorTickMark val="out"/>
        <c:minorTickMark val="in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nb-NO"/>
          </a:p>
        </c:txPr>
        <c:crossAx val="252638496"/>
        <c:crosses val="autoZero"/>
        <c:crossBetween val="between"/>
        <c:majorUnit val="100"/>
        <c:minorUnit val="50"/>
      </c:valAx>
      <c:spPr>
        <a:solidFill>
          <a:sysClr val="window" lastClr="FFFFFF"/>
        </a:solidFill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069645903855781"/>
          <c:y val="4.7801108194808983E-2"/>
          <c:w val="0.75428343164433953"/>
          <c:h val="0.7066732283464567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multiLvlStrRef>
              <c:f>HbMasse!$AB$2:$AH$3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1">
                    <c:v>Blokk</c:v>
                  </c:pt>
                  <c:pt idx="5">
                    <c:v>Kontroll</c:v>
                  </c:pt>
                </c:lvl>
              </c:multiLvlStrCache>
            </c:multiLvlStrRef>
          </c:cat>
          <c:val>
            <c:numRef>
              <c:f>HbMasse!$T$4:$V$4</c:f>
              <c:numCache>
                <c:formatCode>General</c:formatCode>
                <c:ptCount val="3"/>
                <c:pt idx="0" formatCode="0">
                  <c:v>1162.1543586370024</c:v>
                </c:pt>
                <c:pt idx="1">
                  <c:v>1165.130330632815</c:v>
                </c:pt>
                <c:pt idx="2" formatCode="0">
                  <c:v>1168.1063026286279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3CA-444E-B0F8-F7614E3ABD66}"/>
            </c:ext>
          </c:extLst>
        </c:ser>
        <c:ser>
          <c:idx val="2"/>
          <c:order val="1"/>
          <c:marker>
            <c:symbol val="none"/>
          </c:marker>
          <c:cat>
            <c:multiLvlStrRef>
              <c:f>HbMasse!$AB$2:$AH$3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1">
                    <c:v>Blokk</c:v>
                  </c:pt>
                  <c:pt idx="5">
                    <c:v>Kontroll</c:v>
                  </c:pt>
                </c:lvl>
              </c:multiLvlStrCache>
            </c:multiLvlStrRef>
          </c:cat>
          <c:val>
            <c:numRef>
              <c:f>HbMasse!$X$5:$Z$5</c:f>
              <c:numCache>
                <c:formatCode>General</c:formatCode>
                <c:ptCount val="3"/>
                <c:pt idx="0" formatCode="0">
                  <c:v>895.55832438098946</c:v>
                </c:pt>
                <c:pt idx="1">
                  <c:v>899.8963488342913</c:v>
                </c:pt>
                <c:pt idx="2" formatCode="0">
                  <c:v>904.23437328759303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3CA-444E-B0F8-F7614E3ABD66}"/>
            </c:ext>
          </c:extLst>
        </c:ser>
        <c:ser>
          <c:idx val="3"/>
          <c:order val="2"/>
          <c:marker>
            <c:symbol val="none"/>
          </c:marker>
          <c:cat>
            <c:multiLvlStrRef>
              <c:f>HbMasse!$AB$2:$AH$3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1">
                    <c:v>Blokk</c:v>
                  </c:pt>
                  <c:pt idx="5">
                    <c:v>Kontroll</c:v>
                  </c:pt>
                </c:lvl>
              </c:multiLvlStrCache>
            </c:multiLvlStrRef>
          </c:cat>
          <c:val>
            <c:numRef>
              <c:f>HbMasse!$T$6:$V$6</c:f>
              <c:numCache>
                <c:formatCode>General</c:formatCode>
                <c:ptCount val="3"/>
                <c:pt idx="0" formatCode="0">
                  <c:v>966.34401646124923</c:v>
                </c:pt>
                <c:pt idx="1">
                  <c:v>950.05555332587937</c:v>
                </c:pt>
                <c:pt idx="2" formatCode="0">
                  <c:v>933.76709019050963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3CA-444E-B0F8-F7614E3ABD66}"/>
            </c:ext>
          </c:extLst>
        </c:ser>
        <c:ser>
          <c:idx val="4"/>
          <c:order val="3"/>
          <c:marker>
            <c:symbol val="none"/>
          </c:marker>
          <c:cat>
            <c:multiLvlStrRef>
              <c:f>HbMasse!$AB$2:$AH$3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1">
                    <c:v>Blokk</c:v>
                  </c:pt>
                  <c:pt idx="5">
                    <c:v>Kontroll</c:v>
                  </c:pt>
                </c:lvl>
              </c:multiLvlStrCache>
            </c:multiLvlStrRef>
          </c:cat>
          <c:val>
            <c:numRef>
              <c:f>HbMasse!$T$7:$Z$7</c:f>
              <c:numCache>
                <c:formatCode>General</c:formatCode>
                <c:ptCount val="7"/>
                <c:pt idx="0" formatCode="0">
                  <c:v>1032.1965847658521</c:v>
                </c:pt>
                <c:pt idx="1">
                  <c:v>1049.551254693255</c:v>
                </c:pt>
                <c:pt idx="2" formatCode="0">
                  <c:v>1066.9059246206582</c:v>
                </c:pt>
                <c:pt idx="4" formatCode="0">
                  <c:v>1095.2211106258098</c:v>
                </c:pt>
                <c:pt idx="5">
                  <c:v>1082.3432004180527</c:v>
                </c:pt>
                <c:pt idx="6" formatCode="0">
                  <c:v>1069.4652902102955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3CA-444E-B0F8-F7614E3ABD66}"/>
            </c:ext>
          </c:extLst>
        </c:ser>
        <c:ser>
          <c:idx val="5"/>
          <c:order val="4"/>
          <c:marker>
            <c:symbol val="none"/>
          </c:marker>
          <c:cat>
            <c:multiLvlStrRef>
              <c:f>HbMasse!$AB$2:$AH$3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1">
                    <c:v>Blokk</c:v>
                  </c:pt>
                  <c:pt idx="5">
                    <c:v>Kontroll</c:v>
                  </c:pt>
                </c:lvl>
              </c:multiLvlStrCache>
            </c:multiLvlStrRef>
          </c:cat>
          <c:val>
            <c:numRef>
              <c:f>HbMasse!$T$8:$V$8</c:f>
              <c:numCache>
                <c:formatCode>General</c:formatCode>
                <c:ptCount val="3"/>
                <c:pt idx="0">
                  <c:v>990</c:v>
                </c:pt>
                <c:pt idx="1">
                  <c:v>997</c:v>
                </c:pt>
                <c:pt idx="2">
                  <c:v>1004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3CA-444E-B0F8-F7614E3ABD66}"/>
            </c:ext>
          </c:extLst>
        </c:ser>
        <c:ser>
          <c:idx val="6"/>
          <c:order val="5"/>
          <c:marker>
            <c:symbol val="none"/>
          </c:marker>
          <c:cat>
            <c:multiLvlStrRef>
              <c:f>HbMasse!$AB$2:$AH$3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1">
                    <c:v>Blokk</c:v>
                  </c:pt>
                  <c:pt idx="5">
                    <c:v>Kontroll</c:v>
                  </c:pt>
                </c:lvl>
              </c:multiLvlStrCache>
            </c:multiLvlStrRef>
          </c:cat>
          <c:val>
            <c:numRef>
              <c:f>HbMasse!$T$9:$V$9</c:f>
              <c:numCache>
                <c:formatCode>General</c:formatCode>
                <c:ptCount val="3"/>
                <c:pt idx="0">
                  <c:v>986</c:v>
                </c:pt>
                <c:pt idx="1">
                  <c:v>976</c:v>
                </c:pt>
                <c:pt idx="2">
                  <c:v>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3CA-444E-B0F8-F7614E3ABD66}"/>
            </c:ext>
          </c:extLst>
        </c:ser>
        <c:ser>
          <c:idx val="7"/>
          <c:order val="6"/>
          <c:marker>
            <c:symbol val="none"/>
          </c:marker>
          <c:cat>
            <c:multiLvlStrRef>
              <c:f>HbMasse!$AB$2:$AH$3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1">
                    <c:v>Blokk</c:v>
                  </c:pt>
                  <c:pt idx="5">
                    <c:v>Kontroll</c:v>
                  </c:pt>
                </c:lvl>
              </c:multiLvlStrCache>
            </c:multiLvlStrRef>
          </c:cat>
          <c:val>
            <c:numRef>
              <c:f>HbMasse!$T$10:$Z$10</c:f>
              <c:numCache>
                <c:formatCode>General</c:formatCode>
                <c:ptCount val="7"/>
                <c:pt idx="0">
                  <c:v>856</c:v>
                </c:pt>
                <c:pt idx="1">
                  <c:v>869.5</c:v>
                </c:pt>
                <c:pt idx="2">
                  <c:v>883</c:v>
                </c:pt>
                <c:pt idx="4" formatCode="0">
                  <c:v>1101</c:v>
                </c:pt>
                <c:pt idx="5">
                  <c:v>1079</c:v>
                </c:pt>
                <c:pt idx="6" formatCode="0">
                  <c:v>1057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27-4466-8863-D412403DB531}"/>
            </c:ext>
          </c:extLst>
        </c:ser>
        <c:ser>
          <c:idx val="8"/>
          <c:order val="7"/>
          <c:marker>
            <c:symbol val="none"/>
          </c:marker>
          <c:cat>
            <c:multiLvlStrRef>
              <c:f>HbMasse!$AB$2:$AH$3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1">
                    <c:v>Blokk</c:v>
                  </c:pt>
                  <c:pt idx="5">
                    <c:v>Kontroll</c:v>
                  </c:pt>
                </c:lvl>
              </c:multiLvlStrCache>
            </c:multiLvlStrRef>
          </c:cat>
          <c:val>
            <c:numRef>
              <c:f>HbMasse!$T$11:$Z$11</c:f>
              <c:numCache>
                <c:formatCode>General</c:formatCode>
                <c:ptCount val="7"/>
                <c:pt idx="0">
                  <c:v>841</c:v>
                </c:pt>
                <c:pt idx="1">
                  <c:v>843</c:v>
                </c:pt>
                <c:pt idx="2">
                  <c:v>845</c:v>
                </c:pt>
                <c:pt idx="4" formatCode="0">
                  <c:v>1082</c:v>
                </c:pt>
                <c:pt idx="5">
                  <c:v>1062.5</c:v>
                </c:pt>
                <c:pt idx="6" formatCode="0">
                  <c:v>1043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27-4466-8863-D412403DB531}"/>
            </c:ext>
          </c:extLst>
        </c:ser>
        <c:ser>
          <c:idx val="9"/>
          <c:order val="8"/>
          <c:marker>
            <c:symbol val="none"/>
          </c:marker>
          <c:cat>
            <c:multiLvlStrRef>
              <c:f>HbMasse!$AB$2:$AH$3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1">
                    <c:v>Blokk</c:v>
                  </c:pt>
                  <c:pt idx="5">
                    <c:v>Kontroll</c:v>
                  </c:pt>
                </c:lvl>
              </c:multiLvlStrCache>
            </c:multiLvlStrRef>
          </c:cat>
          <c:val>
            <c:numRef>
              <c:f>HbMasse!$T$12:$V$12</c:f>
              <c:numCache>
                <c:formatCode>General</c:formatCode>
                <c:ptCount val="3"/>
                <c:pt idx="0">
                  <c:v>1129</c:v>
                </c:pt>
                <c:pt idx="1">
                  <c:v>1107</c:v>
                </c:pt>
                <c:pt idx="2">
                  <c:v>1085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27-4466-8863-D412403DB531}"/>
            </c:ext>
          </c:extLst>
        </c:ser>
        <c:ser>
          <c:idx val="10"/>
          <c:order val="9"/>
          <c:marker>
            <c:symbol val="none"/>
          </c:marker>
          <c:trendline>
            <c:spPr>
              <a:ln>
                <a:gradFill>
                  <a:gsLst>
                    <a:gs pos="0">
                      <a:srgbClr val="5B9BD5">
                        <a:lumMod val="5000"/>
                        <a:lumOff val="95000"/>
                      </a:srgbClr>
                    </a:gs>
                    <a:gs pos="74000">
                      <a:srgbClr val="5B9BD5">
                        <a:lumMod val="45000"/>
                        <a:lumOff val="55000"/>
                      </a:srgbClr>
                    </a:gs>
                    <a:gs pos="83000">
                      <a:srgbClr val="5B9BD5">
                        <a:lumMod val="45000"/>
                        <a:lumOff val="55000"/>
                      </a:srgbClr>
                    </a:gs>
                    <a:gs pos="100000">
                      <a:srgbClr val="5B9BD5">
                        <a:lumMod val="30000"/>
                        <a:lumOff val="70000"/>
                      </a:srgbClr>
                    </a:gs>
                  </a:gsLst>
                  <a:lin ang="5400000" scaled="1"/>
                </a:gradFill>
              </a:ln>
            </c:spPr>
            <c:trendlineType val="linear"/>
            <c:dispRSqr val="0"/>
            <c:dispEq val="0"/>
          </c:trendline>
          <c:cat>
            <c:multiLvlStrRef>
              <c:f>HbMasse!$AB$2:$AH$3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1">
                    <c:v>Blokk</c:v>
                  </c:pt>
                  <c:pt idx="5">
                    <c:v>Kontroll</c:v>
                  </c:pt>
                </c:lvl>
              </c:multiLvlStrCache>
            </c:multiLvlStrRef>
          </c:cat>
          <c:val>
            <c:numRef>
              <c:f>HbMasse!$T$13:$V$13</c:f>
              <c:numCache>
                <c:formatCode>General</c:formatCode>
                <c:ptCount val="3"/>
                <c:pt idx="0">
                  <c:v>1100</c:v>
                </c:pt>
                <c:pt idx="1">
                  <c:v>1112</c:v>
                </c:pt>
                <c:pt idx="2">
                  <c:v>1124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27-4466-8863-D412403DB531}"/>
            </c:ext>
          </c:extLst>
        </c:ser>
        <c:ser>
          <c:idx val="11"/>
          <c:order val="10"/>
          <c:marker>
            <c:symbol val="none"/>
          </c:marker>
          <c:cat>
            <c:multiLvlStrRef>
              <c:f>HbMasse!$AB$2:$AH$3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1">
                    <c:v>Blokk</c:v>
                  </c:pt>
                  <c:pt idx="5">
                    <c:v>Kontroll</c:v>
                  </c:pt>
                </c:lvl>
              </c:multiLvlStrCache>
            </c:multiLvlStrRef>
          </c:cat>
          <c:val>
            <c:numRef>
              <c:f>HbMasse!$T$14:$V$14</c:f>
              <c:numCache>
                <c:formatCode>General</c:formatCode>
                <c:ptCount val="3"/>
                <c:pt idx="0">
                  <c:v>1060</c:v>
                </c:pt>
                <c:pt idx="1">
                  <c:v>1060</c:v>
                </c:pt>
                <c:pt idx="2">
                  <c:v>1060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27-4466-8863-D412403DB531}"/>
            </c:ext>
          </c:extLst>
        </c:ser>
        <c:ser>
          <c:idx val="12"/>
          <c:order val="11"/>
          <c:marker>
            <c:symbol val="none"/>
          </c:marker>
          <c:cat>
            <c:multiLvlStrRef>
              <c:f>HbMasse!$AB$2:$AH$3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1">
                    <c:v>Blokk</c:v>
                  </c:pt>
                  <c:pt idx="5">
                    <c:v>Kontroll</c:v>
                  </c:pt>
                </c:lvl>
              </c:multiLvlStrCache>
            </c:multiLvlStrRef>
          </c:cat>
          <c:val>
            <c:numRef>
              <c:f>HbMasse!$T$15:$Z$15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27-4466-8863-D412403DB531}"/>
            </c:ext>
          </c:extLst>
        </c:ser>
        <c:ser>
          <c:idx val="13"/>
          <c:order val="12"/>
          <c:marker>
            <c:symbol val="none"/>
          </c:marker>
          <c:cat>
            <c:multiLvlStrRef>
              <c:f>HbMasse!$AB$2:$AH$3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1">
                    <c:v>Blokk</c:v>
                  </c:pt>
                  <c:pt idx="5">
                    <c:v>Kontroll</c:v>
                  </c:pt>
                </c:lvl>
              </c:multiLvlStrCache>
            </c:multiLvlStrRef>
          </c:cat>
          <c:val>
            <c:numRef>
              <c:f>HbMasse!$T$17:$Z$17</c:f>
              <c:numCache>
                <c:formatCode>0</c:formatCode>
                <c:ptCount val="7"/>
                <c:pt idx="0">
                  <c:v>1007.4828804061362</c:v>
                </c:pt>
                <c:pt idx="1">
                  <c:v>1007.1099111012662</c:v>
                </c:pt>
                <c:pt idx="2">
                  <c:v>1006.7369417963963</c:v>
                </c:pt>
                <c:pt idx="4">
                  <c:v>1031.319403246107</c:v>
                </c:pt>
                <c:pt idx="5">
                  <c:v>1020.112730974673</c:v>
                </c:pt>
                <c:pt idx="6">
                  <c:v>1008.9060587032394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2-456B-BAA1-0EF74662F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638496"/>
        <c:axId val="252636928"/>
      </c:lineChart>
      <c:catAx>
        <c:axId val="252638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nb-NO"/>
          </a:p>
        </c:txPr>
        <c:crossAx val="252636928"/>
        <c:crosses val="autoZero"/>
        <c:auto val="1"/>
        <c:lblAlgn val="ctr"/>
        <c:lblOffset val="100"/>
        <c:noMultiLvlLbl val="0"/>
      </c:catAx>
      <c:valAx>
        <c:axId val="252636928"/>
        <c:scaling>
          <c:orientation val="minMax"/>
          <c:max val="1200"/>
          <c:min val="700"/>
        </c:scaling>
        <c:delete val="0"/>
        <c:axPos val="l"/>
        <c:title>
          <c:tx>
            <c:rich>
              <a:bodyPr/>
              <a:lstStyle/>
              <a:p>
                <a:pPr>
                  <a:defRPr sz="1200" b="0">
                    <a:latin typeface="+mn-lt"/>
                    <a:ea typeface="Tahoma" pitchFamily="34" charset="0"/>
                    <a:cs typeface="Times New Roman" pitchFamily="18" charset="0"/>
                  </a:defRPr>
                </a:pPr>
                <a:r>
                  <a:rPr lang="nb-NO" sz="1200" b="0">
                    <a:latin typeface="+mn-lt"/>
                    <a:ea typeface="Tahoma" pitchFamily="34" charset="0"/>
                    <a:cs typeface="Times New Roman" pitchFamily="18" charset="0"/>
                  </a:rPr>
                  <a:t>Plasmavolum (milliliter)</a:t>
                </a:r>
              </a:p>
            </c:rich>
          </c:tx>
          <c:layout>
            <c:manualLayout>
              <c:xMode val="edge"/>
              <c:yMode val="edge"/>
              <c:x val="5.3546464127179366E-2"/>
              <c:y val="5.978437903086075E-2"/>
            </c:manualLayout>
          </c:layout>
          <c:overlay val="0"/>
        </c:title>
        <c:numFmt formatCode="0" sourceLinked="0"/>
        <c:majorTickMark val="out"/>
        <c:minorTickMark val="in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nb-NO"/>
          </a:p>
        </c:txPr>
        <c:crossAx val="252638496"/>
        <c:crosses val="autoZero"/>
        <c:crossBetween val="between"/>
        <c:majorUnit val="10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Bodvoum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HbMasse!$AI$2:$AM$3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Block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HbMasse!$AI$4:$AM$4</c:f>
              <c:numCache>
                <c:formatCode>0.0</c:formatCode>
                <c:ptCount val="5"/>
                <c:pt idx="0" formatCode="0">
                  <c:v>6959.0081355509119</c:v>
                </c:pt>
                <c:pt idx="1">
                  <c:v>7487.8609142860751</c:v>
                </c:pt>
                <c:pt idx="3" formatCode="0">
                  <c:v>5708</c:v>
                </c:pt>
                <c:pt idx="4" formatCode="0">
                  <c:v>5880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70-46BB-A76F-3A8277805BF1}"/>
            </c:ext>
          </c:extLst>
        </c:ser>
        <c:ser>
          <c:idx val="1"/>
          <c:order val="1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HbMasse!$AI$2:$AM$3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Block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HbMasse!$AI$5:$AM$5</c:f>
              <c:numCache>
                <c:formatCode>0.0</c:formatCode>
                <c:ptCount val="5"/>
                <c:pt idx="0" formatCode="0">
                  <c:v>5746.2079317568505</c:v>
                </c:pt>
                <c:pt idx="1">
                  <c:v>5756.6076215985477</c:v>
                </c:pt>
                <c:pt idx="3" formatCode="0">
                  <c:v>6092</c:v>
                </c:pt>
                <c:pt idx="4" formatCode="0">
                  <c:v>6413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70-46BB-A76F-3A8277805BF1}"/>
            </c:ext>
          </c:extLst>
        </c:ser>
        <c:ser>
          <c:idx val="2"/>
          <c:order val="2"/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HbMasse!$AI$2:$AM$3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Block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HbMasse!$AI$6:$AM$6</c:f>
              <c:numCache>
                <c:formatCode>0.0</c:formatCode>
                <c:ptCount val="5"/>
                <c:pt idx="0" formatCode="0">
                  <c:v>0</c:v>
                </c:pt>
                <c:pt idx="1">
                  <c:v>0</c:v>
                </c:pt>
                <c:pt idx="3" formatCode="0">
                  <c:v>6780</c:v>
                </c:pt>
                <c:pt idx="4" formatCode="0">
                  <c:v>6364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70-46BB-A76F-3A8277805BF1}"/>
            </c:ext>
          </c:extLst>
        </c:ser>
        <c:ser>
          <c:idx val="3"/>
          <c:order val="3"/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HbMasse!$AI$2:$AM$3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Block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HbMasse!$AI$7:$AM$7</c:f>
              <c:numCache>
                <c:formatCode>0.0</c:formatCode>
                <c:ptCount val="5"/>
                <c:pt idx="0" formatCode="0">
                  <c:v>6002.1367482065161</c:v>
                </c:pt>
                <c:pt idx="1">
                  <c:v>5659.1944860030881</c:v>
                </c:pt>
                <c:pt idx="3" formatCode="0">
                  <c:v>6611</c:v>
                </c:pt>
                <c:pt idx="4" formatCode="0">
                  <c:v>6531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70-46BB-A76F-3A8277805BF1}"/>
            </c:ext>
          </c:extLst>
        </c:ser>
        <c:ser>
          <c:idx val="4"/>
          <c:order val="4"/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HbMasse!$AI$2:$AM$3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Block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HbMasse!$AI$8:$AM$8</c:f>
              <c:numCache>
                <c:formatCode>0.0</c:formatCode>
                <c:ptCount val="5"/>
                <c:pt idx="0" formatCode="0">
                  <c:v>6574.5005399098854</c:v>
                </c:pt>
                <c:pt idx="1">
                  <c:v>7019.117925135909</c:v>
                </c:pt>
                <c:pt idx="3" formatCode="0">
                  <c:v>0</c:v>
                </c:pt>
                <c:pt idx="4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70-46BB-A76F-3A8277805BF1}"/>
            </c:ext>
          </c:extLst>
        </c:ser>
        <c:ser>
          <c:idx val="5"/>
          <c:order val="5"/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HbMasse!$AI$2:$AM$3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Block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HbMasse!$AI$9:$AM$9</c:f>
              <c:numCache>
                <c:formatCode>0.0</c:formatCode>
                <c:ptCount val="5"/>
                <c:pt idx="0" formatCode="0">
                  <c:v>6267</c:v>
                </c:pt>
                <c:pt idx="1">
                  <c:v>6132</c:v>
                </c:pt>
                <c:pt idx="3" formatCode="0">
                  <c:v>6374</c:v>
                </c:pt>
                <c:pt idx="4" formatCode="0">
                  <c:v>6384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70-46BB-A76F-3A8277805BF1}"/>
            </c:ext>
          </c:extLst>
        </c:ser>
        <c:ser>
          <c:idx val="6"/>
          <c:order val="6"/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HbMasse!$AI$2:$AM$3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Block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HbMasse!$AI$10:$AM$10</c:f>
              <c:numCache>
                <c:formatCode>0.0</c:formatCode>
                <c:ptCount val="5"/>
                <c:pt idx="0" formatCode="0">
                  <c:v>6124</c:v>
                </c:pt>
                <c:pt idx="1">
                  <c:v>5772</c:v>
                </c:pt>
                <c:pt idx="3" formatCode="0">
                  <c:v>6318</c:v>
                </c:pt>
                <c:pt idx="4" formatCode="0">
                  <c:v>5883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D70-46BB-A76F-3A8277805BF1}"/>
            </c:ext>
          </c:extLst>
        </c:ser>
        <c:ser>
          <c:idx val="7"/>
          <c:order val="7"/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HbMasse!$AI$2:$AM$3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Block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HbMasse!$AI$11:$AM$11</c:f>
              <c:numCache>
                <c:formatCode>0.0</c:formatCode>
                <c:ptCount val="5"/>
                <c:pt idx="0" formatCode="0">
                  <c:v>5453</c:v>
                </c:pt>
                <c:pt idx="1">
                  <c:v>5847</c:v>
                </c:pt>
                <c:pt idx="3" formatCode="0">
                  <c:v>6530</c:v>
                </c:pt>
                <c:pt idx="4" formatCode="0">
                  <c:v>6202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D70-46BB-A76F-3A8277805BF1}"/>
            </c:ext>
          </c:extLst>
        </c:ser>
        <c:ser>
          <c:idx val="8"/>
          <c:order val="8"/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HbMasse!$AI$2:$AM$3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Block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HbMasse!$AI$12:$AM$12</c:f>
              <c:numCache>
                <c:formatCode>0.0</c:formatCode>
                <c:ptCount val="5"/>
                <c:pt idx="0" formatCode="0">
                  <c:v>5648</c:v>
                </c:pt>
                <c:pt idx="1">
                  <c:v>5473</c:v>
                </c:pt>
                <c:pt idx="3" formatCode="0">
                  <c:v>7363</c:v>
                </c:pt>
                <c:pt idx="4" formatCode="0">
                  <c:v>6864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D70-46BB-A76F-3A8277805BF1}"/>
            </c:ext>
          </c:extLst>
        </c:ser>
        <c:ser>
          <c:idx val="9"/>
          <c:order val="9"/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HbMasse!$AI$2:$AM$3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Block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HbMasse!$AI$13:$AM$13</c:f>
              <c:numCache>
                <c:formatCode>0.0</c:formatCode>
                <c:ptCount val="5"/>
                <c:pt idx="0" formatCode="0">
                  <c:v>7842</c:v>
                </c:pt>
                <c:pt idx="1">
                  <c:v>7538</c:v>
                </c:pt>
                <c:pt idx="3" formatCode="0">
                  <c:v>7250</c:v>
                </c:pt>
                <c:pt idx="4" formatCode="0">
                  <c:v>7320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D70-46BB-A76F-3A8277805BF1}"/>
            </c:ext>
          </c:extLst>
        </c:ser>
        <c:ser>
          <c:idx val="10"/>
          <c:order val="10"/>
          <c:spPr>
            <a:ln w="317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HbMasse!$AI$2:$AM$3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Block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HbMasse!$AI$14:$AM$14</c:f>
              <c:numCache>
                <c:formatCode>0.0</c:formatCode>
                <c:ptCount val="5"/>
                <c:pt idx="0" formatCode="0">
                  <c:v>7095</c:v>
                </c:pt>
                <c:pt idx="1">
                  <c:v>6899</c:v>
                </c:pt>
                <c:pt idx="3" formatCode="0">
                  <c:v>0</c:v>
                </c:pt>
                <c:pt idx="4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D70-46BB-A76F-3A8277805BF1}"/>
            </c:ext>
          </c:extLst>
        </c:ser>
        <c:ser>
          <c:idx val="11"/>
          <c:order val="11"/>
          <c:spPr>
            <a:ln w="317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HbMasse!$AI$2:$AM$3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Block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HbMasse!$AI$15:$AM$15</c:f>
              <c:numCache>
                <c:formatCode>0.0</c:formatCode>
                <c:ptCount val="5"/>
                <c:pt idx="0" formatCode="0">
                  <c:v>6980</c:v>
                </c:pt>
                <c:pt idx="1">
                  <c:v>7572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D70-46BB-A76F-3A8277805BF1}"/>
            </c:ext>
          </c:extLst>
        </c:ser>
        <c:ser>
          <c:idx val="12"/>
          <c:order val="12"/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HbMasse!$AI$2:$AM$3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Block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HbMasse!$AI$16:$AM$16</c:f>
              <c:numCache>
                <c:formatCode>General</c:formatCode>
                <c:ptCount val="5"/>
                <c:pt idx="0">
                  <c:v>5056.3706710848328</c:v>
                </c:pt>
                <c:pt idx="1">
                  <c:v>5184.5561894047241</c:v>
                </c:pt>
                <c:pt idx="3" formatCode="0">
                  <c:v>5366</c:v>
                </c:pt>
                <c:pt idx="4" formatCode="0">
                  <c:v>5258.272727272727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D70-46BB-A76F-3A8277805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435887"/>
        <c:axId val="2090576511"/>
      </c:lineChart>
      <c:catAx>
        <c:axId val="5444358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90576511"/>
        <c:crosses val="autoZero"/>
        <c:auto val="1"/>
        <c:lblAlgn val="ctr"/>
        <c:lblOffset val="100"/>
        <c:noMultiLvlLbl val="0"/>
      </c:catAx>
      <c:valAx>
        <c:axId val="2090576511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4435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882320447161702"/>
          <c:y val="0.13220716420495909"/>
          <c:w val="0.80898031027928885"/>
          <c:h val="0.70667322834645674"/>
        </c:manualLayout>
      </c:layout>
      <c:lineChart>
        <c:grouping val="standard"/>
        <c:varyColors val="0"/>
        <c:ser>
          <c:idx val="0"/>
          <c:order val="0"/>
          <c:tx>
            <c:strRef>
              <c:f>HbMasse!$T$36</c:f>
              <c:strCache>
                <c:ptCount val="1"/>
                <c:pt idx="0">
                  <c:v>pre</c:v>
                </c:pt>
              </c:strCache>
            </c:strRef>
          </c:tx>
          <c:marker>
            <c:symbol val="none"/>
          </c:marker>
          <c:cat>
            <c:strRef>
              <c:f>HbMasse!$U$35:$Z$35</c:f>
              <c:strCache>
                <c:ptCount val="5"/>
                <c:pt idx="0">
                  <c:v>Blokk</c:v>
                </c:pt>
                <c:pt idx="4">
                  <c:v>kontroll</c:v>
                </c:pt>
              </c:strCache>
            </c:strRef>
          </c:cat>
          <c:val>
            <c:numRef>
              <c:f>HbMasse!$U$36:$Z$36</c:f>
              <c:numCache>
                <c:formatCode>General</c:formatCode>
                <c:ptCount val="6"/>
                <c:pt idx="1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CD6-442A-9274-A312DF1C0930}"/>
            </c:ext>
          </c:extLst>
        </c:ser>
        <c:ser>
          <c:idx val="1"/>
          <c:order val="1"/>
          <c:tx>
            <c:strRef>
              <c:f>HbMasse!$T$4</c:f>
              <c:strCache>
                <c:ptCount val="1"/>
                <c:pt idx="0">
                  <c:v>1162</c:v>
                </c:pt>
              </c:strCache>
            </c:strRef>
          </c:tx>
          <c:marker>
            <c:symbol val="none"/>
          </c:marker>
          <c:cat>
            <c:strRef>
              <c:f>HbMasse!$U$35:$Z$35</c:f>
              <c:strCache>
                <c:ptCount val="5"/>
                <c:pt idx="0">
                  <c:v>Blokk</c:v>
                </c:pt>
                <c:pt idx="4">
                  <c:v>kontroll</c:v>
                </c:pt>
              </c:strCache>
            </c:strRef>
          </c:cat>
          <c:val>
            <c:numRef>
              <c:f>HbMasse!$U$4:$Z$4</c:f>
              <c:numCache>
                <c:formatCode>0</c:formatCode>
                <c:ptCount val="6"/>
                <c:pt idx="0" formatCode="General">
                  <c:v>1165.130330632815</c:v>
                </c:pt>
                <c:pt idx="1">
                  <c:v>1168.1063026286279</c:v>
                </c:pt>
                <c:pt idx="3">
                  <c:v>837.16301850143191</c:v>
                </c:pt>
                <c:pt idx="4" formatCode="General">
                  <c:v>830.19532983869624</c:v>
                </c:pt>
                <c:pt idx="5">
                  <c:v>823.22764117596057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CD6-442A-9274-A312DF1C0930}"/>
            </c:ext>
          </c:extLst>
        </c:ser>
        <c:ser>
          <c:idx val="2"/>
          <c:order val="2"/>
          <c:tx>
            <c:strRef>
              <c:f>HbMasse!$T$5</c:f>
              <c:strCache>
                <c:ptCount val="1"/>
                <c:pt idx="0">
                  <c:v>960</c:v>
                </c:pt>
              </c:strCache>
            </c:strRef>
          </c:tx>
          <c:marker>
            <c:symbol val="none"/>
          </c:marker>
          <c:cat>
            <c:strRef>
              <c:f>HbMasse!$U$35:$Z$35</c:f>
              <c:strCache>
                <c:ptCount val="5"/>
                <c:pt idx="0">
                  <c:v>Blokk</c:v>
                </c:pt>
                <c:pt idx="4">
                  <c:v>kontroll</c:v>
                </c:pt>
              </c:strCache>
            </c:strRef>
          </c:cat>
          <c:val>
            <c:numRef>
              <c:f>HbMasse!$U$5:$Z$5</c:f>
              <c:numCache>
                <c:formatCode>0</c:formatCode>
                <c:ptCount val="6"/>
                <c:pt idx="0" formatCode="General">
                  <c:v>948.97188346197868</c:v>
                </c:pt>
                <c:pt idx="1">
                  <c:v>938.32704232056335</c:v>
                </c:pt>
                <c:pt idx="3">
                  <c:v>895.55832438098946</c:v>
                </c:pt>
                <c:pt idx="4" formatCode="General">
                  <c:v>899.8963488342913</c:v>
                </c:pt>
                <c:pt idx="5">
                  <c:v>904.23437328759303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CD6-442A-9274-A312DF1C0930}"/>
            </c:ext>
          </c:extLst>
        </c:ser>
        <c:ser>
          <c:idx val="3"/>
          <c:order val="3"/>
          <c:tx>
            <c:strRef>
              <c:f>HbMasse!$T$6</c:f>
              <c:strCache>
                <c:ptCount val="1"/>
                <c:pt idx="0">
                  <c:v>966</c:v>
                </c:pt>
              </c:strCache>
            </c:strRef>
          </c:tx>
          <c:marker>
            <c:symbol val="none"/>
          </c:marker>
          <c:cat>
            <c:strRef>
              <c:f>HbMasse!$U$35:$Z$35</c:f>
              <c:strCache>
                <c:ptCount val="5"/>
                <c:pt idx="0">
                  <c:v>Blokk</c:v>
                </c:pt>
                <c:pt idx="4">
                  <c:v>kontroll</c:v>
                </c:pt>
              </c:strCache>
            </c:strRef>
          </c:cat>
          <c:val>
            <c:numRef>
              <c:f>HbMasse!$U$6:$Z$6</c:f>
              <c:numCache>
                <c:formatCode>0</c:formatCode>
                <c:ptCount val="6"/>
                <c:pt idx="0" formatCode="General">
                  <c:v>950.05555332587937</c:v>
                </c:pt>
                <c:pt idx="1">
                  <c:v>933.76709019050963</c:v>
                </c:pt>
                <c:pt idx="3">
                  <c:v>1050.93217570673</c:v>
                </c:pt>
                <c:pt idx="4" formatCode="General">
                  <c:v>1034.5796996810177</c:v>
                </c:pt>
                <c:pt idx="5">
                  <c:v>1018.2272236553052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CD6-442A-9274-A312DF1C0930}"/>
            </c:ext>
          </c:extLst>
        </c:ser>
        <c:ser>
          <c:idx val="4"/>
          <c:order val="4"/>
          <c:tx>
            <c:strRef>
              <c:f>HbMasse!$T$7</c:f>
              <c:strCache>
                <c:ptCount val="1"/>
                <c:pt idx="0">
                  <c:v>1032</c:v>
                </c:pt>
              </c:strCache>
            </c:strRef>
          </c:tx>
          <c:marker>
            <c:symbol val="none"/>
          </c:marker>
          <c:cat>
            <c:strRef>
              <c:f>HbMasse!$U$35:$Z$35</c:f>
              <c:strCache>
                <c:ptCount val="5"/>
                <c:pt idx="0">
                  <c:v>Blokk</c:v>
                </c:pt>
                <c:pt idx="4">
                  <c:v>kontroll</c:v>
                </c:pt>
              </c:strCache>
            </c:strRef>
          </c:cat>
          <c:val>
            <c:numRef>
              <c:f>HbMasse!$U$7:$Z$7</c:f>
              <c:numCache>
                <c:formatCode>0</c:formatCode>
                <c:ptCount val="6"/>
                <c:pt idx="0" formatCode="General">
                  <c:v>1049.551254693255</c:v>
                </c:pt>
                <c:pt idx="1">
                  <c:v>1066.9059246206582</c:v>
                </c:pt>
                <c:pt idx="3">
                  <c:v>1095.2211106258098</c:v>
                </c:pt>
                <c:pt idx="4" formatCode="General">
                  <c:v>1082.3432004180527</c:v>
                </c:pt>
                <c:pt idx="5">
                  <c:v>1069.4652902102955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CD6-442A-9274-A312DF1C0930}"/>
            </c:ext>
          </c:extLst>
        </c:ser>
        <c:ser>
          <c:idx val="5"/>
          <c:order val="5"/>
          <c:tx>
            <c:strRef>
              <c:f>HbMasse!$T$8</c:f>
              <c:strCache>
                <c:ptCount val="1"/>
                <c:pt idx="0">
                  <c:v>990</c:v>
                </c:pt>
              </c:strCache>
            </c:strRef>
          </c:tx>
          <c:marker>
            <c:symbol val="none"/>
          </c:marker>
          <c:cat>
            <c:strRef>
              <c:f>HbMasse!$U$35:$Z$35</c:f>
              <c:strCache>
                <c:ptCount val="5"/>
                <c:pt idx="0">
                  <c:v>Blokk</c:v>
                </c:pt>
                <c:pt idx="4">
                  <c:v>kontroll</c:v>
                </c:pt>
              </c:strCache>
            </c:strRef>
          </c:cat>
          <c:val>
            <c:numRef>
              <c:f>HbMasse!$U$8:$Z$8</c:f>
              <c:numCache>
                <c:formatCode>General</c:formatCode>
                <c:ptCount val="6"/>
                <c:pt idx="0">
                  <c:v>997</c:v>
                </c:pt>
                <c:pt idx="1">
                  <c:v>1004</c:v>
                </c:pt>
                <c:pt idx="3" formatCode="0">
                  <c:v>1045</c:v>
                </c:pt>
                <c:pt idx="4">
                  <c:v>1033</c:v>
                </c:pt>
                <c:pt idx="5" formatCode="0">
                  <c:v>1021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CD6-442A-9274-A312DF1C0930}"/>
            </c:ext>
          </c:extLst>
        </c:ser>
        <c:ser>
          <c:idx val="6"/>
          <c:order val="6"/>
          <c:tx>
            <c:strRef>
              <c:f>HbMasse!$T$9</c:f>
              <c:strCache>
                <c:ptCount val="1"/>
                <c:pt idx="0">
                  <c:v>986</c:v>
                </c:pt>
              </c:strCache>
            </c:strRef>
          </c:tx>
          <c:marker>
            <c:symbol val="none"/>
          </c:marker>
          <c:cat>
            <c:strRef>
              <c:f>HbMasse!$U$35:$Z$35</c:f>
              <c:strCache>
                <c:ptCount val="5"/>
                <c:pt idx="0">
                  <c:v>Blokk</c:v>
                </c:pt>
                <c:pt idx="4">
                  <c:v>kontroll</c:v>
                </c:pt>
              </c:strCache>
            </c:strRef>
          </c:cat>
          <c:val>
            <c:numRef>
              <c:f>HbMasse!$U$9:$Z$9</c:f>
              <c:numCache>
                <c:formatCode>General</c:formatCode>
                <c:ptCount val="6"/>
                <c:pt idx="0">
                  <c:v>976</c:v>
                </c:pt>
                <c:pt idx="1">
                  <c:v>966</c:v>
                </c:pt>
                <c:pt idx="3" formatCode="0">
                  <c:v>1032</c:v>
                </c:pt>
                <c:pt idx="4">
                  <c:v>1027</c:v>
                </c:pt>
                <c:pt idx="5" formatCode="0">
                  <c:v>1022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CD6-442A-9274-A312DF1C0930}"/>
            </c:ext>
          </c:extLst>
        </c:ser>
        <c:ser>
          <c:idx val="7"/>
          <c:order val="7"/>
          <c:tx>
            <c:strRef>
              <c:f>HbMasse!$T$10</c:f>
              <c:strCache>
                <c:ptCount val="1"/>
                <c:pt idx="0">
                  <c:v>856</c:v>
                </c:pt>
              </c:strCache>
            </c:strRef>
          </c:tx>
          <c:marker>
            <c:symbol val="none"/>
          </c:marker>
          <c:cat>
            <c:strRef>
              <c:f>HbMasse!$U$35:$Z$35</c:f>
              <c:strCache>
                <c:ptCount val="5"/>
                <c:pt idx="0">
                  <c:v>Blokk</c:v>
                </c:pt>
                <c:pt idx="4">
                  <c:v>kontroll</c:v>
                </c:pt>
              </c:strCache>
            </c:strRef>
          </c:cat>
          <c:val>
            <c:numRef>
              <c:f>HbMasse!$U$10:$Z$10</c:f>
              <c:numCache>
                <c:formatCode>General</c:formatCode>
                <c:ptCount val="6"/>
                <c:pt idx="0">
                  <c:v>869.5</c:v>
                </c:pt>
                <c:pt idx="1">
                  <c:v>883</c:v>
                </c:pt>
                <c:pt idx="3" formatCode="0">
                  <c:v>1101</c:v>
                </c:pt>
                <c:pt idx="4">
                  <c:v>1079</c:v>
                </c:pt>
                <c:pt idx="5" formatCode="0">
                  <c:v>1057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CD6-442A-9274-A312DF1C0930}"/>
            </c:ext>
          </c:extLst>
        </c:ser>
        <c:ser>
          <c:idx val="8"/>
          <c:order val="8"/>
          <c:tx>
            <c:strRef>
              <c:f>HbMasse!$T$11</c:f>
              <c:strCache>
                <c:ptCount val="1"/>
                <c:pt idx="0">
                  <c:v>841</c:v>
                </c:pt>
              </c:strCache>
            </c:strRef>
          </c:tx>
          <c:marker>
            <c:symbol val="none"/>
          </c:marker>
          <c:cat>
            <c:strRef>
              <c:f>HbMasse!$U$35:$Z$35</c:f>
              <c:strCache>
                <c:ptCount val="5"/>
                <c:pt idx="0">
                  <c:v>Blokk</c:v>
                </c:pt>
                <c:pt idx="4">
                  <c:v>kontroll</c:v>
                </c:pt>
              </c:strCache>
            </c:strRef>
          </c:cat>
          <c:val>
            <c:numRef>
              <c:f>HbMasse!$U$11:$Z$11</c:f>
              <c:numCache>
                <c:formatCode>General</c:formatCode>
                <c:ptCount val="6"/>
                <c:pt idx="0">
                  <c:v>843</c:v>
                </c:pt>
                <c:pt idx="1">
                  <c:v>845</c:v>
                </c:pt>
                <c:pt idx="3" formatCode="0">
                  <c:v>1082</c:v>
                </c:pt>
                <c:pt idx="4">
                  <c:v>1062.5</c:v>
                </c:pt>
                <c:pt idx="5" formatCode="0">
                  <c:v>1043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4CD6-442A-9274-A312DF1C0930}"/>
            </c:ext>
          </c:extLst>
        </c:ser>
        <c:ser>
          <c:idx val="9"/>
          <c:order val="9"/>
          <c:tx>
            <c:strRef>
              <c:f>HbMasse!$T$12</c:f>
              <c:strCache>
                <c:ptCount val="1"/>
                <c:pt idx="0">
                  <c:v>1129</c:v>
                </c:pt>
              </c:strCache>
            </c:strRef>
          </c:tx>
          <c:marker>
            <c:symbol val="none"/>
          </c:marker>
          <c:cat>
            <c:strRef>
              <c:f>HbMasse!$U$35:$Z$35</c:f>
              <c:strCache>
                <c:ptCount val="5"/>
                <c:pt idx="0">
                  <c:v>Blokk</c:v>
                </c:pt>
                <c:pt idx="4">
                  <c:v>kontroll</c:v>
                </c:pt>
              </c:strCache>
            </c:strRef>
          </c:cat>
          <c:val>
            <c:numRef>
              <c:f>HbMasse!$U$12:$Z$12</c:f>
              <c:numCache>
                <c:formatCode>General</c:formatCode>
                <c:ptCount val="6"/>
                <c:pt idx="0">
                  <c:v>1107</c:v>
                </c:pt>
                <c:pt idx="1">
                  <c:v>1085</c:v>
                </c:pt>
                <c:pt idx="3" formatCode="0">
                  <c:v>1143</c:v>
                </c:pt>
                <c:pt idx="4">
                  <c:v>1132.5</c:v>
                </c:pt>
                <c:pt idx="5" formatCode="0">
                  <c:v>1122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CD6-442A-9274-A312DF1C0930}"/>
            </c:ext>
          </c:extLst>
        </c:ser>
        <c:ser>
          <c:idx val="10"/>
          <c:order val="10"/>
          <c:tx>
            <c:strRef>
              <c:f>HbMasse!$T$13</c:f>
              <c:strCache>
                <c:ptCount val="1"/>
                <c:pt idx="0">
                  <c:v>1100</c:v>
                </c:pt>
              </c:strCache>
            </c:strRef>
          </c:tx>
          <c:marker>
            <c:symbol val="none"/>
          </c:marker>
          <c:cat>
            <c:strRef>
              <c:f>HbMasse!$U$35:$Z$35</c:f>
              <c:strCache>
                <c:ptCount val="5"/>
                <c:pt idx="0">
                  <c:v>Blokk</c:v>
                </c:pt>
                <c:pt idx="4">
                  <c:v>kontroll</c:v>
                </c:pt>
              </c:strCache>
            </c:strRef>
          </c:cat>
          <c:val>
            <c:numRef>
              <c:f>HbMasse!$U$13:$Z$13</c:f>
              <c:numCache>
                <c:formatCode>General</c:formatCode>
                <c:ptCount val="6"/>
                <c:pt idx="0">
                  <c:v>1112</c:v>
                </c:pt>
                <c:pt idx="1">
                  <c:v>1124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4CD6-442A-9274-A312DF1C0930}"/>
            </c:ext>
          </c:extLst>
        </c:ser>
        <c:ser>
          <c:idx val="11"/>
          <c:order val="11"/>
          <c:tx>
            <c:strRef>
              <c:f>HbMasse!$T$14</c:f>
              <c:strCache>
                <c:ptCount val="1"/>
                <c:pt idx="0">
                  <c:v>1060</c:v>
                </c:pt>
              </c:strCache>
            </c:strRef>
          </c:tx>
          <c:marker>
            <c:symbol val="none"/>
          </c:marker>
          <c:cat>
            <c:strRef>
              <c:f>HbMasse!$U$35:$Z$35</c:f>
              <c:strCache>
                <c:ptCount val="5"/>
                <c:pt idx="0">
                  <c:v>Blokk</c:v>
                </c:pt>
                <c:pt idx="4">
                  <c:v>kontroll</c:v>
                </c:pt>
              </c:strCache>
            </c:strRef>
          </c:cat>
          <c:val>
            <c:numRef>
              <c:f>HbMasse!$U$14:$Z$14</c:f>
              <c:numCache>
                <c:formatCode>General</c:formatCode>
                <c:ptCount val="6"/>
                <c:pt idx="0">
                  <c:v>1060</c:v>
                </c:pt>
                <c:pt idx="1">
                  <c:v>1060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4CD6-442A-9274-A312DF1C0930}"/>
            </c:ext>
          </c:extLst>
        </c:ser>
        <c:ser>
          <c:idx val="12"/>
          <c:order val="12"/>
          <c:tx>
            <c:strRef>
              <c:f>HbMasse!$T$15</c:f>
              <c:strCache>
                <c:ptCount val="1"/>
              </c:strCache>
            </c:strRef>
          </c:tx>
          <c:marker>
            <c:symbol val="none"/>
          </c:marker>
          <c:cat>
            <c:strRef>
              <c:f>HbMasse!$U$35:$Z$35</c:f>
              <c:strCache>
                <c:ptCount val="5"/>
                <c:pt idx="0">
                  <c:v>Blokk</c:v>
                </c:pt>
                <c:pt idx="4">
                  <c:v>kontroll</c:v>
                </c:pt>
              </c:strCache>
            </c:strRef>
          </c:cat>
          <c:val>
            <c:numRef>
              <c:f>HbMasse!$U$15:$Z$15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4CD6-442A-9274-A312DF1C0930}"/>
            </c:ext>
          </c:extLst>
        </c:ser>
        <c:ser>
          <c:idx val="13"/>
          <c:order val="13"/>
          <c:tx>
            <c:strRef>
              <c:f>HbMasse!$T$17</c:f>
              <c:strCache>
                <c:ptCount val="1"/>
                <c:pt idx="0">
                  <c:v>1007</c:v>
                </c:pt>
              </c:strCache>
            </c:strRef>
          </c:tx>
          <c:marker>
            <c:symbol val="none"/>
          </c:marker>
          <c:cat>
            <c:strRef>
              <c:f>HbMasse!$U$35:$Z$35</c:f>
              <c:strCache>
                <c:ptCount val="5"/>
                <c:pt idx="0">
                  <c:v>Blokk</c:v>
                </c:pt>
                <c:pt idx="4">
                  <c:v>kontroll</c:v>
                </c:pt>
              </c:strCache>
            </c:strRef>
          </c:cat>
          <c:val>
            <c:numRef>
              <c:f>HbMasse!$U$17:$Z$17</c:f>
              <c:numCache>
                <c:formatCode>0</c:formatCode>
                <c:ptCount val="6"/>
                <c:pt idx="0">
                  <c:v>1007.1099111012662</c:v>
                </c:pt>
                <c:pt idx="1">
                  <c:v>1006.7369417963963</c:v>
                </c:pt>
                <c:pt idx="3">
                  <c:v>1031.319403246107</c:v>
                </c:pt>
                <c:pt idx="4">
                  <c:v>1020.112730974673</c:v>
                </c:pt>
                <c:pt idx="5">
                  <c:v>1008.9060587032394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4CD6-442A-9274-A312DF1C0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638496"/>
        <c:axId val="252636928"/>
      </c:lineChart>
      <c:catAx>
        <c:axId val="252638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  <a:prstDash val="solid"/>
          </a:ln>
        </c:spPr>
        <c:txPr>
          <a:bodyPr/>
          <a:lstStyle/>
          <a:p>
            <a:pPr>
              <a:defRPr sz="1000" b="1"/>
            </a:pPr>
            <a:endParaRPr lang="nb-NO"/>
          </a:p>
        </c:txPr>
        <c:crossAx val="252636928"/>
        <c:crosses val="autoZero"/>
        <c:auto val="1"/>
        <c:lblAlgn val="ctr"/>
        <c:lblOffset val="100"/>
        <c:noMultiLvlLbl val="0"/>
      </c:catAx>
      <c:valAx>
        <c:axId val="252636928"/>
        <c:scaling>
          <c:orientation val="minMax"/>
          <c:max val="15.5"/>
          <c:min val="9.5"/>
        </c:scaling>
        <c:delete val="0"/>
        <c:axPos val="l"/>
        <c:title>
          <c:tx>
            <c:rich>
              <a:bodyPr/>
              <a:lstStyle/>
              <a:p>
                <a:pPr>
                  <a:defRPr sz="1100" b="1">
                    <a:latin typeface="+mn-lt"/>
                    <a:ea typeface="Tahoma" pitchFamily="34" charset="0"/>
                    <a:cs typeface="Times New Roman" pitchFamily="18" charset="0"/>
                  </a:defRPr>
                </a:pPr>
                <a:r>
                  <a:rPr lang="en-US" sz="1100" b="1">
                    <a:latin typeface="+mn-lt"/>
                    <a:ea typeface="Tahoma" pitchFamily="34" charset="0"/>
                    <a:cs typeface="Times New Roman" pitchFamily="18" charset="0"/>
                  </a:rPr>
                  <a:t>Hbmasse(gram)</a:t>
                </a:r>
              </a:p>
            </c:rich>
          </c:tx>
          <c:layout>
            <c:manualLayout>
              <c:xMode val="edge"/>
              <c:yMode val="edge"/>
              <c:x val="5.7704832080294352E-2"/>
              <c:y val="0.44439437327549686"/>
            </c:manualLayout>
          </c:layout>
          <c:overlay val="0"/>
        </c:title>
        <c:numFmt formatCode="0" sourceLinked="0"/>
        <c:majorTickMark val="out"/>
        <c:minorTickMark val="in"/>
        <c:tickLblPos val="nextTo"/>
        <c:spPr>
          <a:ln w="952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/>
            </a:pPr>
            <a:endParaRPr lang="nb-NO"/>
          </a:p>
        </c:txPr>
        <c:crossAx val="252638496"/>
        <c:crosses val="autoZero"/>
        <c:crossBetween val="between"/>
        <c:majorUnit val="1"/>
        <c:minorUnit val="1"/>
      </c:valAx>
      <c:spPr>
        <a:solidFill>
          <a:sysClr val="window" lastClr="FFFFFF"/>
        </a:solidFill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endring</a:t>
            </a:r>
            <a:r>
              <a:rPr lang="en-US" baseline="0"/>
              <a:t> snitt hastighet med 90 Vo2maks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3702537182852143"/>
          <c:w val="0.87753018372703417"/>
          <c:h val="0.7773611111111110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0810148731408574"/>
                  <c:y val="-0.2153751093613298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'[3]% av Vo2'!$BQ$157:$BQ$168</c:f>
              <c:numCache>
                <c:formatCode>General</c:formatCode>
                <c:ptCount val="12"/>
                <c:pt idx="0">
                  <c:v>786.66666666666663</c:v>
                </c:pt>
                <c:pt idx="4">
                  <c:v>573.33333333333337</c:v>
                </c:pt>
                <c:pt idx="5">
                  <c:v>813.33333333333337</c:v>
                </c:pt>
                <c:pt idx="6">
                  <c:v>406.66666666666669</c:v>
                </c:pt>
                <c:pt idx="7">
                  <c:v>1053.3333333333333</c:v>
                </c:pt>
                <c:pt idx="8">
                  <c:v>780</c:v>
                </c:pt>
                <c:pt idx="9">
                  <c:v>1313.3333333333333</c:v>
                </c:pt>
                <c:pt idx="10">
                  <c:v>720</c:v>
                </c:pt>
                <c:pt idx="11">
                  <c:v>1553.3333333333333</c:v>
                </c:pt>
              </c:numCache>
            </c:numRef>
          </c:xVal>
          <c:yVal>
            <c:numRef>
              <c:f>'[3]% av Vo2'!$BR$157:$BR$168</c:f>
              <c:numCache>
                <c:formatCode>General</c:formatCode>
                <c:ptCount val="12"/>
                <c:pt idx="0">
                  <c:v>0</c:v>
                </c:pt>
                <c:pt idx="1">
                  <c:v>5.4054054054054053</c:v>
                </c:pt>
                <c:pt idx="2">
                  <c:v>2.6315789473684208</c:v>
                </c:pt>
                <c:pt idx="3">
                  <c:v>-2.5</c:v>
                </c:pt>
                <c:pt idx="4">
                  <c:v>8.8235294117647065</c:v>
                </c:pt>
                <c:pt idx="5">
                  <c:v>1.1428571428571388</c:v>
                </c:pt>
                <c:pt idx="6">
                  <c:v>0.52910052910053662</c:v>
                </c:pt>
                <c:pt idx="7">
                  <c:v>6.5088757396449797</c:v>
                </c:pt>
                <c:pt idx="8">
                  <c:v>5.6818181818181817</c:v>
                </c:pt>
                <c:pt idx="9">
                  <c:v>2.1390374331550914</c:v>
                </c:pt>
                <c:pt idx="10">
                  <c:v>3.333333333333341</c:v>
                </c:pt>
                <c:pt idx="11">
                  <c:v>3.1578947368421129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7B-4BFF-9AD3-93038C0E7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495775"/>
        <c:axId val="301600671"/>
      </c:scatterChart>
      <c:valAx>
        <c:axId val="290495775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1600671"/>
        <c:crosses val="autoZero"/>
        <c:crossBetween val="midCat"/>
      </c:valAx>
      <c:valAx>
        <c:axId val="30160067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90495775"/>
        <c:crossesAt val="-4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Endring</a:t>
            </a:r>
            <a:r>
              <a:rPr lang="nb-NO" baseline="0"/>
              <a:t> LT med 90% VO2maks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5.6545931758530184E-2"/>
                  <c:y val="-0.3730635753864100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'[3]% av Vo2'!$BQ$157:$BQ$168</c:f>
              <c:numCache>
                <c:formatCode>General</c:formatCode>
                <c:ptCount val="12"/>
                <c:pt idx="0">
                  <c:v>786.66666666666663</c:v>
                </c:pt>
                <c:pt idx="4">
                  <c:v>573.33333333333337</c:v>
                </c:pt>
                <c:pt idx="5">
                  <c:v>813.33333333333337</c:v>
                </c:pt>
                <c:pt idx="6">
                  <c:v>406.66666666666669</c:v>
                </c:pt>
                <c:pt idx="7">
                  <c:v>1053.3333333333333</c:v>
                </c:pt>
                <c:pt idx="8">
                  <c:v>780</c:v>
                </c:pt>
                <c:pt idx="9">
                  <c:v>1313.3333333333333</c:v>
                </c:pt>
                <c:pt idx="10">
                  <c:v>720</c:v>
                </c:pt>
                <c:pt idx="11">
                  <c:v>1553.3333333333333</c:v>
                </c:pt>
              </c:numCache>
            </c:numRef>
          </c:xVal>
          <c:yVal>
            <c:numRef>
              <c:f>'[3]% av Vo2'!$BS$157:$BS$168</c:f>
              <c:numCache>
                <c:formatCode>General</c:formatCode>
                <c:ptCount val="12"/>
                <c:pt idx="0">
                  <c:v>4.8951048951048897</c:v>
                </c:pt>
                <c:pt idx="1">
                  <c:v>0.77519379844960956</c:v>
                </c:pt>
                <c:pt idx="2">
                  <c:v>3.4188034188034218</c:v>
                </c:pt>
                <c:pt idx="3">
                  <c:v>3.4965034965034962</c:v>
                </c:pt>
                <c:pt idx="4">
                  <c:v>3.5087719298245648</c:v>
                </c:pt>
                <c:pt idx="5">
                  <c:v>-2.5000000000000062</c:v>
                </c:pt>
                <c:pt idx="6">
                  <c:v>5.6074766355140326</c:v>
                </c:pt>
                <c:pt idx="7">
                  <c:v>8.6206896551724146</c:v>
                </c:pt>
                <c:pt idx="8">
                  <c:v>5.9322033898305024</c:v>
                </c:pt>
                <c:pt idx="9">
                  <c:v>0.78740157480316086</c:v>
                </c:pt>
                <c:pt idx="10">
                  <c:v>1.6129032258064457</c:v>
                </c:pt>
                <c:pt idx="11">
                  <c:v>2.1276595744680904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772-4136-8E5A-F6170BF7D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432767"/>
        <c:axId val="303783615"/>
      </c:scatterChart>
      <c:valAx>
        <c:axId val="261432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3783615"/>
        <c:crosses val="autoZero"/>
        <c:crossBetween val="midCat"/>
      </c:valAx>
      <c:valAx>
        <c:axId val="3037836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14327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069645903855781"/>
          <c:y val="4.7801108194808983E-2"/>
          <c:w val="0.75428343164433953"/>
          <c:h val="0.70667322834645674"/>
        </c:manualLayout>
      </c:layout>
      <c:lineChart>
        <c:grouping val="standard"/>
        <c:varyColors val="0"/>
        <c:ser>
          <c:idx val="0"/>
          <c:order val="0"/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multiLvlStrRef>
              <c:f>[2]PrePost!$AL$3:$AP$4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BP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[2]PrePost!$AL$5:$AP$5</c:f>
              <c:numCache>
                <c:formatCode>General</c:formatCode>
                <c:ptCount val="5"/>
                <c:pt idx="0">
                  <c:v>5266</c:v>
                </c:pt>
                <c:pt idx="1">
                  <c:v>5524</c:v>
                </c:pt>
                <c:pt idx="3">
                  <c:v>5126</c:v>
                </c:pt>
                <c:pt idx="4">
                  <c:v>5065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B7-4072-9384-E398E8860011}"/>
            </c:ext>
          </c:extLst>
        </c:ser>
        <c:ser>
          <c:idx val="1"/>
          <c:order val="1"/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multiLvlStrRef>
              <c:f>[2]PrePost!$AL$3:$AP$4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BP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[2]PrePost!$AL$6:$AP$6</c:f>
              <c:numCache>
                <c:formatCode>General</c:formatCode>
                <c:ptCount val="5"/>
                <c:pt idx="0">
                  <c:v>6194</c:v>
                </c:pt>
                <c:pt idx="1">
                  <c:v>6443</c:v>
                </c:pt>
                <c:pt idx="3">
                  <c:v>5403</c:v>
                </c:pt>
                <c:pt idx="4">
                  <c:v>5089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B7-4072-9384-E398E8860011}"/>
            </c:ext>
          </c:extLst>
        </c:ser>
        <c:ser>
          <c:idx val="2"/>
          <c:order val="2"/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multiLvlStrRef>
              <c:f>[2]PrePost!$AL$3:$AP$4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BP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[2]PrePost!$AL$7:$AP$7</c:f>
              <c:numCache>
                <c:formatCode>General</c:formatCode>
                <c:ptCount val="5"/>
                <c:pt idx="0">
                  <c:v>4374</c:v>
                </c:pt>
                <c:pt idx="1">
                  <c:v>4399</c:v>
                </c:pt>
                <c:pt idx="3">
                  <c:v>4547</c:v>
                </c:pt>
                <c:pt idx="4">
                  <c:v>4561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B7-4072-9384-E398E8860011}"/>
            </c:ext>
          </c:extLst>
        </c:ser>
        <c:ser>
          <c:idx val="3"/>
          <c:order val="3"/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multiLvlStrRef>
              <c:f>[2]PrePost!$AL$3:$AP$4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BP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[2]PrePost!$AL$8:$AP$8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B7-4072-9384-E398E8860011}"/>
            </c:ext>
          </c:extLst>
        </c:ser>
        <c:ser>
          <c:idx val="4"/>
          <c:order val="4"/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multiLvlStrRef>
              <c:f>[2]PrePost!$AL$3:$AP$4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BP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[2]PrePost!$AL$9:$AP$9</c:f>
              <c:numCache>
                <c:formatCode>General</c:formatCode>
                <c:ptCount val="5"/>
                <c:pt idx="0">
                  <c:v>4900</c:v>
                </c:pt>
                <c:pt idx="1">
                  <c:v>4767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B7-4072-9384-E398E8860011}"/>
            </c:ext>
          </c:extLst>
        </c:ser>
        <c:ser>
          <c:idx val="5"/>
          <c:order val="5"/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multiLvlStrRef>
              <c:f>[2]PrePost!$AL$3:$AP$4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BP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[2]PrePost!$AL$10:$AP$10</c:f>
              <c:numCache>
                <c:formatCode>General</c:formatCode>
                <c:ptCount val="5"/>
                <c:pt idx="0">
                  <c:v>4071</c:v>
                </c:pt>
                <c:pt idx="1">
                  <c:v>4163</c:v>
                </c:pt>
                <c:pt idx="3">
                  <c:v>5211</c:v>
                </c:pt>
                <c:pt idx="4">
                  <c:v>5312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B7-4072-9384-E398E8860011}"/>
            </c:ext>
          </c:extLst>
        </c:ser>
        <c:ser>
          <c:idx val="6"/>
          <c:order val="6"/>
          <c:spPr>
            <a:ln w="22225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multiLvlStrRef>
              <c:f>[2]PrePost!$AL$3:$AP$4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BP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[2]PrePost!$AL$11:$AP$11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5813</c:v>
                </c:pt>
                <c:pt idx="4">
                  <c:v>5633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2B7-4072-9384-E398E8860011}"/>
            </c:ext>
          </c:extLst>
        </c:ser>
        <c:ser>
          <c:idx val="7"/>
          <c:order val="7"/>
          <c:spPr>
            <a:ln w="22225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multiLvlStrRef>
              <c:f>[2]PrePost!$AL$3:$AP$4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BP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[2]PrePost!$AL$12:$AP$12</c:f>
              <c:numCache>
                <c:formatCode>General</c:formatCode>
                <c:ptCount val="5"/>
                <c:pt idx="0">
                  <c:v>5223</c:v>
                </c:pt>
                <c:pt idx="1">
                  <c:v>5337</c:v>
                </c:pt>
                <c:pt idx="3">
                  <c:v>4643</c:v>
                </c:pt>
                <c:pt idx="4">
                  <c:v>4662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2B7-4072-9384-E398E8860011}"/>
            </c:ext>
          </c:extLst>
        </c:ser>
        <c:ser>
          <c:idx val="8"/>
          <c:order val="8"/>
          <c:spPr>
            <a:ln w="22225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multiLvlStrRef>
              <c:f>[2]PrePost!$AL$3:$AP$4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BP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[2]PrePost!$AL$13:$AP$13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4666</c:v>
                </c:pt>
                <c:pt idx="4">
                  <c:v>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2B7-4072-9384-E398E8860011}"/>
            </c:ext>
          </c:extLst>
        </c:ser>
        <c:ser>
          <c:idx val="9"/>
          <c:order val="9"/>
          <c:spPr>
            <a:ln w="22225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multiLvlStrRef>
              <c:f>[2]PrePost!$AL$3:$AP$4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BP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[2]PrePost!$AL$14:$AP$14</c:f>
              <c:numCache>
                <c:formatCode>General</c:formatCode>
                <c:ptCount val="5"/>
                <c:pt idx="0">
                  <c:v>5517</c:v>
                </c:pt>
                <c:pt idx="1">
                  <c:v>5457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2B7-4072-9384-E398E8860011}"/>
            </c:ext>
          </c:extLst>
        </c:ser>
        <c:ser>
          <c:idx val="10"/>
          <c:order val="10"/>
          <c:spPr>
            <a:ln w="28575">
              <a:solidFill>
                <a:sysClr val="windowText" lastClr="000000"/>
              </a:solidFill>
              <a:prstDash val="solid"/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[2]PrePost!$AL$3:$AP$4</c:f>
              <c:multiLvlStrCache>
                <c:ptCount val="5"/>
                <c:lvl>
                  <c:pt idx="0">
                    <c:v>Pre</c:v>
                  </c:pt>
                  <c:pt idx="1">
                    <c:v>Post</c:v>
                  </c:pt>
                  <c:pt idx="3">
                    <c:v>Pre</c:v>
                  </c:pt>
                  <c:pt idx="4">
                    <c:v>Post</c:v>
                  </c:pt>
                </c:lvl>
                <c:lvl>
                  <c:pt idx="0">
                    <c:v>BP</c:v>
                  </c:pt>
                  <c:pt idx="3">
                    <c:v>TRAD</c:v>
                  </c:pt>
                </c:lvl>
              </c:multiLvlStrCache>
            </c:multiLvlStrRef>
          </c:cat>
          <c:val>
            <c:numRef>
              <c:f>[2]PrePost!$AL$15:$AP$15</c:f>
              <c:numCache>
                <c:formatCode>General</c:formatCode>
                <c:ptCount val="5"/>
                <c:pt idx="0">
                  <c:v>5077.8571428571431</c:v>
                </c:pt>
                <c:pt idx="1">
                  <c:v>5155.7142857142853</c:v>
                </c:pt>
                <c:pt idx="3">
                  <c:v>5058.4285714285716</c:v>
                </c:pt>
                <c:pt idx="4">
                  <c:v>5017.2857142857147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2B7-4072-9384-E398E8860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634184"/>
        <c:axId val="252634576"/>
      </c:lineChart>
      <c:catAx>
        <c:axId val="252634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nb-NO"/>
          </a:p>
        </c:txPr>
        <c:crossAx val="252634576"/>
        <c:crosses val="autoZero"/>
        <c:auto val="1"/>
        <c:lblAlgn val="ctr"/>
        <c:lblOffset val="100"/>
        <c:noMultiLvlLbl val="0"/>
      </c:catAx>
      <c:valAx>
        <c:axId val="252634576"/>
        <c:scaling>
          <c:orientation val="minMax"/>
          <c:min val="3000"/>
        </c:scaling>
        <c:delete val="0"/>
        <c:axPos val="l"/>
        <c:title>
          <c:tx>
            <c:rich>
              <a:bodyPr/>
              <a:lstStyle/>
              <a:p>
                <a:pPr>
                  <a:defRPr sz="1200">
                    <a:latin typeface="Times New Roman" pitchFamily="18" charset="0"/>
                    <a:ea typeface="Tahoma" pitchFamily="34" charset="0"/>
                    <a:cs typeface="Times New Roman" pitchFamily="18" charset="0"/>
                  </a:defRPr>
                </a:pPr>
                <a:r>
                  <a:rPr lang="nb-NO" sz="1200">
                    <a:latin typeface="Times New Roman" pitchFamily="18" charset="0"/>
                    <a:ea typeface="Tahoma" pitchFamily="34" charset="0"/>
                    <a:cs typeface="Times New Roman" pitchFamily="18" charset="0"/>
                  </a:rPr>
                  <a:t>Maximal oxygen uptake (mL·min</a:t>
                </a:r>
                <a:r>
                  <a:rPr lang="nb-NO" sz="1200" baseline="30000">
                    <a:latin typeface="Times New Roman" pitchFamily="18" charset="0"/>
                    <a:ea typeface="Tahoma" pitchFamily="34" charset="0"/>
                    <a:cs typeface="Times New Roman" pitchFamily="18" charset="0"/>
                  </a:rPr>
                  <a:t>-1</a:t>
                </a:r>
                <a:r>
                  <a:rPr lang="nb-NO" sz="1200">
                    <a:latin typeface="Times New Roman" pitchFamily="18" charset="0"/>
                    <a:ea typeface="Tahoma" pitchFamily="34" charset="0"/>
                    <a:cs typeface="Times New Roman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4798844719460047E-2"/>
              <c:y val="0.1589122193059201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nb-NO"/>
          </a:p>
        </c:txPr>
        <c:crossAx val="25263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Endring</a:t>
            </a:r>
            <a:r>
              <a:rPr lang="nb-NO" baseline="0"/>
              <a:t> HF ved 11km/t med tid ved 90% vo2maks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8.1010498687664037E-2"/>
                  <c:y val="0.2090602216389617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'[3]% av Vo2'!$BQ$157:$BQ$168</c:f>
              <c:numCache>
                <c:formatCode>General</c:formatCode>
                <c:ptCount val="12"/>
                <c:pt idx="0">
                  <c:v>786.66666666666663</c:v>
                </c:pt>
                <c:pt idx="4">
                  <c:v>573.33333333333337</c:v>
                </c:pt>
                <c:pt idx="5">
                  <c:v>813.33333333333337</c:v>
                </c:pt>
                <c:pt idx="6">
                  <c:v>406.66666666666669</c:v>
                </c:pt>
                <c:pt idx="7">
                  <c:v>1053.3333333333333</c:v>
                </c:pt>
                <c:pt idx="8">
                  <c:v>780</c:v>
                </c:pt>
                <c:pt idx="9">
                  <c:v>1313.3333333333333</c:v>
                </c:pt>
                <c:pt idx="10">
                  <c:v>720</c:v>
                </c:pt>
                <c:pt idx="11">
                  <c:v>1553.3333333333333</c:v>
                </c:pt>
              </c:numCache>
            </c:numRef>
          </c:xVal>
          <c:yVal>
            <c:numRef>
              <c:f>'[3]% av Vo2'!$BT$157:$BT$168</c:f>
              <c:numCache>
                <c:formatCode>General</c:formatCode>
                <c:ptCount val="12"/>
                <c:pt idx="0">
                  <c:v>-6.8493150684931505</c:v>
                </c:pt>
                <c:pt idx="1">
                  <c:v>-3.4090909090909087</c:v>
                </c:pt>
                <c:pt idx="2">
                  <c:v>-4.4025157232704402</c:v>
                </c:pt>
                <c:pt idx="3">
                  <c:v>-0.59523809523809523</c:v>
                </c:pt>
                <c:pt idx="4">
                  <c:v>-5.7142857142857144</c:v>
                </c:pt>
                <c:pt idx="5">
                  <c:v>-3.2432432432432434</c:v>
                </c:pt>
                <c:pt idx="6">
                  <c:v>-2.7472527472527473</c:v>
                </c:pt>
                <c:pt idx="7">
                  <c:v>-7.1794871794871788</c:v>
                </c:pt>
                <c:pt idx="8">
                  <c:v>-4.7120418848167542</c:v>
                </c:pt>
                <c:pt idx="9">
                  <c:v>0.54347826086956519</c:v>
                </c:pt>
                <c:pt idx="10">
                  <c:v>-1.7857142857142856</c:v>
                </c:pt>
                <c:pt idx="11">
                  <c:v>-2.666666666666667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E3-45CB-9788-3AAA05614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365391"/>
        <c:axId val="201603935"/>
      </c:scatterChart>
      <c:valAx>
        <c:axId val="150365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1603935"/>
        <c:crosses val="autoZero"/>
        <c:crossBetween val="midCat"/>
      </c:valAx>
      <c:valAx>
        <c:axId val="2016039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03653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Endring</a:t>
            </a:r>
            <a:r>
              <a:rPr lang="nb-NO" baseline="0"/>
              <a:t> la- ved 11km/t med tid over 90% av Vo2maks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5.5496937882764656E-2"/>
                  <c:y val="-0.3294061679790026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'[3]% av Vo2'!$BQ$157:$BQ$168</c:f>
              <c:numCache>
                <c:formatCode>General</c:formatCode>
                <c:ptCount val="12"/>
                <c:pt idx="0">
                  <c:v>786.66666666666663</c:v>
                </c:pt>
                <c:pt idx="4">
                  <c:v>573.33333333333337</c:v>
                </c:pt>
                <c:pt idx="5">
                  <c:v>813.33333333333337</c:v>
                </c:pt>
                <c:pt idx="6">
                  <c:v>406.66666666666669</c:v>
                </c:pt>
                <c:pt idx="7">
                  <c:v>1053.3333333333333</c:v>
                </c:pt>
                <c:pt idx="8">
                  <c:v>780</c:v>
                </c:pt>
                <c:pt idx="9">
                  <c:v>1313.3333333333333</c:v>
                </c:pt>
                <c:pt idx="10">
                  <c:v>720</c:v>
                </c:pt>
                <c:pt idx="11">
                  <c:v>1553.3333333333333</c:v>
                </c:pt>
              </c:numCache>
            </c:numRef>
          </c:xVal>
          <c:yVal>
            <c:numRef>
              <c:f>'[3]% av Vo2'!$BU$157:$BU$168</c:f>
              <c:numCache>
                <c:formatCode>General</c:formatCode>
                <c:ptCount val="12"/>
                <c:pt idx="0">
                  <c:v>-31.318681318681318</c:v>
                </c:pt>
                <c:pt idx="1">
                  <c:v>-26.068376068376065</c:v>
                </c:pt>
                <c:pt idx="2">
                  <c:v>-7.6158940397350996</c:v>
                </c:pt>
                <c:pt idx="3">
                  <c:v>-22.110552763819094</c:v>
                </c:pt>
                <c:pt idx="4">
                  <c:v>-10.600706713780927</c:v>
                </c:pt>
                <c:pt idx="5">
                  <c:v>27.983539094650194</c:v>
                </c:pt>
                <c:pt idx="6">
                  <c:v>-10.243902439024378</c:v>
                </c:pt>
                <c:pt idx="7">
                  <c:v>-41.576086956521749</c:v>
                </c:pt>
                <c:pt idx="8">
                  <c:v>-32.647058823529406</c:v>
                </c:pt>
                <c:pt idx="9">
                  <c:v>-6.703910614525145</c:v>
                </c:pt>
                <c:pt idx="10">
                  <c:v>7.8787878787878869</c:v>
                </c:pt>
                <c:pt idx="11">
                  <c:v>-15.894039735099339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2C-453D-BB27-4E14EFDED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540223"/>
        <c:axId val="300378623"/>
      </c:scatterChart>
      <c:valAx>
        <c:axId val="433540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0378623"/>
        <c:crosses val="autoZero"/>
        <c:crossBetween val="midCat"/>
      </c:valAx>
      <c:valAx>
        <c:axId val="3003786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35402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Endring</a:t>
            </a:r>
            <a:r>
              <a:rPr lang="nb-NO" baseline="0"/>
              <a:t> av Vo2 ved 11km/t mot tid over 90% av VO2maks</a:t>
            </a:r>
            <a:endParaRPr lang="nb-NO"/>
          </a:p>
        </c:rich>
      </c:tx>
      <c:layout>
        <c:manualLayout>
          <c:xMode val="edge"/>
          <c:yMode val="edge"/>
          <c:x val="0.10297222222222223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2350109221957143E-2"/>
          <c:y val="0.24517187616276642"/>
          <c:w val="0.88737869819506943"/>
          <c:h val="0.6995053988663197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5323272090988638"/>
                  <c:y val="-3.789078448527267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'[3]% av Vo2'!$BQ$157:$BQ$168</c:f>
              <c:numCache>
                <c:formatCode>General</c:formatCode>
                <c:ptCount val="12"/>
                <c:pt idx="0">
                  <c:v>786.66666666666663</c:v>
                </c:pt>
                <c:pt idx="4">
                  <c:v>573.33333333333337</c:v>
                </c:pt>
                <c:pt idx="5">
                  <c:v>813.33333333333337</c:v>
                </c:pt>
                <c:pt idx="6">
                  <c:v>406.66666666666669</c:v>
                </c:pt>
                <c:pt idx="7">
                  <c:v>1053.3333333333333</c:v>
                </c:pt>
                <c:pt idx="8">
                  <c:v>780</c:v>
                </c:pt>
                <c:pt idx="9">
                  <c:v>1313.3333333333333</c:v>
                </c:pt>
                <c:pt idx="10">
                  <c:v>720</c:v>
                </c:pt>
                <c:pt idx="11">
                  <c:v>1553.3333333333333</c:v>
                </c:pt>
              </c:numCache>
            </c:numRef>
          </c:xVal>
          <c:yVal>
            <c:numRef>
              <c:f>'[3]% av Vo2'!$BV$157:$BV$168</c:f>
              <c:numCache>
                <c:formatCode>General</c:formatCode>
                <c:ptCount val="12"/>
                <c:pt idx="0">
                  <c:v>-2.9685080020650489</c:v>
                </c:pt>
                <c:pt idx="1">
                  <c:v>-0.22995113538373094</c:v>
                </c:pt>
                <c:pt idx="2">
                  <c:v>-3.3532041728763042</c:v>
                </c:pt>
                <c:pt idx="3">
                  <c:v>-3.566333808844508</c:v>
                </c:pt>
                <c:pt idx="4">
                  <c:v>-3.3690258553147037</c:v>
                </c:pt>
                <c:pt idx="5">
                  <c:v>-0.87442312363371388</c:v>
                </c:pt>
                <c:pt idx="6">
                  <c:v>-5.2631578947368416</c:v>
                </c:pt>
                <c:pt idx="7">
                  <c:v>0.80971659919028338</c:v>
                </c:pt>
                <c:pt idx="8">
                  <c:v>2.4443237370994022</c:v>
                </c:pt>
                <c:pt idx="9">
                  <c:v>3.1671858774662511</c:v>
                </c:pt>
                <c:pt idx="10">
                  <c:v>2.1216041397153949</c:v>
                </c:pt>
                <c:pt idx="11">
                  <c:v>2.6856240126382307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2AA-4FA8-82E1-FA0493174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357727"/>
        <c:axId val="346489695"/>
      </c:scatterChart>
      <c:valAx>
        <c:axId val="59335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6489695"/>
        <c:crosses val="autoZero"/>
        <c:crossBetween val="midCat"/>
      </c:valAx>
      <c:valAx>
        <c:axId val="3464896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33577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66371708928012"/>
          <c:y val="5.4068053863980253E-2"/>
          <c:w val="0.8162471274212364"/>
          <c:h val="0.77288446491358387"/>
        </c:manualLayout>
      </c:layout>
      <c:barChart>
        <c:barDir val="col"/>
        <c:grouping val="percentStacked"/>
        <c:varyColors val="0"/>
        <c:ser>
          <c:idx val="0"/>
          <c:order val="0"/>
          <c:tx>
            <c:v>LIT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[4]Treningsoversikt!$AD$27:$AG$27</c:f>
              <c:strCache>
                <c:ptCount val="4"/>
                <c:pt idx="0">
                  <c:v>Blokk (4uker i forkant)</c:v>
                </c:pt>
                <c:pt idx="1">
                  <c:v>Kontroll (4 uker i forkant)</c:v>
                </c:pt>
                <c:pt idx="2">
                  <c:v>Blokk (Intervensjon)</c:v>
                </c:pt>
                <c:pt idx="3">
                  <c:v>Kontroll (Intervensjon)</c:v>
                </c:pt>
              </c:strCache>
            </c:strRef>
          </c:cat>
          <c:val>
            <c:numRef>
              <c:f>[4]Treningsoversikt!$AD$28:$AG$28</c:f>
              <c:numCache>
                <c:formatCode>General</c:formatCode>
                <c:ptCount val="4"/>
                <c:pt idx="0">
                  <c:v>0.375</c:v>
                </c:pt>
                <c:pt idx="1">
                  <c:v>0.33749999999999997</c:v>
                </c:pt>
                <c:pt idx="2">
                  <c:v>0.41194444444444445</c:v>
                </c:pt>
                <c:pt idx="3">
                  <c:v>0.88236111111111093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7-4F24-9B4C-86E60798C29F}"/>
            </c:ext>
          </c:extLst>
        </c:ser>
        <c:ser>
          <c:idx val="1"/>
          <c:order val="1"/>
          <c:tx>
            <c:v>MIT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[4]Treningsoversikt!$AD$27:$AG$27</c:f>
              <c:strCache>
                <c:ptCount val="4"/>
                <c:pt idx="0">
                  <c:v>Blokk (4uker i forkant)</c:v>
                </c:pt>
                <c:pt idx="1">
                  <c:v>Kontroll (4 uker i forkant)</c:v>
                </c:pt>
                <c:pt idx="2">
                  <c:v>Blokk (Intervensjon)</c:v>
                </c:pt>
                <c:pt idx="3">
                  <c:v>Kontroll (Intervensjon)</c:v>
                </c:pt>
              </c:strCache>
            </c:strRef>
          </c:cat>
          <c:val>
            <c:numRef>
              <c:f>[4]Treningsoversikt!$AD$29:$AG$29</c:f>
              <c:numCache>
                <c:formatCode>General</c:formatCode>
                <c:ptCount val="4"/>
                <c:pt idx="0">
                  <c:v>2.013888888888889E-2</c:v>
                </c:pt>
                <c:pt idx="1">
                  <c:v>1.4583333333333332E-2</c:v>
                </c:pt>
                <c:pt idx="2">
                  <c:v>4.8333333333333325E-2</c:v>
                </c:pt>
                <c:pt idx="3">
                  <c:v>4.9305555555555547E-2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B7-4F24-9B4C-86E60798C29F}"/>
            </c:ext>
          </c:extLst>
        </c:ser>
        <c:ser>
          <c:idx val="2"/>
          <c:order val="2"/>
          <c:tx>
            <c:v>HIT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[4]Treningsoversikt!$AD$27:$AG$27</c:f>
              <c:strCache>
                <c:ptCount val="4"/>
                <c:pt idx="0">
                  <c:v>Blokk (4uker i forkant)</c:v>
                </c:pt>
                <c:pt idx="1">
                  <c:v>Kontroll (4 uker i forkant)</c:v>
                </c:pt>
                <c:pt idx="2">
                  <c:v>Blokk (Intervensjon)</c:v>
                </c:pt>
                <c:pt idx="3">
                  <c:v>Kontroll (Intervensjon)</c:v>
                </c:pt>
              </c:strCache>
            </c:strRef>
          </c:cat>
          <c:val>
            <c:numRef>
              <c:f>[4]Treningsoversikt!$AD$30:$AG$30</c:f>
              <c:numCache>
                <c:formatCode>General</c:formatCode>
                <c:ptCount val="4"/>
                <c:pt idx="0">
                  <c:v>1.7361111111111112E-2</c:v>
                </c:pt>
                <c:pt idx="1">
                  <c:v>2.2222222222222223E-2</c:v>
                </c:pt>
                <c:pt idx="2">
                  <c:v>0.13145833333333334</c:v>
                </c:pt>
                <c:pt idx="3">
                  <c:v>6.7708333333333329E-2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B7-4F24-9B4C-86E60798C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5341919"/>
        <c:axId val="1811711167"/>
      </c:barChart>
      <c:catAx>
        <c:axId val="305341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11711167"/>
        <c:crosses val="autoZero"/>
        <c:auto val="1"/>
        <c:lblAlgn val="ctr"/>
        <c:lblOffset val="100"/>
        <c:noMultiLvlLbl val="0"/>
      </c:catAx>
      <c:valAx>
        <c:axId val="1811711167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Treningsintesitets distrubisjon i % av total treningsvolum</a:t>
                </a:r>
              </a:p>
            </c:rich>
          </c:tx>
          <c:layout>
            <c:manualLayout>
              <c:xMode val="edge"/>
              <c:yMode val="edge"/>
              <c:x val="5.5312453656297438E-2"/>
              <c:y val="8.606754227392880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 w="1905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534191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19931401703071"/>
          <c:y val="0.92588663362555534"/>
          <c:w val="0.52955605475524492"/>
          <c:h val="6.41133689991157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933915845543595"/>
          <c:y val="0.1314907390554422"/>
          <c:w val="0.79719335985063722"/>
          <c:h val="0.643580854476523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'VO2maks test'!$AW$2:$BC$3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'VO2maks test'!$AW$4:$BC$4</c:f>
              <c:numCache>
                <c:formatCode>General</c:formatCode>
                <c:ptCount val="7"/>
                <c:pt idx="0">
                  <c:v>73.400000000000006</c:v>
                </c:pt>
                <c:pt idx="1">
                  <c:v>73.806879606879605</c:v>
                </c:pt>
                <c:pt idx="2">
                  <c:v>74.213759213759204</c:v>
                </c:pt>
                <c:pt idx="4" formatCode="0.0">
                  <c:v>73.599999999999994</c:v>
                </c:pt>
                <c:pt idx="5">
                  <c:v>73</c:v>
                </c:pt>
                <c:pt idx="6" formatCode="0.0">
                  <c:v>72.400000000000006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CC-4ED2-ACD5-957C5B574563}"/>
            </c:ext>
          </c:extLst>
        </c:ser>
        <c:ser>
          <c:idx val="1"/>
          <c:order val="1"/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'VO2maks test'!$AW$2:$BC$3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'VO2maks test'!$AW$5:$BC$5</c:f>
              <c:numCache>
                <c:formatCode>General</c:formatCode>
                <c:ptCount val="7"/>
                <c:pt idx="0">
                  <c:v>70.400000000000006</c:v>
                </c:pt>
                <c:pt idx="1">
                  <c:v>70.779710144927549</c:v>
                </c:pt>
                <c:pt idx="2">
                  <c:v>71.159420289855078</c:v>
                </c:pt>
                <c:pt idx="4" formatCode="0.0">
                  <c:v>68</c:v>
                </c:pt>
                <c:pt idx="5">
                  <c:v>67.25</c:v>
                </c:pt>
                <c:pt idx="6" formatCode="0.0">
                  <c:v>66.5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CC-4ED2-ACD5-957C5B574563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0-DA2D-4494-9C50-2F51724B731E}"/>
              </c:ext>
            </c:extLst>
          </c:dPt>
          <c:cat>
            <c:multiLvlStrRef>
              <c:f>'VO2maks test'!$AW$2:$BC$3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'VO2maks test'!$AW$6:$BC$6</c:f>
              <c:numCache>
                <c:formatCode>General</c:formatCode>
                <c:ptCount val="7"/>
                <c:pt idx="0">
                  <c:v>71.900000000000006</c:v>
                </c:pt>
                <c:pt idx="1">
                  <c:v>71.560079575596816</c:v>
                </c:pt>
                <c:pt idx="2">
                  <c:v>71.220159151193627</c:v>
                </c:pt>
                <c:pt idx="4" formatCode="0.0">
                  <c:v>67.894002789400275</c:v>
                </c:pt>
                <c:pt idx="5">
                  <c:v>70.197001394700138</c:v>
                </c:pt>
                <c:pt idx="6" formatCode="0.0">
                  <c:v>72.5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CC-4ED2-ACD5-957C5B574563}"/>
            </c:ext>
          </c:extLst>
        </c:ser>
        <c:ser>
          <c:idx val="3"/>
          <c:order val="3"/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'VO2maks test'!$AW$2:$BC$3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'VO2maks test'!$AW$7:$BC$7</c:f>
              <c:numCache>
                <c:formatCode>General</c:formatCode>
                <c:ptCount val="7"/>
                <c:pt idx="0">
                  <c:v>76.8</c:v>
                </c:pt>
                <c:pt idx="1">
                  <c:v>75.093083573487036</c:v>
                </c:pt>
                <c:pt idx="2">
                  <c:v>73.38616714697406</c:v>
                </c:pt>
                <c:pt idx="4" formatCode="0.0">
                  <c:v>62.119700748129674</c:v>
                </c:pt>
                <c:pt idx="5">
                  <c:v>62.757963581612003</c:v>
                </c:pt>
                <c:pt idx="6" formatCode="0.0">
                  <c:v>63.39622641509434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CC-4ED2-ACD5-957C5B574563}"/>
            </c:ext>
          </c:extLst>
        </c:ser>
        <c:ser>
          <c:idx val="4"/>
          <c:order val="4"/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'VO2maks test'!$AW$2:$BC$3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'VO2maks test'!$AW$8:$BC$8</c:f>
              <c:numCache>
                <c:formatCode>General</c:formatCode>
                <c:ptCount val="7"/>
                <c:pt idx="0">
                  <c:v>63.8</c:v>
                </c:pt>
                <c:pt idx="1">
                  <c:v>64.936848792884376</c:v>
                </c:pt>
                <c:pt idx="2">
                  <c:v>66.073697585768741</c:v>
                </c:pt>
                <c:pt idx="4" formatCode="0.0">
                  <c:v>73.618421052631575</c:v>
                </c:pt>
                <c:pt idx="5">
                  <c:v>73.959210526315786</c:v>
                </c:pt>
                <c:pt idx="6" formatCode="0.0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CC-4ED2-ACD5-957C5B574563}"/>
            </c:ext>
          </c:extLst>
        </c:ser>
        <c:ser>
          <c:idx val="5"/>
          <c:order val="5"/>
          <c:spPr>
            <a:ln w="5080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'VO2maks test'!$AW$2:$BC$3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'VO2maks test'!$AW$17:$BC$17</c:f>
              <c:numCache>
                <c:formatCode>General</c:formatCode>
                <c:ptCount val="7"/>
                <c:pt idx="0">
                  <c:v>69.599999999999994</c:v>
                </c:pt>
                <c:pt idx="1">
                  <c:v>70.057260184842818</c:v>
                </c:pt>
                <c:pt idx="2">
                  <c:v>70.514520369685641</c:v>
                </c:pt>
                <c:pt idx="4" formatCode="0.0">
                  <c:v>69.241852612643953</c:v>
                </c:pt>
                <c:pt idx="5">
                  <c:v>69.917338864048588</c:v>
                </c:pt>
                <c:pt idx="6" formatCode="0.0">
                  <c:v>70.592825115453209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CC-4ED2-ACD5-957C5B574563}"/>
            </c:ext>
          </c:extLst>
        </c:ser>
        <c:ser>
          <c:idx val="6"/>
          <c:order val="6"/>
          <c:tx>
            <c:v>serie7</c:v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'VO2maks test'!$AW$2:$BC$3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'VO2maks test'!$AW$9:$BC$9</c:f>
              <c:numCache>
                <c:formatCode>General</c:formatCode>
                <c:ptCount val="7"/>
                <c:pt idx="0">
                  <c:v>69.7</c:v>
                </c:pt>
                <c:pt idx="1">
                  <c:v>70.115888456549939</c:v>
                </c:pt>
                <c:pt idx="2">
                  <c:v>70.531776913099876</c:v>
                </c:pt>
                <c:pt idx="4" formatCode="0.0">
                  <c:v>76.370106761565836</c:v>
                </c:pt>
                <c:pt idx="5">
                  <c:v>76.043890865954921</c:v>
                </c:pt>
                <c:pt idx="6" formatCode="0.0">
                  <c:v>75.717674970344007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CC-4ED2-ACD5-957C5B574563}"/>
            </c:ext>
          </c:extLst>
        </c:ser>
        <c:ser>
          <c:idx val="7"/>
          <c:order val="7"/>
          <c:tx>
            <c:v>serie8</c:v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'VO2maks test'!$AW$2:$BC$3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'VO2maks test'!$AW$10:$BC$10</c:f>
              <c:numCache>
                <c:formatCode>General</c:formatCode>
                <c:ptCount val="7"/>
                <c:pt idx="0">
                  <c:v>71.8</c:v>
                </c:pt>
                <c:pt idx="1">
                  <c:v>71.090995907230564</c:v>
                </c:pt>
                <c:pt idx="2">
                  <c:v>70.381991814461117</c:v>
                </c:pt>
                <c:pt idx="4" formatCode="0.0">
                  <c:v>67.400000000000006</c:v>
                </c:pt>
                <c:pt idx="5">
                  <c:v>69.650000000000006</c:v>
                </c:pt>
                <c:pt idx="6" formatCode="0.0">
                  <c:v>71.900000000000006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DCC-4ED2-ACD5-957C5B574563}"/>
            </c:ext>
          </c:extLst>
        </c:ser>
        <c:ser>
          <c:idx val="8"/>
          <c:order val="8"/>
          <c:tx>
            <c:v>serie9</c:v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'VO2maks test'!$AW$2:$BC$3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'VO2maks test'!$AW$11:$BC$11</c:f>
              <c:numCache>
                <c:formatCode>General</c:formatCode>
                <c:ptCount val="7"/>
                <c:pt idx="0">
                  <c:v>64.2</c:v>
                </c:pt>
                <c:pt idx="1">
                  <c:v>67.120920502092048</c:v>
                </c:pt>
                <c:pt idx="2">
                  <c:v>70.041841004184093</c:v>
                </c:pt>
                <c:pt idx="4" formatCode="0.0">
                  <c:v>72.7</c:v>
                </c:pt>
                <c:pt idx="5">
                  <c:v>73.7</c:v>
                </c:pt>
                <c:pt idx="6" formatCode="0.0">
                  <c:v>74.7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DCC-4ED2-ACD5-957C5B574563}"/>
            </c:ext>
          </c:extLst>
        </c:ser>
        <c:ser>
          <c:idx val="9"/>
          <c:order val="9"/>
          <c:tx>
            <c:v>serie10</c:v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'VO2maks test'!$AW$2:$BC$3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'VO2maks test'!$AW$12:$BC$12</c:f>
              <c:numCache>
                <c:formatCode>General</c:formatCode>
                <c:ptCount val="7"/>
                <c:pt idx="0">
                  <c:v>65.400000000000006</c:v>
                </c:pt>
                <c:pt idx="1">
                  <c:v>67.471754636233953</c:v>
                </c:pt>
                <c:pt idx="2">
                  <c:v>69.543509272467915</c:v>
                </c:pt>
                <c:pt idx="4" formatCode="0.0">
                  <c:v>67.7</c:v>
                </c:pt>
                <c:pt idx="5">
                  <c:v>69.650000000000006</c:v>
                </c:pt>
                <c:pt idx="6" formatCode="0.0">
                  <c:v>71.599999999999994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DCC-4ED2-ACD5-957C5B574563}"/>
            </c:ext>
          </c:extLst>
        </c:ser>
        <c:ser>
          <c:idx val="10"/>
          <c:order val="10"/>
          <c:tx>
            <c:v>serie11</c:v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'VO2maks test'!$AW$2:$BC$3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'VO2maks test'!$AW$13:$BC$13</c:f>
              <c:numCache>
                <c:formatCode>General</c:formatCode>
                <c:ptCount val="7"/>
                <c:pt idx="0">
                  <c:v>67.8</c:v>
                </c:pt>
                <c:pt idx="1">
                  <c:v>67.45163727959698</c:v>
                </c:pt>
                <c:pt idx="2">
                  <c:v>67.103274559193949</c:v>
                </c:pt>
                <c:pt idx="4" formatCode="0.0">
                  <c:v>67</c:v>
                </c:pt>
                <c:pt idx="5">
                  <c:v>66.349999999999994</c:v>
                </c:pt>
                <c:pt idx="6" formatCode="0.0">
                  <c:v>65.7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DCC-4ED2-ACD5-957C5B574563}"/>
            </c:ext>
          </c:extLst>
        </c:ser>
        <c:ser>
          <c:idx val="11"/>
          <c:order val="11"/>
          <c:tx>
            <c:v>serie12</c:v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'VO2maks test'!$AW$2:$BC$3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'VO2maks test'!$AW$14:$BC$14</c:f>
              <c:numCache>
                <c:formatCode>General</c:formatCode>
                <c:ptCount val="7"/>
                <c:pt idx="0">
                  <c:v>74.400000000000006</c:v>
                </c:pt>
                <c:pt idx="1">
                  <c:v>73.471870794078058</c:v>
                </c:pt>
                <c:pt idx="2">
                  <c:v>72.543741588156124</c:v>
                </c:pt>
                <c:pt idx="4" formatCode="0.0">
                  <c:v>70.2</c:v>
                </c:pt>
                <c:pt idx="5">
                  <c:v>71.75</c:v>
                </c:pt>
                <c:pt idx="6" formatCode="0.0">
                  <c:v>73.3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DCC-4ED2-ACD5-957C5B574563}"/>
            </c:ext>
          </c:extLst>
        </c:ser>
        <c:ser>
          <c:idx val="13"/>
          <c:order val="12"/>
          <c:tx>
            <c:v>serie13</c:v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'VO2maks test'!$AW$2:$BC$3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'VO2maks test'!$AW$15:$BC$15</c:f>
              <c:numCache>
                <c:formatCode>General</c:formatCode>
                <c:ptCount val="7"/>
                <c:pt idx="0">
                  <c:v>65.599999999999994</c:v>
                </c:pt>
                <c:pt idx="1">
                  <c:v>67.787452948557075</c:v>
                </c:pt>
                <c:pt idx="2">
                  <c:v>69.974905897114169</c:v>
                </c:pt>
                <c:pt idx="4" formatCode="0.0">
                  <c:v>64.3</c:v>
                </c:pt>
                <c:pt idx="5">
                  <c:v>64.699999999999989</c:v>
                </c:pt>
                <c:pt idx="6" formatCode="0.0">
                  <c:v>65.099999999999994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DCC-4ED2-ACD5-957C5B574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060735"/>
        <c:axId val="2138230639"/>
        <c:extLst/>
      </c:lineChart>
      <c:catAx>
        <c:axId val="571060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38230639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2138230639"/>
        <c:scaling>
          <c:orientation val="minMax"/>
          <c:max val="80"/>
          <c:min val="6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200" b="1" i="0" u="none" strike="noStrike" baseline="0">
                    <a:solidFill>
                      <a:sysClr val="windowText" lastClr="000000"/>
                    </a:solidFill>
                    <a:effectLst/>
                  </a:rPr>
                  <a:t>VO</a:t>
                </a:r>
                <a:r>
                  <a:rPr lang="nb-NO" sz="1200" b="1" i="0" u="none" strike="noStrike" baseline="-25000">
                    <a:solidFill>
                      <a:sysClr val="windowText" lastClr="000000"/>
                    </a:solidFill>
                    <a:effectLst/>
                  </a:rPr>
                  <a:t>2maks </a:t>
                </a:r>
                <a:r>
                  <a:rPr lang="nb-NO" sz="1200" b="1" i="0" u="none" strike="noStrike" baseline="0">
                    <a:solidFill>
                      <a:sysClr val="windowText" lastClr="000000"/>
                    </a:solidFill>
                    <a:effectLst/>
                  </a:rPr>
                  <a:t>  (mL·kg</a:t>
                </a:r>
                <a:r>
                  <a:rPr lang="nb-NO" sz="1200" b="1" i="0" u="none" strike="noStrike" baseline="30000">
                    <a:solidFill>
                      <a:sysClr val="windowText" lastClr="000000"/>
                    </a:solidFill>
                    <a:effectLst/>
                  </a:rPr>
                  <a:t>-1</a:t>
                </a:r>
                <a:r>
                  <a:rPr lang="nb-NO" sz="1200" b="1" i="0" u="none" strike="noStrike" baseline="0">
                    <a:solidFill>
                      <a:sysClr val="windowText" lastClr="000000"/>
                    </a:solidFill>
                    <a:effectLst/>
                  </a:rPr>
                  <a:t>· min</a:t>
                </a:r>
                <a:r>
                  <a:rPr lang="nb-NO" sz="1200" b="1" i="0" u="none" strike="noStrike" baseline="30000">
                    <a:solidFill>
                      <a:sysClr val="windowText" lastClr="000000"/>
                    </a:solidFill>
                    <a:effectLst/>
                  </a:rPr>
                  <a:t>-1</a:t>
                </a:r>
                <a:r>
                  <a:rPr lang="nb-NO" sz="1200" b="1" i="0" u="none" strike="noStrike" baseline="0">
                    <a:solidFill>
                      <a:sysClr val="windowText" lastClr="000000"/>
                    </a:solidFill>
                    <a:effectLst/>
                  </a:rPr>
                  <a:t>) </a:t>
                </a:r>
                <a:endParaRPr lang="nb-NO" sz="12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3.2702947194491475E-2"/>
              <c:y val="0.2165304487657860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1060735"/>
        <c:crosses val="autoZero"/>
        <c:crossBetween val="between"/>
        <c:majorUnit val="5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431851530369728"/>
          <c:y val="9.1050976682158308E-2"/>
          <c:w val="0.75428343164433953"/>
          <c:h val="0.7066732283464567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multiLvlStrRef>
              <c:f>'VO2maks test'!$AN$3:$AT$4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BP</c:v>
                  </c:pt>
                  <c:pt idx="4">
                    <c:v>TRAD</c:v>
                  </c:pt>
                </c:lvl>
              </c:multiLvlStrCache>
            </c:multiLvlStrRef>
          </c:cat>
          <c:val>
            <c:numRef>
              <c:f>'VO2maks test'!$AN$5:$AT$5</c:f>
              <c:numCache>
                <c:formatCode>General</c:formatCode>
                <c:ptCount val="7"/>
                <c:pt idx="0">
                  <c:v>5930</c:v>
                </c:pt>
                <c:pt idx="1">
                  <c:v>5985.5</c:v>
                </c:pt>
                <c:pt idx="2">
                  <c:v>6041</c:v>
                </c:pt>
                <c:pt idx="4">
                  <c:v>4820</c:v>
                </c:pt>
                <c:pt idx="5">
                  <c:v>4775</c:v>
                </c:pt>
                <c:pt idx="6">
                  <c:v>4730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A9-4414-BFEC-37BD420688B6}"/>
            </c:ext>
          </c:extLst>
        </c:ser>
        <c:ser>
          <c:idx val="1"/>
          <c:order val="1"/>
          <c:marker>
            <c:symbol val="none"/>
          </c:marker>
          <c:cat>
            <c:multiLvlStrRef>
              <c:f>'VO2maks test'!$AN$3:$AT$4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BP</c:v>
                  </c:pt>
                  <c:pt idx="4">
                    <c:v>TRAD</c:v>
                  </c:pt>
                </c:lvl>
              </c:multiLvlStrCache>
            </c:multiLvlStrRef>
          </c:cat>
          <c:val>
            <c:numRef>
              <c:f>'VO2maks test'!$AN$6:$AT$6</c:f>
              <c:numCache>
                <c:formatCode>General</c:formatCode>
                <c:ptCount val="7"/>
                <c:pt idx="0">
                  <c:v>4900</c:v>
                </c:pt>
                <c:pt idx="1">
                  <c:v>4905</c:v>
                </c:pt>
                <c:pt idx="2">
                  <c:v>4910</c:v>
                </c:pt>
                <c:pt idx="4">
                  <c:v>4802</c:v>
                </c:pt>
                <c:pt idx="5">
                  <c:v>4741</c:v>
                </c:pt>
                <c:pt idx="6">
                  <c:v>4680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A9-4414-BFEC-37BD420688B6}"/>
            </c:ext>
          </c:extLst>
        </c:ser>
        <c:ser>
          <c:idx val="2"/>
          <c:order val="2"/>
          <c:marker>
            <c:symbol val="none"/>
          </c:marker>
          <c:cat>
            <c:multiLvlStrRef>
              <c:f>'VO2maks test'!$AN$3:$AT$4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BP</c:v>
                  </c:pt>
                  <c:pt idx="4">
                    <c:v>TRAD</c:v>
                  </c:pt>
                </c:lvl>
              </c:multiLvlStrCache>
            </c:multiLvlStrRef>
          </c:cat>
          <c:val>
            <c:numRef>
              <c:f>'VO2maks test'!$AN$7:$AT$7</c:f>
              <c:numCache>
                <c:formatCode>General</c:formatCode>
                <c:ptCount val="7"/>
                <c:pt idx="0">
                  <c:v>5449</c:v>
                </c:pt>
                <c:pt idx="1">
                  <c:v>5409.5</c:v>
                </c:pt>
                <c:pt idx="2">
                  <c:v>5370</c:v>
                </c:pt>
                <c:pt idx="4">
                  <c:v>4868</c:v>
                </c:pt>
                <c:pt idx="5">
                  <c:v>5033</c:v>
                </c:pt>
                <c:pt idx="6">
                  <c:v>5198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6A9-4414-BFEC-37BD420688B6}"/>
            </c:ext>
          </c:extLst>
        </c:ser>
        <c:ser>
          <c:idx val="3"/>
          <c:order val="3"/>
          <c:marker>
            <c:symbol val="none"/>
          </c:marker>
          <c:cat>
            <c:multiLvlStrRef>
              <c:f>'VO2maks test'!$AN$3:$AT$4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BP</c:v>
                  </c:pt>
                  <c:pt idx="4">
                    <c:v>TRAD</c:v>
                  </c:pt>
                </c:lvl>
              </c:multiLvlStrCache>
            </c:multiLvlStrRef>
          </c:cat>
          <c:val>
            <c:numRef>
              <c:f>'VO2maks test'!$AN$8:$AT$8</c:f>
              <c:numCache>
                <c:formatCode>General</c:formatCode>
                <c:ptCount val="7"/>
                <c:pt idx="0">
                  <c:v>5427</c:v>
                </c:pt>
                <c:pt idx="1">
                  <c:v>5260</c:v>
                </c:pt>
                <c:pt idx="2">
                  <c:v>5093</c:v>
                </c:pt>
                <c:pt idx="4">
                  <c:v>4982</c:v>
                </c:pt>
                <c:pt idx="5">
                  <c:v>5011</c:v>
                </c:pt>
                <c:pt idx="6">
                  <c:v>5040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6A9-4414-BFEC-37BD420688B6}"/>
            </c:ext>
          </c:extLst>
        </c:ser>
        <c:ser>
          <c:idx val="4"/>
          <c:order val="4"/>
          <c:marker>
            <c:symbol val="none"/>
          </c:marker>
          <c:cat>
            <c:multiLvlStrRef>
              <c:f>'VO2maks test'!$AN$3:$AT$4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BP</c:v>
                  </c:pt>
                  <c:pt idx="4">
                    <c:v>TRAD</c:v>
                  </c:pt>
                </c:lvl>
              </c:multiLvlStrCache>
            </c:multiLvlStrRef>
          </c:cat>
          <c:val>
            <c:numRef>
              <c:f>'VO2maks test'!$AN$9:$AT$9</c:f>
              <c:numCache>
                <c:formatCode>General</c:formatCode>
                <c:ptCount val="7"/>
                <c:pt idx="0">
                  <c:v>4998</c:v>
                </c:pt>
                <c:pt idx="1">
                  <c:v>5099</c:v>
                </c:pt>
                <c:pt idx="2">
                  <c:v>5200</c:v>
                </c:pt>
                <c:pt idx="4">
                  <c:v>5595</c:v>
                </c:pt>
                <c:pt idx="5">
                  <c:v>5615.5</c:v>
                </c:pt>
                <c:pt idx="6">
                  <c:v>5636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6A9-4414-BFEC-37BD420688B6}"/>
            </c:ext>
          </c:extLst>
        </c:ser>
        <c:ser>
          <c:idx val="5"/>
          <c:order val="5"/>
          <c:marker>
            <c:symbol val="none"/>
          </c:marker>
          <c:cat>
            <c:multiLvlStrRef>
              <c:f>'VO2maks test'!$AN$3:$AT$4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BP</c:v>
                  </c:pt>
                  <c:pt idx="4">
                    <c:v>TRAD</c:v>
                  </c:pt>
                </c:lvl>
              </c:multiLvlStrCache>
            </c:multiLvlStrRef>
          </c:cat>
          <c:val>
            <c:numRef>
              <c:f>'VO2maks test'!$AN$10:$AT$10</c:f>
              <c:numCache>
                <c:formatCode>General</c:formatCode>
                <c:ptCount val="7"/>
                <c:pt idx="0">
                  <c:v>5474</c:v>
                </c:pt>
                <c:pt idx="1">
                  <c:v>5456</c:v>
                </c:pt>
                <c:pt idx="2">
                  <c:v>5438</c:v>
                </c:pt>
                <c:pt idx="4">
                  <c:v>6438</c:v>
                </c:pt>
                <c:pt idx="5">
                  <c:v>6410.5</c:v>
                </c:pt>
                <c:pt idx="6">
                  <c:v>6383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6A9-4414-BFEC-37BD420688B6}"/>
            </c:ext>
          </c:extLst>
        </c:ser>
        <c:ser>
          <c:idx val="6"/>
          <c:order val="6"/>
          <c:marker>
            <c:symbol val="none"/>
          </c:marker>
          <c:cat>
            <c:multiLvlStrRef>
              <c:f>'VO2maks test'!$AN$3:$AT$4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BP</c:v>
                  </c:pt>
                  <c:pt idx="4">
                    <c:v>TRAD</c:v>
                  </c:pt>
                </c:lvl>
              </c:multiLvlStrCache>
            </c:multiLvlStrRef>
          </c:cat>
          <c:val>
            <c:numRef>
              <c:f>'VO2maks test'!$AN$11:$AT$11</c:f>
              <c:numCache>
                <c:formatCode>General</c:formatCode>
                <c:ptCount val="7"/>
                <c:pt idx="0">
                  <c:v>5237</c:v>
                </c:pt>
                <c:pt idx="1">
                  <c:v>5198</c:v>
                </c:pt>
                <c:pt idx="2">
                  <c:v>5159</c:v>
                </c:pt>
                <c:pt idx="4">
                  <c:v>5308</c:v>
                </c:pt>
                <c:pt idx="5">
                  <c:v>5485.5</c:v>
                </c:pt>
                <c:pt idx="6">
                  <c:v>5663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6A9-4414-BFEC-37BD420688B6}"/>
            </c:ext>
          </c:extLst>
        </c:ser>
        <c:ser>
          <c:idx val="7"/>
          <c:order val="7"/>
          <c:marker>
            <c:symbol val="none"/>
          </c:marker>
          <c:cat>
            <c:multiLvlStrRef>
              <c:f>'VO2maks test'!$AN$3:$AT$4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BP</c:v>
                  </c:pt>
                  <c:pt idx="4">
                    <c:v>TRAD</c:v>
                  </c:pt>
                </c:lvl>
              </c:multiLvlStrCache>
            </c:multiLvlStrRef>
          </c:cat>
          <c:val>
            <c:numRef>
              <c:f>'VO2maks test'!$AN$12:$AT$12</c:f>
              <c:numCache>
                <c:formatCode>General</c:formatCode>
                <c:ptCount val="7"/>
                <c:pt idx="0">
                  <c:v>4617</c:v>
                </c:pt>
                <c:pt idx="1">
                  <c:v>4819.5</c:v>
                </c:pt>
                <c:pt idx="2">
                  <c:v>5022</c:v>
                </c:pt>
                <c:pt idx="4">
                  <c:v>5230</c:v>
                </c:pt>
                <c:pt idx="5">
                  <c:v>5298</c:v>
                </c:pt>
                <c:pt idx="6">
                  <c:v>5366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6A9-4414-BFEC-37BD420688B6}"/>
            </c:ext>
          </c:extLst>
        </c:ser>
        <c:ser>
          <c:idx val="8"/>
          <c:order val="8"/>
          <c:marker>
            <c:symbol val="none"/>
          </c:marker>
          <c:cat>
            <c:multiLvlStrRef>
              <c:f>'VO2maks test'!$AN$3:$AT$4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BP</c:v>
                  </c:pt>
                  <c:pt idx="4">
                    <c:v>TRAD</c:v>
                  </c:pt>
                </c:lvl>
              </c:multiLvlStrCache>
            </c:multiLvlStrRef>
          </c:cat>
          <c:val>
            <c:numRef>
              <c:f>'VO2maks test'!$AN$13:$AT$13</c:f>
              <c:numCache>
                <c:formatCode>General</c:formatCode>
                <c:ptCount val="7"/>
                <c:pt idx="0">
                  <c:v>4604</c:v>
                </c:pt>
                <c:pt idx="1">
                  <c:v>4739.5</c:v>
                </c:pt>
                <c:pt idx="2">
                  <c:v>4875</c:v>
                </c:pt>
                <c:pt idx="4">
                  <c:v>5283</c:v>
                </c:pt>
                <c:pt idx="5">
                  <c:v>5445.5</c:v>
                </c:pt>
                <c:pt idx="6">
                  <c:v>5608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6A9-4414-BFEC-37BD420688B6}"/>
            </c:ext>
          </c:extLst>
        </c:ser>
        <c:ser>
          <c:idx val="9"/>
          <c:order val="9"/>
          <c:marker>
            <c:symbol val="none"/>
          </c:marker>
          <c:cat>
            <c:multiLvlStrRef>
              <c:f>'VO2maks test'!$AN$3:$AT$4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BP</c:v>
                  </c:pt>
                  <c:pt idx="4">
                    <c:v>TRAD</c:v>
                  </c:pt>
                </c:lvl>
              </c:multiLvlStrCache>
            </c:multiLvlStrRef>
          </c:cat>
          <c:val>
            <c:numRef>
              <c:f>'VO2maks test'!$AN$14:$AT$14</c:f>
              <c:numCache>
                <c:formatCode>General</c:formatCode>
                <c:ptCount val="7"/>
                <c:pt idx="0">
                  <c:v>5407</c:v>
                </c:pt>
                <c:pt idx="1">
                  <c:v>5367.5</c:v>
                </c:pt>
                <c:pt idx="2">
                  <c:v>5328</c:v>
                </c:pt>
                <c:pt idx="4">
                  <c:v>5299</c:v>
                </c:pt>
                <c:pt idx="5">
                  <c:v>5231</c:v>
                </c:pt>
                <c:pt idx="6">
                  <c:v>5163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6A9-4414-BFEC-37BD420688B6}"/>
            </c:ext>
          </c:extLst>
        </c:ser>
        <c:ser>
          <c:idx val="10"/>
          <c:order val="10"/>
          <c:marker>
            <c:symbol val="none"/>
          </c:marker>
          <c:cat>
            <c:multiLvlStrRef>
              <c:f>'VO2maks test'!$AN$3:$AT$4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BP</c:v>
                  </c:pt>
                  <c:pt idx="4">
                    <c:v>TRAD</c:v>
                  </c:pt>
                </c:lvl>
              </c:multiLvlStrCache>
            </c:multiLvlStrRef>
          </c:cat>
          <c:val>
            <c:numRef>
              <c:f>'VO2maks test'!$AN$15:$AT$15</c:f>
              <c:numCache>
                <c:formatCode>General</c:formatCode>
                <c:ptCount val="7"/>
                <c:pt idx="0">
                  <c:v>5483</c:v>
                </c:pt>
                <c:pt idx="1">
                  <c:v>5436.5</c:v>
                </c:pt>
                <c:pt idx="2">
                  <c:v>5390</c:v>
                </c:pt>
                <c:pt idx="4">
                  <c:v>5911</c:v>
                </c:pt>
                <c:pt idx="5">
                  <c:v>5996.5</c:v>
                </c:pt>
                <c:pt idx="6">
                  <c:v>6082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6A9-4414-BFEC-37BD420688B6}"/>
            </c:ext>
          </c:extLst>
        </c:ser>
        <c:ser>
          <c:idx val="11"/>
          <c:order val="11"/>
          <c:marker>
            <c:symbol val="none"/>
          </c:marker>
          <c:cat>
            <c:multiLvlStrRef>
              <c:f>'VO2maks test'!$AN$3:$AT$4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BP</c:v>
                  </c:pt>
                  <c:pt idx="4">
                    <c:v>TRAD</c:v>
                  </c:pt>
                </c:lvl>
              </c:multiLvlStrCache>
            </c:multiLvlStrRef>
          </c:cat>
          <c:val>
            <c:numRef>
              <c:f>'VO2maks test'!$AN$16:$AT$16</c:f>
              <c:numCache>
                <c:formatCode>General</c:formatCode>
                <c:ptCount val="7"/>
                <c:pt idx="0">
                  <c:v>5233</c:v>
                </c:pt>
                <c:pt idx="1">
                  <c:v>5405</c:v>
                </c:pt>
                <c:pt idx="2">
                  <c:v>5577</c:v>
                </c:pt>
                <c:pt idx="4">
                  <c:v>5143</c:v>
                </c:pt>
                <c:pt idx="5">
                  <c:v>5164</c:v>
                </c:pt>
                <c:pt idx="6">
                  <c:v>5185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6A9-4414-BFEC-37BD420688B6}"/>
            </c:ext>
          </c:extLst>
        </c:ser>
        <c:ser>
          <c:idx val="12"/>
          <c:order val="12"/>
          <c:marker>
            <c:symbol val="none"/>
          </c:marker>
          <c:cat>
            <c:multiLvlStrRef>
              <c:f>'VO2maks test'!$AN$3:$AT$4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BP</c:v>
                  </c:pt>
                  <c:pt idx="4">
                    <c:v>TRAD</c:v>
                  </c:pt>
                </c:lvl>
              </c:multiLvlStrCache>
            </c:multiLvlStrRef>
          </c:cat>
          <c:val>
            <c:numRef>
              <c:f>'VO2maks test'!$AN$17:$AT$17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6A9-4414-BFEC-37BD420688B6}"/>
            </c:ext>
          </c:extLst>
        </c:ser>
        <c:ser>
          <c:idx val="13"/>
          <c:order val="13"/>
          <c:marker>
            <c:symbol val="none"/>
          </c:marker>
          <c:cat>
            <c:multiLvlStrRef>
              <c:f>'VO2maks test'!$AN$3:$AT$4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BP</c:v>
                  </c:pt>
                  <c:pt idx="4">
                    <c:v>TRAD</c:v>
                  </c:pt>
                </c:lvl>
              </c:multiLvlStrCache>
            </c:multiLvlStrRef>
          </c:cat>
          <c:val>
            <c:numRef>
              <c:f>'VO2maks test'!#REF!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6A9-4414-BFEC-37BD420688B6}"/>
            </c:ext>
          </c:extLst>
        </c:ser>
        <c:ser>
          <c:idx val="14"/>
          <c:order val="14"/>
          <c:marker>
            <c:symbol val="none"/>
          </c:marker>
          <c:cat>
            <c:multiLvlStrRef>
              <c:f>'VO2maks test'!$AN$3:$AT$4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BP</c:v>
                  </c:pt>
                  <c:pt idx="4">
                    <c:v>TRAD</c:v>
                  </c:pt>
                </c:lvl>
              </c:multiLvlStrCache>
            </c:multiLvlStrRef>
          </c:cat>
          <c:val>
            <c:numRef>
              <c:f>'VO2maks test'!#REF!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6A9-4414-BFEC-37BD420688B6}"/>
            </c:ext>
          </c:extLst>
        </c:ser>
        <c:ser>
          <c:idx val="15"/>
          <c:order val="15"/>
          <c:spPr>
            <a:ln w="50800"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'VO2maks test'!$AN$3:$AT$4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BP</c:v>
                  </c:pt>
                  <c:pt idx="4">
                    <c:v>TRAD</c:v>
                  </c:pt>
                </c:lvl>
              </c:multiLvlStrCache>
            </c:multiLvlStrRef>
          </c:cat>
          <c:val>
            <c:numRef>
              <c:f>'VO2maks test'!$AN$18:$AT$18</c:f>
              <c:numCache>
                <c:formatCode>General</c:formatCode>
                <c:ptCount val="7"/>
                <c:pt idx="0">
                  <c:v>5229.916666666667</c:v>
                </c:pt>
                <c:pt idx="1">
                  <c:v>5256.75</c:v>
                </c:pt>
                <c:pt idx="2">
                  <c:v>5283.583333333333</c:v>
                </c:pt>
                <c:pt idx="4">
                  <c:v>5306.583333333333</c:v>
                </c:pt>
                <c:pt idx="5">
                  <c:v>5350.5416666666661</c:v>
                </c:pt>
                <c:pt idx="6">
                  <c:v>5394.5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6A9-4414-BFEC-37BD42068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638496"/>
        <c:axId val="252636928"/>
      </c:lineChart>
      <c:catAx>
        <c:axId val="252638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nb-NO"/>
          </a:p>
        </c:txPr>
        <c:crossAx val="252636928"/>
        <c:crosses val="autoZero"/>
        <c:auto val="1"/>
        <c:lblAlgn val="ctr"/>
        <c:lblOffset val="100"/>
        <c:noMultiLvlLbl val="0"/>
      </c:catAx>
      <c:valAx>
        <c:axId val="252636928"/>
        <c:scaling>
          <c:orientation val="minMax"/>
          <c:max val="6750"/>
          <c:min val="4250"/>
        </c:scaling>
        <c:delete val="0"/>
        <c:axPos val="l"/>
        <c:title>
          <c:tx>
            <c:rich>
              <a:bodyPr/>
              <a:lstStyle/>
              <a:p>
                <a:pPr>
                  <a:defRPr sz="1200" b="0">
                    <a:latin typeface="+mn-lt"/>
                    <a:ea typeface="Tahoma" pitchFamily="34" charset="0"/>
                    <a:cs typeface="Times New Roman" pitchFamily="18" charset="0"/>
                  </a:defRPr>
                </a:pPr>
                <a:r>
                  <a:rPr lang="nb-NO" sz="1200" b="0">
                    <a:latin typeface="+mn-lt"/>
                    <a:ea typeface="Tahoma" pitchFamily="34" charset="0"/>
                    <a:cs typeface="Times New Roman" pitchFamily="18" charset="0"/>
                  </a:rPr>
                  <a:t>Maximal oxygen uptake         (mL·kg</a:t>
                </a:r>
                <a:r>
                  <a:rPr lang="nb-NO" sz="1200" b="0" baseline="30000">
                    <a:latin typeface="+mn-lt"/>
                    <a:ea typeface="Tahoma" pitchFamily="34" charset="0"/>
                    <a:cs typeface="Times New Roman" pitchFamily="18" charset="0"/>
                  </a:rPr>
                  <a:t>-1</a:t>
                </a:r>
                <a:r>
                  <a:rPr lang="nb-NO" sz="1200" b="0">
                    <a:latin typeface="+mn-lt"/>
                    <a:ea typeface="Tahoma" pitchFamily="34" charset="0"/>
                    <a:cs typeface="Times New Roman" pitchFamily="18" charset="0"/>
                  </a:rPr>
                  <a:t>· min</a:t>
                </a:r>
                <a:r>
                  <a:rPr lang="nb-NO" sz="1200" b="0" baseline="30000">
                    <a:latin typeface="+mn-lt"/>
                    <a:ea typeface="Tahoma" pitchFamily="34" charset="0"/>
                    <a:cs typeface="Times New Roman" pitchFamily="18" charset="0"/>
                  </a:rPr>
                  <a:t>-1</a:t>
                </a:r>
                <a:r>
                  <a:rPr lang="nb-NO" sz="1200" b="0">
                    <a:latin typeface="+mn-lt"/>
                    <a:ea typeface="Tahoma" pitchFamily="34" charset="0"/>
                    <a:cs typeface="Times New Roman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3.9708028624422465E-2"/>
              <c:y val="0.108684068601013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  <a:prstDash val="solid"/>
            <a:round/>
          </a:ln>
        </c:spPr>
        <c:txPr>
          <a:bodyPr/>
          <a:lstStyle/>
          <a:p>
            <a:pPr>
              <a:defRPr sz="1200"/>
            </a:pPr>
            <a:endParaRPr lang="nb-NO"/>
          </a:p>
        </c:txPr>
        <c:crossAx val="252638496"/>
        <c:crosses val="autoZero"/>
        <c:crossBetween val="between"/>
        <c:majorUnit val="2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78897573656617"/>
          <c:y val="6.7483069319200742E-2"/>
          <c:w val="0.82343733826428278"/>
          <c:h val="0.779082408129642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'VO2maks test'!$BE$2:$BK$3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'VO2maks test'!$BE$4:$BK$4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CC-4ED2-ACD5-957C5B574563}"/>
            </c:ext>
          </c:extLst>
        </c:ser>
        <c:ser>
          <c:idx val="1"/>
          <c:order val="1"/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'VO2maks test'!$BE$2:$BK$3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'VO2maks test'!$BE$5:$BK$5</c:f>
              <c:numCache>
                <c:formatCode>General</c:formatCode>
                <c:ptCount val="7"/>
                <c:pt idx="0">
                  <c:v>18.5</c:v>
                </c:pt>
                <c:pt idx="1">
                  <c:v>19</c:v>
                </c:pt>
                <c:pt idx="2">
                  <c:v>19.5</c:v>
                </c:pt>
                <c:pt idx="4">
                  <c:v>16.5</c:v>
                </c:pt>
                <c:pt idx="5">
                  <c:v>16.75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CC-4ED2-ACD5-957C5B574563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DA2D-4494-9C50-2F51724B731E}"/>
              </c:ext>
            </c:extLst>
          </c:dPt>
          <c:cat>
            <c:multiLvlStrRef>
              <c:f>'VO2maks test'!$BE$2:$BK$3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'VO2maks test'!$BE$6:$BK$6</c:f>
              <c:numCache>
                <c:formatCode>General</c:formatCode>
                <c:ptCount val="7"/>
                <c:pt idx="0">
                  <c:v>19</c:v>
                </c:pt>
                <c:pt idx="1">
                  <c:v>19.25</c:v>
                </c:pt>
                <c:pt idx="2">
                  <c:v>19.5</c:v>
                </c:pt>
                <c:pt idx="4">
                  <c:v>17.5</c:v>
                </c:pt>
                <c:pt idx="5">
                  <c:v>17.5</c:v>
                </c:pt>
                <c:pt idx="6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CC-4ED2-ACD5-957C5B574563}"/>
            </c:ext>
          </c:extLst>
        </c:ser>
        <c:ser>
          <c:idx val="3"/>
          <c:order val="3"/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'VO2maks test'!$BE$2:$BK$3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'VO2maks test'!$BE$7:$BK$7</c:f>
              <c:numCache>
                <c:formatCode>General</c:formatCode>
                <c:ptCount val="7"/>
                <c:pt idx="0">
                  <c:v>20</c:v>
                </c:pt>
                <c:pt idx="1">
                  <c:v>19.75</c:v>
                </c:pt>
                <c:pt idx="2">
                  <c:v>19.5</c:v>
                </c:pt>
                <c:pt idx="4">
                  <c:v>18</c:v>
                </c:pt>
                <c:pt idx="5">
                  <c:v>18.25</c:v>
                </c:pt>
                <c:pt idx="6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CC-4ED2-ACD5-957C5B574563}"/>
            </c:ext>
          </c:extLst>
        </c:ser>
        <c:ser>
          <c:idx val="4"/>
          <c:order val="4"/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'VO2maks test'!$BE$2:$BK$3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'VO2maks test'!$BE$8:$BK$8</c:f>
              <c:numCache>
                <c:formatCode>General</c:formatCode>
                <c:ptCount val="7"/>
                <c:pt idx="0">
                  <c:v>17</c:v>
                </c:pt>
                <c:pt idx="1">
                  <c:v>17.75</c:v>
                </c:pt>
                <c:pt idx="2">
                  <c:v>18.5</c:v>
                </c:pt>
                <c:pt idx="4">
                  <c:v>18.5</c:v>
                </c:pt>
                <c:pt idx="5">
                  <c:v>18.5</c:v>
                </c:pt>
                <c:pt idx="6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CC-4ED2-ACD5-957C5B574563}"/>
            </c:ext>
          </c:extLst>
        </c:ser>
        <c:ser>
          <c:idx val="5"/>
          <c:order val="5"/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'VO2maks test'!$BE$2:$BK$3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'VO2maks test'!$BE$9:$BK$9</c:f>
              <c:numCache>
                <c:formatCode>General</c:formatCode>
                <c:ptCount val="7"/>
                <c:pt idx="0">
                  <c:v>17.5</c:v>
                </c:pt>
                <c:pt idx="1">
                  <c:v>17.600000000000001</c:v>
                </c:pt>
                <c:pt idx="2">
                  <c:v>17.7</c:v>
                </c:pt>
                <c:pt idx="4">
                  <c:v>18.5</c:v>
                </c:pt>
                <c:pt idx="5">
                  <c:v>18.75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CC-4ED2-ACD5-957C5B574563}"/>
            </c:ext>
          </c:extLst>
        </c:ser>
        <c:ser>
          <c:idx val="6"/>
          <c:order val="6"/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'VO2maks test'!$BE$2:$BK$3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'VO2maks test'!$BE$10:$BK$10</c:f>
              <c:numCache>
                <c:formatCode>General</c:formatCode>
                <c:ptCount val="7"/>
                <c:pt idx="0">
                  <c:v>18.899999999999999</c:v>
                </c:pt>
                <c:pt idx="1">
                  <c:v>18.95</c:v>
                </c:pt>
                <c:pt idx="2">
                  <c:v>19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CC-4ED2-ACD5-957C5B574563}"/>
            </c:ext>
          </c:extLst>
        </c:ser>
        <c:ser>
          <c:idx val="7"/>
          <c:order val="7"/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'VO2maks test'!$BE$2:$BK$3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'VO2maks test'!$BE$11:$BK$11</c:f>
              <c:numCache>
                <c:formatCode>General</c:formatCode>
                <c:ptCount val="7"/>
                <c:pt idx="0">
                  <c:v>16.899999999999999</c:v>
                </c:pt>
                <c:pt idx="1">
                  <c:v>17.45</c:v>
                </c:pt>
                <c:pt idx="2">
                  <c:v>18</c:v>
                </c:pt>
                <c:pt idx="4">
                  <c:v>18.100000000000001</c:v>
                </c:pt>
                <c:pt idx="5">
                  <c:v>18.05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DCC-4ED2-ACD5-957C5B574563}"/>
            </c:ext>
          </c:extLst>
        </c:ser>
        <c:ser>
          <c:idx val="8"/>
          <c:order val="8"/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'VO2maks test'!$BE$2:$BK$3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'VO2maks test'!$BE$12:$BK$12</c:f>
              <c:numCache>
                <c:formatCode>General</c:formatCode>
                <c:ptCount val="7"/>
                <c:pt idx="0">
                  <c:v>17.600000000000001</c:v>
                </c:pt>
                <c:pt idx="1">
                  <c:v>18.100000000000001</c:v>
                </c:pt>
                <c:pt idx="2">
                  <c:v>18.600000000000001</c:v>
                </c:pt>
                <c:pt idx="4">
                  <c:v>19.100000000000001</c:v>
                </c:pt>
                <c:pt idx="5">
                  <c:v>19.05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DCC-4ED2-ACD5-957C5B574563}"/>
            </c:ext>
          </c:extLst>
        </c:ser>
        <c:ser>
          <c:idx val="9"/>
          <c:order val="9"/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'VO2maks test'!$BE$2:$BK$3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'VO2maks test'!$BE$13:$BK$13</c:f>
              <c:numCache>
                <c:formatCode>General</c:formatCode>
                <c:ptCount val="7"/>
                <c:pt idx="0">
                  <c:v>18.7</c:v>
                </c:pt>
                <c:pt idx="1">
                  <c:v>18.899999999999999</c:v>
                </c:pt>
                <c:pt idx="2">
                  <c:v>19.100000000000001</c:v>
                </c:pt>
                <c:pt idx="4">
                  <c:v>18.600000000000001</c:v>
                </c:pt>
                <c:pt idx="5">
                  <c:v>18.899999999999999</c:v>
                </c:pt>
                <c:pt idx="6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DCC-4ED2-ACD5-957C5B574563}"/>
            </c:ext>
          </c:extLst>
        </c:ser>
        <c:ser>
          <c:idx val="10"/>
          <c:order val="10"/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'VO2maks test'!$BE$2:$BK$3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'VO2maks test'!$BE$14:$BK$14</c:f>
              <c:numCache>
                <c:formatCode>General</c:formatCode>
                <c:ptCount val="7"/>
                <c:pt idx="0">
                  <c:v>18</c:v>
                </c:pt>
                <c:pt idx="1">
                  <c:v>18.3</c:v>
                </c:pt>
                <c:pt idx="2">
                  <c:v>18.600000000000001</c:v>
                </c:pt>
                <c:pt idx="4">
                  <c:v>19.100000000000001</c:v>
                </c:pt>
                <c:pt idx="5">
                  <c:v>19.200000000000003</c:v>
                </c:pt>
                <c:pt idx="6">
                  <c:v>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DCC-4ED2-ACD5-957C5B574563}"/>
            </c:ext>
          </c:extLst>
        </c:ser>
        <c:ser>
          <c:idx val="11"/>
          <c:order val="11"/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'VO2maks test'!$BE$2:$BK$3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'VO2maks test'!$BE$15:$BK$15</c:f>
              <c:numCache>
                <c:formatCode>General</c:formatCode>
                <c:ptCount val="7"/>
                <c:pt idx="0">
                  <c:v>19</c:v>
                </c:pt>
                <c:pt idx="1">
                  <c:v>19.3</c:v>
                </c:pt>
                <c:pt idx="2">
                  <c:v>19.600000000000001</c:v>
                </c:pt>
                <c:pt idx="4">
                  <c:v>18.100000000000001</c:v>
                </c:pt>
                <c:pt idx="5">
                  <c:v>18.350000000000001</c:v>
                </c:pt>
                <c:pt idx="6">
                  <c:v>18.600000000000001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DCC-4ED2-ACD5-957C5B574563}"/>
            </c:ext>
          </c:extLst>
        </c:ser>
        <c:ser>
          <c:idx val="13"/>
          <c:order val="13"/>
          <c:spPr>
            <a:ln w="571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'VO2maks test'!$BE$2:$BK$3</c:f>
              <c:multiLvlStrCache>
                <c:ptCount val="7"/>
                <c:lvl>
                  <c:pt idx="0">
                    <c:v>Pre</c:v>
                  </c:pt>
                  <c:pt idx="2">
                    <c:v>Post</c:v>
                  </c:pt>
                  <c:pt idx="4">
                    <c:v>Pre</c:v>
                  </c:pt>
                  <c:pt idx="6">
                    <c:v>Post</c:v>
                  </c:pt>
                </c:lvl>
                <c:lvl>
                  <c:pt idx="0">
                    <c:v>Blokk</c:v>
                  </c:pt>
                  <c:pt idx="4">
                    <c:v>Kontroll</c:v>
                  </c:pt>
                </c:lvl>
              </c:multiLvlStrCache>
            </c:multiLvlStrRef>
          </c:cat>
          <c:val>
            <c:numRef>
              <c:f>'VO2maks test'!$BE$17:$BK$17</c:f>
              <c:numCache>
                <c:formatCode>General</c:formatCode>
                <c:ptCount val="7"/>
                <c:pt idx="0">
                  <c:v>18.425000000000001</c:v>
                </c:pt>
                <c:pt idx="1">
                  <c:v>18.695833333333333</c:v>
                </c:pt>
                <c:pt idx="2">
                  <c:v>18.966666666666665</c:v>
                </c:pt>
                <c:pt idx="4">
                  <c:v>18.166666666666664</c:v>
                </c:pt>
                <c:pt idx="5">
                  <c:v>18.275000000000002</c:v>
                </c:pt>
                <c:pt idx="6">
                  <c:v>18.383333333333333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DCC-4ED2-ACD5-957C5B574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060735"/>
        <c:axId val="2138230639"/>
        <c:extLst>
          <c:ext xmlns:c15="http://schemas.microsoft.com/office/drawing/2012/chart" uri="{02D57815-91ED-43cb-92C2-25804820EDAC}">
            <c15:filteredLineSeries>
              <c15:ser>
                <c:idx val="12"/>
                <c:order val="12"/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ormulaRef>
                          <c15:sqref>'VO2maks test'!$BE$2:$BK$3</c15:sqref>
                        </c15:formulaRef>
                      </c:ext>
                    </c:extLst>
                    <c:multiLvlStrCache>
                      <c:ptCount val="7"/>
                      <c:lvl>
                        <c:pt idx="0">
                          <c:v>Pre</c:v>
                        </c:pt>
                        <c:pt idx="2">
                          <c:v>Post</c:v>
                        </c:pt>
                        <c:pt idx="4">
                          <c:v>Pre</c:v>
                        </c:pt>
                        <c:pt idx="6">
                          <c:v>Post</c:v>
                        </c:pt>
                      </c:lvl>
                      <c:lvl>
                        <c:pt idx="0">
                          <c:v>Blokk</c:v>
                        </c:pt>
                        <c:pt idx="4">
                          <c:v>Kontroll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'VO2maks test'!$BE$16:$BK$16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C-ADCC-4ED2-ACD5-957C5B574563}"/>
                  </c:ext>
                </c:extLst>
              </c15:ser>
            </c15:filteredLineSeries>
          </c:ext>
        </c:extLst>
      </c:lineChart>
      <c:catAx>
        <c:axId val="571060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38230639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2138230639"/>
        <c:scaling>
          <c:orientation val="minMax"/>
          <c:max val="20.5"/>
          <c:min val="1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400" b="1" i="0" u="none" strike="noStrike" baseline="0">
                    <a:solidFill>
                      <a:sysClr val="windowText" lastClr="000000"/>
                    </a:solidFill>
                    <a:effectLst/>
                  </a:rPr>
                  <a:t>Hastighet siste min av VO</a:t>
                </a:r>
                <a:r>
                  <a:rPr lang="nb-NO" sz="1400" b="1" i="0" u="none" strike="noStrike" baseline="-25000">
                    <a:solidFill>
                      <a:sysClr val="windowText" lastClr="000000"/>
                    </a:solidFill>
                    <a:effectLst/>
                  </a:rPr>
                  <a:t>2maks</a:t>
                </a:r>
                <a:r>
                  <a:rPr lang="nb-NO" sz="1400" b="1" i="0" u="none" strike="noStrike" baseline="0">
                    <a:solidFill>
                      <a:sysClr val="windowText" lastClr="000000"/>
                    </a:solidFill>
                    <a:effectLst/>
                  </a:rPr>
                  <a:t> testen (km·time</a:t>
                </a:r>
                <a:r>
                  <a:rPr lang="nb-NO" sz="1400" b="1" i="0" u="none" strike="noStrike" baseline="30000">
                    <a:solidFill>
                      <a:sysClr val="windowText" lastClr="000000"/>
                    </a:solidFill>
                    <a:effectLst/>
                  </a:rPr>
                  <a:t>-1</a:t>
                </a:r>
                <a:r>
                  <a:rPr lang="nb-NO" sz="1400" b="1" i="0" u="none" strike="noStrike" baseline="0">
                    <a:solidFill>
                      <a:sysClr val="windowText" lastClr="000000"/>
                    </a:solidFill>
                    <a:effectLst/>
                  </a:rPr>
                  <a:t>)</a:t>
                </a:r>
                <a:endParaRPr lang="nb-NO" sz="14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4.549593442784325E-3"/>
              <c:y val="0.116340111680529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1060735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baseline="0"/>
              <a:t>LT med Vo2maks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3.5627734033245842E-3"/>
                  <c:y val="-0.1699660112186956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korrelasjon!$B$2:$B$13</c:f>
              <c:numCache>
                <c:formatCode>0.00</c:formatCode>
                <c:ptCount val="12"/>
                <c:pt idx="0">
                  <c:v>4.8951048951048897</c:v>
                </c:pt>
                <c:pt idx="1">
                  <c:v>0.77519379844960956</c:v>
                </c:pt>
                <c:pt idx="2">
                  <c:v>3.4188034188034218</c:v>
                </c:pt>
                <c:pt idx="3">
                  <c:v>3.4965034965034962</c:v>
                </c:pt>
                <c:pt idx="4">
                  <c:v>3.5087719298245648</c:v>
                </c:pt>
                <c:pt idx="5">
                  <c:v>-2.5000000000000062</c:v>
                </c:pt>
                <c:pt idx="6">
                  <c:v>5.6074766355140326</c:v>
                </c:pt>
                <c:pt idx="7">
                  <c:v>8.6206896551724146</c:v>
                </c:pt>
                <c:pt idx="8">
                  <c:v>5.9322033898305024</c:v>
                </c:pt>
                <c:pt idx="9">
                  <c:v>0.78740157480316086</c:v>
                </c:pt>
                <c:pt idx="10">
                  <c:v>1.6129032258064457</c:v>
                </c:pt>
                <c:pt idx="11">
                  <c:v>2.1276595744680904</c:v>
                </c:pt>
              </c:numCache>
            </c:numRef>
          </c:xVal>
          <c:yVal>
            <c:numRef>
              <c:f>korrelasjon!$C$2:$C$13</c:f>
              <c:numCache>
                <c:formatCode>0.00</c:formatCode>
                <c:ptCount val="12"/>
                <c:pt idx="0">
                  <c:v>1.8718381112984823</c:v>
                </c:pt>
                <c:pt idx="1">
                  <c:v>0.20408163265306123</c:v>
                </c:pt>
                <c:pt idx="2">
                  <c:v>-1.4498073040924941</c:v>
                </c:pt>
                <c:pt idx="3">
                  <c:v>-6.1544131195872485</c:v>
                </c:pt>
                <c:pt idx="4">
                  <c:v>4.0416166466586638</c:v>
                </c:pt>
                <c:pt idx="5">
                  <c:v>-0.65765436609426375</c:v>
                </c:pt>
                <c:pt idx="6">
                  <c:v>-1.4894023295780026</c:v>
                </c:pt>
                <c:pt idx="7">
                  <c:v>8.7719298245614024</c:v>
                </c:pt>
                <c:pt idx="8">
                  <c:v>5.886185925282363</c:v>
                </c:pt>
                <c:pt idx="9">
                  <c:v>-1.4610689846495284</c:v>
                </c:pt>
                <c:pt idx="10">
                  <c:v>-1.6961517417472187</c:v>
                </c:pt>
                <c:pt idx="11">
                  <c:v>6.57366711255494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803-4BE5-A3A3-9A8F81CA7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540223"/>
        <c:axId val="300378623"/>
      </c:scatterChart>
      <c:valAx>
        <c:axId val="433540223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0378623"/>
        <c:crosses val="autoZero"/>
        <c:crossBetween val="midCat"/>
      </c:valAx>
      <c:valAx>
        <c:axId val="300378623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35402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baseline="0"/>
              <a:t>Hbmasse med Vo2maks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4316384180790961"/>
          <c:y val="0.28965779467680614"/>
          <c:w val="0.76507051025401485"/>
          <c:h val="0.63429657794676808"/>
        </c:manualLayout>
      </c:layout>
      <c:scatterChart>
        <c:scatterStyle val="lineMarker"/>
        <c:varyColors val="0"/>
        <c:ser>
          <c:idx val="0"/>
          <c:order val="0"/>
          <c:tx>
            <c:v>hb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5772285313650863"/>
                  <c:y val="-0.2229341069208454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korrelasjon!$D$2:$D$13</c:f>
              <c:numCache>
                <c:formatCode>0.00</c:formatCode>
                <c:ptCount val="12"/>
                <c:pt idx="0">
                  <c:v>0.51214745678070428</c:v>
                </c:pt>
                <c:pt idx="1">
                  <c:v>-2.2185609876307346</c:v>
                </c:pt>
                <c:pt idx="3">
                  <c:v>-3.3711520654969505</c:v>
                </c:pt>
                <c:pt idx="4">
                  <c:v>3.3626675738982139</c:v>
                </c:pt>
                <c:pt idx="5">
                  <c:v>1.4141414141414141</c:v>
                </c:pt>
                <c:pt idx="6">
                  <c:v>-2.028397565922921</c:v>
                </c:pt>
                <c:pt idx="7">
                  <c:v>3.1542056074766354</c:v>
                </c:pt>
                <c:pt idx="8">
                  <c:v>0.47562425683709864</c:v>
                </c:pt>
                <c:pt idx="9">
                  <c:v>-3.8972542072630643</c:v>
                </c:pt>
                <c:pt idx="10">
                  <c:v>2.1818181818181821</c:v>
                </c:pt>
                <c:pt idx="11">
                  <c:v>0</c:v>
                </c:pt>
              </c:numCache>
            </c:numRef>
          </c:xVal>
          <c:yVal>
            <c:numRef>
              <c:f>korrelasjon!$E$2:$E$13</c:f>
              <c:numCache>
                <c:formatCode>0.00</c:formatCode>
                <c:ptCount val="12"/>
                <c:pt idx="0">
                  <c:v>1.8718381112984823</c:v>
                </c:pt>
                <c:pt idx="1">
                  <c:v>0.20408163265306123</c:v>
                </c:pt>
                <c:pt idx="3">
                  <c:v>-6.1544131195872485</c:v>
                </c:pt>
                <c:pt idx="4">
                  <c:v>4.0416166466586638</c:v>
                </c:pt>
                <c:pt idx="5">
                  <c:v>-0.65765436609426375</c:v>
                </c:pt>
                <c:pt idx="6">
                  <c:v>-1.4894023295780026</c:v>
                </c:pt>
                <c:pt idx="7">
                  <c:v>8.7719298245614024</c:v>
                </c:pt>
                <c:pt idx="8">
                  <c:v>5.886185925282363</c:v>
                </c:pt>
                <c:pt idx="9">
                  <c:v>-1.4610689846495284</c:v>
                </c:pt>
                <c:pt idx="10">
                  <c:v>-1.6961517417472187</c:v>
                </c:pt>
                <c:pt idx="11">
                  <c:v>6.57366711255494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197-4E2C-A61E-EB3B852FC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540223"/>
        <c:axId val="300378623"/>
      </c:scatterChart>
      <c:valAx>
        <c:axId val="433540223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0378623"/>
        <c:crosses val="autoZero"/>
        <c:crossBetween val="midCat"/>
      </c:valAx>
      <c:valAx>
        <c:axId val="300378623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35402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baseline="0"/>
              <a:t>LT med HB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LT og HB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30127692982658694"/>
                  <c:y val="-0.300571307510328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korrelasjon!$B$2:$B$13</c:f>
              <c:numCache>
                <c:formatCode>0.00</c:formatCode>
                <c:ptCount val="12"/>
                <c:pt idx="0">
                  <c:v>4.8951048951048897</c:v>
                </c:pt>
                <c:pt idx="1">
                  <c:v>0.77519379844960956</c:v>
                </c:pt>
                <c:pt idx="2">
                  <c:v>3.4188034188034218</c:v>
                </c:pt>
                <c:pt idx="3">
                  <c:v>3.4965034965034962</c:v>
                </c:pt>
                <c:pt idx="4">
                  <c:v>3.5087719298245648</c:v>
                </c:pt>
                <c:pt idx="5">
                  <c:v>-2.5000000000000062</c:v>
                </c:pt>
                <c:pt idx="6">
                  <c:v>5.6074766355140326</c:v>
                </c:pt>
                <c:pt idx="7">
                  <c:v>8.6206896551724146</c:v>
                </c:pt>
                <c:pt idx="8">
                  <c:v>5.9322033898305024</c:v>
                </c:pt>
                <c:pt idx="9">
                  <c:v>0.78740157480316086</c:v>
                </c:pt>
                <c:pt idx="10">
                  <c:v>1.6129032258064457</c:v>
                </c:pt>
                <c:pt idx="11">
                  <c:v>2.1276595744680904</c:v>
                </c:pt>
              </c:numCache>
            </c:numRef>
          </c:xVal>
          <c:yVal>
            <c:numRef>
              <c:f>korrelasjon!$D$2:$D$13</c:f>
              <c:numCache>
                <c:formatCode>0.00</c:formatCode>
                <c:ptCount val="12"/>
                <c:pt idx="0">
                  <c:v>0.51214745678070428</c:v>
                </c:pt>
                <c:pt idx="1">
                  <c:v>-2.2185609876307346</c:v>
                </c:pt>
                <c:pt idx="3">
                  <c:v>-3.3711520654969505</c:v>
                </c:pt>
                <c:pt idx="4">
                  <c:v>3.3626675738982139</c:v>
                </c:pt>
                <c:pt idx="5">
                  <c:v>1.4141414141414141</c:v>
                </c:pt>
                <c:pt idx="6">
                  <c:v>-2.028397565922921</c:v>
                </c:pt>
                <c:pt idx="7">
                  <c:v>3.1542056074766354</c:v>
                </c:pt>
                <c:pt idx="8">
                  <c:v>0.47562425683709864</c:v>
                </c:pt>
                <c:pt idx="9">
                  <c:v>-3.8972542072630643</c:v>
                </c:pt>
                <c:pt idx="10">
                  <c:v>2.1818181818181821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7E3-44D5-8502-F1D66C6DF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540223"/>
        <c:axId val="300378623"/>
      </c:scatterChart>
      <c:valAx>
        <c:axId val="433540223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0378623"/>
        <c:crosses val="autoZero"/>
        <c:crossBetween val="midCat"/>
      </c:valAx>
      <c:valAx>
        <c:axId val="300378623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35402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97</xdr:col>
      <xdr:colOff>353786</xdr:colOff>
      <xdr:row>20</xdr:row>
      <xdr:rowOff>105834</xdr:rowOff>
    </xdr:from>
    <xdr:to>
      <xdr:col>103</xdr:col>
      <xdr:colOff>359834</xdr:colOff>
      <xdr:row>30</xdr:row>
      <xdr:rowOff>75595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49FFA89-59DD-4E06-9BFB-E4AC1E4EF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103</xdr:col>
      <xdr:colOff>232834</xdr:colOff>
      <xdr:row>20</xdr:row>
      <xdr:rowOff>120650</xdr:rowOff>
    </xdr:from>
    <xdr:to>
      <xdr:col>110</xdr:col>
      <xdr:colOff>136072</xdr:colOff>
      <xdr:row>37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9AA446F-0573-49A3-AE1B-40B34014FD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403225</xdr:colOff>
      <xdr:row>45</xdr:row>
      <xdr:rowOff>38100</xdr:rowOff>
    </xdr:from>
    <xdr:to>
      <xdr:col>43</xdr:col>
      <xdr:colOff>419894</xdr:colOff>
      <xdr:row>59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616858</xdr:colOff>
      <xdr:row>19</xdr:row>
      <xdr:rowOff>181429</xdr:rowOff>
    </xdr:from>
    <xdr:to>
      <xdr:col>53</xdr:col>
      <xdr:colOff>9073</xdr:colOff>
      <xdr:row>42</xdr:row>
      <xdr:rowOff>163286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92529</xdr:colOff>
      <xdr:row>21</xdr:row>
      <xdr:rowOff>141515</xdr:rowOff>
    </xdr:from>
    <xdr:to>
      <xdr:col>43</xdr:col>
      <xdr:colOff>359229</xdr:colOff>
      <xdr:row>37</xdr:row>
      <xdr:rowOff>29936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C54DAC3-B37B-4FC1-A823-E9F3C79FF2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54</xdr:col>
      <xdr:colOff>19959</xdr:colOff>
      <xdr:row>19</xdr:row>
      <xdr:rowOff>146050</xdr:rowOff>
    </xdr:from>
    <xdr:to>
      <xdr:col>61</xdr:col>
      <xdr:colOff>9072</xdr:colOff>
      <xdr:row>42</xdr:row>
      <xdr:rowOff>154214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318FDD6-B39C-4F2F-80CD-851B2612DC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17463</xdr:colOff>
      <xdr:row>10</xdr:row>
      <xdr:rowOff>71438</xdr:rowOff>
    </xdr:from>
    <xdr:to>
      <xdr:col>13</xdr:col>
      <xdr:colOff>658813</xdr:colOff>
      <xdr:row>18</xdr:row>
      <xdr:rowOff>3175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E24CAFA-C290-4937-9922-6FA4463F84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452438</xdr:colOff>
      <xdr:row>0</xdr:row>
      <xdr:rowOff>0</xdr:rowOff>
    </xdr:from>
    <xdr:to>
      <xdr:col>13</xdr:col>
      <xdr:colOff>57150</xdr:colOff>
      <xdr:row>9</xdr:row>
      <xdr:rowOff>55562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22E4307-C574-40DB-ACA1-0522CFBD5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409575</xdr:colOff>
      <xdr:row>19</xdr:row>
      <xdr:rowOff>117475</xdr:rowOff>
    </xdr:from>
    <xdr:to>
      <xdr:col>17</xdr:col>
      <xdr:colOff>288925</xdr:colOff>
      <xdr:row>27</xdr:row>
      <xdr:rowOff>52388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90F3591A-CFB5-406D-B10D-4A5E53826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265113</xdr:colOff>
      <xdr:row>19</xdr:row>
      <xdr:rowOff>61913</xdr:rowOff>
    </xdr:from>
    <xdr:to>
      <xdr:col>14</xdr:col>
      <xdr:colOff>144463</xdr:colOff>
      <xdr:row>26</xdr:row>
      <xdr:rowOff>179388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CB7113D9-C687-4E2C-A331-99A937E051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198437</xdr:colOff>
      <xdr:row>11</xdr:row>
      <xdr:rowOff>95250</xdr:rowOff>
    </xdr:from>
    <xdr:to>
      <xdr:col>17</xdr:col>
      <xdr:colOff>77787</xdr:colOff>
      <xdr:row>19</xdr:row>
      <xdr:rowOff>26987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5889EE7-390E-445D-83D7-A60339CC46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198438</xdr:colOff>
      <xdr:row>0</xdr:row>
      <xdr:rowOff>15875</xdr:rowOff>
    </xdr:from>
    <xdr:to>
      <xdr:col>17</xdr:col>
      <xdr:colOff>304800</xdr:colOff>
      <xdr:row>9</xdr:row>
      <xdr:rowOff>68262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924B2AA2-B62F-4E48-B601-E2A7BC20D6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93871</xdr:colOff>
      <xdr:row>20</xdr:row>
      <xdr:rowOff>176452</xdr:rowOff>
    </xdr:from>
    <xdr:to>
      <xdr:col>21</xdr:col>
      <xdr:colOff>393556</xdr:colOff>
      <xdr:row>40</xdr:row>
      <xdr:rowOff>112423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354365</xdr:colOff>
      <xdr:row>22</xdr:row>
      <xdr:rowOff>41451</xdr:rowOff>
    </xdr:from>
    <xdr:to>
      <xdr:col>29</xdr:col>
      <xdr:colOff>693737</xdr:colOff>
      <xdr:row>41</xdr:row>
      <xdr:rowOff>153987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547687</xdr:colOff>
      <xdr:row>22</xdr:row>
      <xdr:rowOff>7937</xdr:rowOff>
    </xdr:from>
    <xdr:to>
      <xdr:col>38</xdr:col>
      <xdr:colOff>450498</xdr:colOff>
      <xdr:row>41</xdr:row>
      <xdr:rowOff>124883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35C4051A-B44D-4BE2-B8BE-E7DFFBA05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381000</xdr:colOff>
      <xdr:row>17</xdr:row>
      <xdr:rowOff>134936</xdr:rowOff>
    </xdr:from>
    <xdr:to>
      <xdr:col>49</xdr:col>
      <xdr:colOff>730249</xdr:colOff>
      <xdr:row>31</xdr:row>
      <xdr:rowOff>126999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23813</xdr:colOff>
      <xdr:row>16</xdr:row>
      <xdr:rowOff>166689</xdr:rowOff>
    </xdr:from>
    <xdr:to>
      <xdr:col>55</xdr:col>
      <xdr:colOff>412751</xdr:colOff>
      <xdr:row>30</xdr:row>
      <xdr:rowOff>95251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56</xdr:col>
      <xdr:colOff>166688</xdr:colOff>
      <xdr:row>16</xdr:row>
      <xdr:rowOff>71439</xdr:rowOff>
    </xdr:from>
    <xdr:to>
      <xdr:col>62</xdr:col>
      <xdr:colOff>333375</xdr:colOff>
      <xdr:row>30</xdr:row>
      <xdr:rowOff>106365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450850</xdr:colOff>
      <xdr:row>48</xdr:row>
      <xdr:rowOff>7937</xdr:rowOff>
    </xdr:from>
    <xdr:to>
      <xdr:col>43</xdr:col>
      <xdr:colOff>372269</xdr:colOff>
      <xdr:row>62</xdr:row>
      <xdr:rowOff>66676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45</xdr:col>
      <xdr:colOff>611187</xdr:colOff>
      <xdr:row>48</xdr:row>
      <xdr:rowOff>15876</xdr:rowOff>
    </xdr:from>
    <xdr:to>
      <xdr:col>52</xdr:col>
      <xdr:colOff>167482</xdr:colOff>
      <xdr:row>61</xdr:row>
      <xdr:rowOff>165101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F2B8D197-B566-41ED-A25D-0813E64F30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53</xdr:col>
      <xdr:colOff>238125</xdr:colOff>
      <xdr:row>47</xdr:row>
      <xdr:rowOff>111125</xdr:rowOff>
    </xdr:from>
    <xdr:to>
      <xdr:col>59</xdr:col>
      <xdr:colOff>484187</xdr:colOff>
      <xdr:row>61</xdr:row>
      <xdr:rowOff>106363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CED20392-77CD-4303-A523-9B5B0BEA78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59</xdr:col>
      <xdr:colOff>698499</xdr:colOff>
      <xdr:row>46</xdr:row>
      <xdr:rowOff>174625</xdr:rowOff>
    </xdr:from>
    <xdr:to>
      <xdr:col>66</xdr:col>
      <xdr:colOff>174624</xdr:colOff>
      <xdr:row>61</xdr:row>
      <xdr:rowOff>7937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251476C5-DE51-4788-AF1E-B7DB46FCEA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166688</xdr:colOff>
      <xdr:row>16</xdr:row>
      <xdr:rowOff>119062</xdr:rowOff>
    </xdr:from>
    <xdr:to>
      <xdr:col>42</xdr:col>
      <xdr:colOff>674688</xdr:colOff>
      <xdr:row>30</xdr:row>
      <xdr:rowOff>15875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0D1A341F-6D7A-4B79-BC48-6F3B65797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194278</xdr:colOff>
      <xdr:row>19</xdr:row>
      <xdr:rowOff>52389</xdr:rowOff>
    </xdr:from>
    <xdr:to>
      <xdr:col>25</xdr:col>
      <xdr:colOff>210947</xdr:colOff>
      <xdr:row>33</xdr:row>
      <xdr:rowOff>34925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690562</xdr:colOff>
      <xdr:row>19</xdr:row>
      <xdr:rowOff>94344</xdr:rowOff>
    </xdr:from>
    <xdr:to>
      <xdr:col>30</xdr:col>
      <xdr:colOff>488384</xdr:colOff>
      <xdr:row>33</xdr:row>
      <xdr:rowOff>78015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79376</xdr:colOff>
      <xdr:row>18</xdr:row>
      <xdr:rowOff>184150</xdr:rowOff>
    </xdr:from>
    <xdr:to>
      <xdr:col>38</xdr:col>
      <xdr:colOff>79376</xdr:colOff>
      <xdr:row>33</xdr:row>
      <xdr:rowOff>165100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80DEE860-0C5F-4F94-B492-DA1B1E2495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49</xdr:row>
      <xdr:rowOff>23814</xdr:rowOff>
    </xdr:from>
    <xdr:to>
      <xdr:col>27</xdr:col>
      <xdr:colOff>6350</xdr:colOff>
      <xdr:row>68</xdr:row>
      <xdr:rowOff>41275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6D27927-CF05-40D4-AE84-B7673F1D7B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74</xdr:col>
      <xdr:colOff>85628</xdr:colOff>
      <xdr:row>154</xdr:row>
      <xdr:rowOff>116801</xdr:rowOff>
    </xdr:from>
    <xdr:to>
      <xdr:col>80</xdr:col>
      <xdr:colOff>85628</xdr:colOff>
      <xdr:row>167</xdr:row>
      <xdr:rowOff>89092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0C18AE7-225D-4A5A-99AB-908C9F0366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80</xdr:col>
      <xdr:colOff>26940</xdr:colOff>
      <xdr:row>171</xdr:row>
      <xdr:rowOff>135085</xdr:rowOff>
    </xdr:from>
    <xdr:to>
      <xdr:col>86</xdr:col>
      <xdr:colOff>26940</xdr:colOff>
      <xdr:row>185</xdr:row>
      <xdr:rowOff>179534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D74431E-E34A-4D26-B512-97374C5DB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80</xdr:col>
      <xdr:colOff>126038</xdr:colOff>
      <xdr:row>154</xdr:row>
      <xdr:rowOff>116802</xdr:rowOff>
    </xdr:from>
    <xdr:to>
      <xdr:col>86</xdr:col>
      <xdr:colOff>126038</xdr:colOff>
      <xdr:row>167</xdr:row>
      <xdr:rowOff>89093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6D101942-A73A-4075-B616-9E67E35E3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73</xdr:col>
      <xdr:colOff>904394</xdr:colOff>
      <xdr:row>171</xdr:row>
      <xdr:rowOff>132198</xdr:rowOff>
    </xdr:from>
    <xdr:to>
      <xdr:col>79</xdr:col>
      <xdr:colOff>745644</xdr:colOff>
      <xdr:row>185</xdr:row>
      <xdr:rowOff>176647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257E268B-83A0-4392-8E0C-770F8514F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69</xdr:col>
      <xdr:colOff>68311</xdr:colOff>
      <xdr:row>171</xdr:row>
      <xdr:rowOff>131234</xdr:rowOff>
    </xdr:from>
    <xdr:to>
      <xdr:col>73</xdr:col>
      <xdr:colOff>804333</xdr:colOff>
      <xdr:row>185</xdr:row>
      <xdr:rowOff>176645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250A7979-1B47-4363-B590-964E0BF232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690563</xdr:colOff>
      <xdr:row>4</xdr:row>
      <xdr:rowOff>55561</xdr:rowOff>
    </xdr:from>
    <xdr:to>
      <xdr:col>35</xdr:col>
      <xdr:colOff>579437</xdr:colOff>
      <xdr:row>24</xdr:row>
      <xdr:rowOff>182562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6318CAD-DABA-4EB9-B08B-C2A911F1BE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00199/Dropbox/R&#248;nnestad/bolklegging-langrenn/Resultater/TerskelWATT%20BRU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00199/Dropbox/R&#248;nnestad/bolklegging-langrenn/Resultater/Vo2maks_resubm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innlandet-my.sharepoint.com/personal/234255_stud_inn_no/Documents/Blokk%20prosjekt/Sum%20over%20%25%20prosenter%20siste_versjon_mai.xls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jeti/OneDrive%20-%20H&#248;gskolen%20i%20Innlandet/treningsoversikt%204u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skel WATT"/>
      <sheetName val="WATT MAP"/>
      <sheetName val="Watt alle drag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ost"/>
      <sheetName val="PrestasjonWatt"/>
      <sheetName val="Søppel"/>
    </sheetNames>
    <sheetDataSet>
      <sheetData sheetId="0">
        <row r="3">
          <cell r="AL3" t="str">
            <v>BP</v>
          </cell>
          <cell r="AO3" t="str">
            <v>TRAD</v>
          </cell>
        </row>
        <row r="4">
          <cell r="AL4" t="str">
            <v>Pre</v>
          </cell>
          <cell r="AM4" t="str">
            <v>Post</v>
          </cell>
          <cell r="AO4" t="str">
            <v>Pre</v>
          </cell>
          <cell r="AP4" t="str">
            <v>Post</v>
          </cell>
        </row>
        <row r="5">
          <cell r="AL5">
            <v>5266</v>
          </cell>
          <cell r="AM5">
            <v>5524</v>
          </cell>
          <cell r="AO5">
            <v>5126</v>
          </cell>
          <cell r="AP5">
            <v>5065</v>
          </cell>
        </row>
        <row r="6">
          <cell r="AL6">
            <v>6194</v>
          </cell>
          <cell r="AM6">
            <v>6443</v>
          </cell>
          <cell r="AO6">
            <v>5403</v>
          </cell>
          <cell r="AP6">
            <v>5089</v>
          </cell>
        </row>
        <row r="7">
          <cell r="AL7">
            <v>4374</v>
          </cell>
          <cell r="AM7">
            <v>4399</v>
          </cell>
          <cell r="AO7">
            <v>4547</v>
          </cell>
          <cell r="AP7">
            <v>4561</v>
          </cell>
        </row>
        <row r="8">
          <cell r="AL8">
            <v>0</v>
          </cell>
          <cell r="AM8">
            <v>0</v>
          </cell>
          <cell r="AO8">
            <v>0</v>
          </cell>
          <cell r="AP8">
            <v>0</v>
          </cell>
        </row>
        <row r="9">
          <cell r="AL9">
            <v>4900</v>
          </cell>
          <cell r="AM9">
            <v>4767</v>
          </cell>
          <cell r="AO9">
            <v>0</v>
          </cell>
          <cell r="AP9">
            <v>0</v>
          </cell>
        </row>
        <row r="10">
          <cell r="AL10">
            <v>4071</v>
          </cell>
          <cell r="AM10">
            <v>4163</v>
          </cell>
          <cell r="AO10">
            <v>5211</v>
          </cell>
          <cell r="AP10">
            <v>5312</v>
          </cell>
        </row>
        <row r="11">
          <cell r="AL11">
            <v>0</v>
          </cell>
          <cell r="AM11">
            <v>0</v>
          </cell>
          <cell r="AO11">
            <v>5813</v>
          </cell>
          <cell r="AP11">
            <v>5633</v>
          </cell>
        </row>
        <row r="12">
          <cell r="AL12">
            <v>5223</v>
          </cell>
          <cell r="AM12">
            <v>5337</v>
          </cell>
          <cell r="AO12">
            <v>4643</v>
          </cell>
          <cell r="AP12">
            <v>4662</v>
          </cell>
        </row>
        <row r="13">
          <cell r="AL13">
            <v>0</v>
          </cell>
          <cell r="AM13">
            <v>0</v>
          </cell>
          <cell r="AO13">
            <v>4666</v>
          </cell>
          <cell r="AP13">
            <v>4799</v>
          </cell>
        </row>
        <row r="14">
          <cell r="AL14">
            <v>5517</v>
          </cell>
          <cell r="AM14">
            <v>5457</v>
          </cell>
        </row>
        <row r="15">
          <cell r="AL15">
            <v>5077.8571428571431</v>
          </cell>
          <cell r="AM15">
            <v>5155.7142857142853</v>
          </cell>
          <cell r="AO15">
            <v>5058.4285714285716</v>
          </cell>
          <cell r="AP15">
            <v>5017.2857142857147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 av HF"/>
      <sheetName val="% av Vo2"/>
      <sheetName val="P verdi - % HF og VO2max"/>
      <sheetName val="figurer"/>
      <sheetName val="Sum min over 85%"/>
      <sheetName val="MAL"/>
      <sheetName val="VE"/>
    </sheetNames>
    <sheetDataSet>
      <sheetData sheetId="0"/>
      <sheetData sheetId="1">
        <row r="156">
          <cell r="BI156" t="str">
            <v>økt 1</v>
          </cell>
        </row>
        <row r="157">
          <cell r="BQ157">
            <v>786.66666666666663</v>
          </cell>
          <cell r="BR157">
            <v>0</v>
          </cell>
          <cell r="BS157">
            <v>4.8951048951048897</v>
          </cell>
          <cell r="BT157">
            <v>-6.8493150684931505</v>
          </cell>
          <cell r="BU157">
            <v>-31.318681318681318</v>
          </cell>
          <cell r="BV157">
            <v>-2.9685080020650489</v>
          </cell>
        </row>
        <row r="158">
          <cell r="BR158">
            <v>5.4054054054054053</v>
          </cell>
          <cell r="BS158">
            <v>0.77519379844960956</v>
          </cell>
          <cell r="BT158">
            <v>-3.4090909090909087</v>
          </cell>
          <cell r="BU158">
            <v>-26.068376068376065</v>
          </cell>
          <cell r="BV158">
            <v>-0.22995113538373094</v>
          </cell>
        </row>
        <row r="159">
          <cell r="BR159">
            <v>2.6315789473684208</v>
          </cell>
          <cell r="BS159">
            <v>3.4188034188034218</v>
          </cell>
          <cell r="BT159">
            <v>-4.4025157232704402</v>
          </cell>
          <cell r="BU159">
            <v>-7.6158940397350996</v>
          </cell>
          <cell r="BV159">
            <v>-3.3532041728763042</v>
          </cell>
        </row>
        <row r="160">
          <cell r="BR160">
            <v>-2.5</v>
          </cell>
          <cell r="BS160">
            <v>3.4965034965034962</v>
          </cell>
          <cell r="BT160">
            <v>-0.59523809523809523</v>
          </cell>
          <cell r="BU160">
            <v>-22.110552763819094</v>
          </cell>
          <cell r="BV160">
            <v>-3.566333808844508</v>
          </cell>
        </row>
        <row r="161">
          <cell r="BQ161">
            <v>573.33333333333337</v>
          </cell>
          <cell r="BR161">
            <v>8.8235294117647065</v>
          </cell>
          <cell r="BS161">
            <v>3.5087719298245648</v>
          </cell>
          <cell r="BT161">
            <v>-5.7142857142857144</v>
          </cell>
          <cell r="BU161">
            <v>-10.600706713780927</v>
          </cell>
          <cell r="BV161">
            <v>-3.3690258553147037</v>
          </cell>
        </row>
        <row r="162">
          <cell r="BQ162">
            <v>813.33333333333337</v>
          </cell>
          <cell r="BR162">
            <v>1.1428571428571388</v>
          </cell>
          <cell r="BS162">
            <v>-2.5000000000000062</v>
          </cell>
          <cell r="BT162">
            <v>-3.2432432432432434</v>
          </cell>
          <cell r="BU162">
            <v>27.983539094650194</v>
          </cell>
          <cell r="BV162">
            <v>-0.87442312363371388</v>
          </cell>
        </row>
        <row r="163">
          <cell r="BQ163">
            <v>406.66666666666669</v>
          </cell>
          <cell r="BR163">
            <v>0.52910052910053662</v>
          </cell>
          <cell r="BS163">
            <v>5.6074766355140326</v>
          </cell>
          <cell r="BT163">
            <v>-2.7472527472527473</v>
          </cell>
          <cell r="BU163">
            <v>-10.243902439024378</v>
          </cell>
          <cell r="BV163">
            <v>-5.2631578947368416</v>
          </cell>
        </row>
        <row r="164">
          <cell r="BQ164">
            <v>1053.3333333333333</v>
          </cell>
          <cell r="BR164">
            <v>6.5088757396449797</v>
          </cell>
          <cell r="BS164">
            <v>8.6206896551724146</v>
          </cell>
          <cell r="BT164">
            <v>-7.1794871794871788</v>
          </cell>
          <cell r="BU164">
            <v>-41.576086956521749</v>
          </cell>
          <cell r="BV164">
            <v>0.80971659919028338</v>
          </cell>
        </row>
        <row r="165">
          <cell r="BQ165">
            <v>780</v>
          </cell>
          <cell r="BR165">
            <v>5.6818181818181817</v>
          </cell>
          <cell r="BS165">
            <v>5.9322033898305024</v>
          </cell>
          <cell r="BT165">
            <v>-4.7120418848167542</v>
          </cell>
          <cell r="BU165">
            <v>-32.647058823529406</v>
          </cell>
          <cell r="BV165">
            <v>2.4443237370994022</v>
          </cell>
        </row>
        <row r="166">
          <cell r="BQ166">
            <v>1313.3333333333333</v>
          </cell>
          <cell r="BR166">
            <v>2.1390374331550914</v>
          </cell>
          <cell r="BS166">
            <v>0.78740157480316086</v>
          </cell>
          <cell r="BT166">
            <v>0.54347826086956519</v>
          </cell>
          <cell r="BU166">
            <v>-6.703910614525145</v>
          </cell>
          <cell r="BV166">
            <v>3.1671858774662511</v>
          </cell>
        </row>
        <row r="167">
          <cell r="BQ167">
            <v>720</v>
          </cell>
          <cell r="BR167">
            <v>3.333333333333341</v>
          </cell>
          <cell r="BS167">
            <v>1.6129032258064457</v>
          </cell>
          <cell r="BT167">
            <v>-1.7857142857142856</v>
          </cell>
          <cell r="BU167">
            <v>7.8787878787878869</v>
          </cell>
          <cell r="BV167">
            <v>2.1216041397153949</v>
          </cell>
        </row>
        <row r="168">
          <cell r="BQ168">
            <v>1553.3333333333333</v>
          </cell>
          <cell r="BR168">
            <v>3.1578947368421129</v>
          </cell>
          <cell r="BS168">
            <v>2.1276595744680904</v>
          </cell>
          <cell r="BT168">
            <v>-2.666666666666667</v>
          </cell>
          <cell r="BU168">
            <v>-15.894039735099339</v>
          </cell>
          <cell r="BV168">
            <v>2.6856240126382307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ingsoversikt"/>
    </sheetNames>
    <sheetDataSet>
      <sheetData sheetId="0">
        <row r="27">
          <cell r="AD27" t="str">
            <v>Blokk (4uker i forkant)</v>
          </cell>
          <cell r="AE27" t="str">
            <v>Kontroll (4 uker i forkant)</v>
          </cell>
          <cell r="AF27" t="str">
            <v>Blokk (Intervensjon)</v>
          </cell>
          <cell r="AG27" t="str">
            <v>Kontroll (Intervensjon)</v>
          </cell>
        </row>
        <row r="28">
          <cell r="AD28">
            <v>0.375</v>
          </cell>
          <cell r="AE28">
            <v>0.33749999999999997</v>
          </cell>
          <cell r="AF28">
            <v>0.41194444444444445</v>
          </cell>
          <cell r="AG28">
            <v>0.88236111111111093</v>
          </cell>
        </row>
        <row r="29">
          <cell r="AD29">
            <v>2.013888888888889E-2</v>
          </cell>
          <cell r="AE29">
            <v>1.4583333333333332E-2</v>
          </cell>
          <cell r="AF29">
            <v>4.8333333333333325E-2</v>
          </cell>
          <cell r="AG29">
            <v>4.9305555555555547E-2</v>
          </cell>
        </row>
        <row r="30">
          <cell r="AD30">
            <v>1.7361111111111112E-2</v>
          </cell>
          <cell r="AE30">
            <v>2.2222222222222223E-2</v>
          </cell>
          <cell r="AF30">
            <v>0.13145833333333334</v>
          </cell>
          <cell r="AG30">
            <v>6.7708333333333329E-2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48"/>
  <sheetViews>
    <sheetView topLeftCell="K1" zoomScale="55" zoomScaleNormal="55" workbookViewId="0">
      <selection activeCell="AV34" sqref="AV34"/>
    </sheetView>
  </sheetViews>
  <sheetFormatPr baseColWidth="10" defaultRowHeight="14.5" x14ac:dyDescent="0.35"/>
  <cols>
    <col min="1" max="1" width="11.1796875" customWidth="1"/>
    <col min="2" max="2" width="16.453125" bestFit="1" customWidth="1"/>
    <col min="3" max="3" width="14" customWidth="1"/>
    <col min="4" max="4" width="12.54296875" customWidth="1"/>
    <col min="5" max="5" width="7.453125" customWidth="1"/>
    <col min="6" max="6" width="4.453125" bestFit="1" customWidth="1"/>
    <col min="7" max="7" width="6.36328125" customWidth="1"/>
    <col min="8" max="8" width="6" customWidth="1"/>
    <col min="9" max="9" width="6.453125" bestFit="1" customWidth="1"/>
    <col min="10" max="10" width="7.81640625" bestFit="1" customWidth="1"/>
    <col min="11" max="11" width="7.81640625" customWidth="1"/>
    <col min="12" max="12" width="4.453125" bestFit="1" customWidth="1"/>
    <col min="13" max="13" width="6.453125" bestFit="1" customWidth="1"/>
    <col min="14" max="15" width="6.453125" customWidth="1"/>
    <col min="16" max="16" width="7.453125" bestFit="1" customWidth="1"/>
    <col min="17" max="17" width="7.453125" customWidth="1"/>
    <col min="18" max="18" width="5" bestFit="1" customWidth="1"/>
    <col min="19" max="19" width="6.453125" bestFit="1" customWidth="1"/>
    <col min="20" max="33" width="6.453125" customWidth="1"/>
    <col min="34" max="34" width="11.36328125" customWidth="1"/>
    <col min="35" max="35" width="6.453125" bestFit="1" customWidth="1"/>
    <col min="36" max="36" width="7" customWidth="1"/>
    <col min="37" max="37" width="7.81640625" customWidth="1"/>
    <col min="38" max="38" width="8.81640625" customWidth="1"/>
    <col min="39" max="39" width="8.1796875" customWidth="1"/>
    <col min="40" max="40" width="8.81640625" bestFit="1" customWidth="1"/>
    <col min="41" max="41" width="7.453125" bestFit="1" customWidth="1"/>
    <col min="42" max="42" width="6.90625" customWidth="1"/>
    <col min="43" max="43" width="7.453125" customWidth="1"/>
    <col min="44" max="44" width="4.453125" bestFit="1" customWidth="1"/>
    <col min="45" max="45" width="4.81640625" customWidth="1"/>
    <col min="46" max="47" width="6.453125" customWidth="1"/>
    <col min="48" max="48" width="7.453125" bestFit="1" customWidth="1"/>
    <col min="49" max="50" width="7.453125" customWidth="1"/>
    <col min="51" max="51" width="6.90625" bestFit="1" customWidth="1"/>
    <col min="52" max="52" width="11.1796875" customWidth="1"/>
    <col min="53" max="53" width="8.36328125" customWidth="1"/>
    <col min="54" max="54" width="5.36328125" customWidth="1"/>
    <col min="55" max="55" width="6.453125" customWidth="1"/>
    <col min="56" max="56" width="8.1796875" customWidth="1"/>
    <col min="57" max="57" width="6.453125" customWidth="1"/>
    <col min="59" max="60" width="8.81640625" customWidth="1"/>
    <col min="61" max="63" width="6.453125" customWidth="1"/>
    <col min="64" max="64" width="7.453125" bestFit="1" customWidth="1"/>
    <col min="65" max="66" width="6.453125" customWidth="1"/>
    <col min="67" max="67" width="6.453125" bestFit="1" customWidth="1"/>
    <col min="68" max="68" width="6.453125" customWidth="1"/>
    <col min="69" max="69" width="8.6328125" customWidth="1"/>
    <col min="70" max="70" width="6.453125" customWidth="1"/>
    <col min="71" max="71" width="5.81640625" customWidth="1"/>
    <col min="72" max="72" width="5.54296875" customWidth="1"/>
    <col min="73" max="73" width="6.453125" customWidth="1"/>
    <col min="74" max="74" width="4.54296875" customWidth="1"/>
    <col min="75" max="75" width="9.36328125" customWidth="1"/>
    <col min="76" max="76" width="7.54296875" customWidth="1"/>
    <col min="77" max="78" width="7.81640625" customWidth="1"/>
    <col min="79" max="79" width="9.453125" customWidth="1"/>
    <col min="80" max="80" width="5.54296875" customWidth="1"/>
    <col min="81" max="81" width="9.1796875" customWidth="1"/>
    <col min="82" max="82" width="8" customWidth="1"/>
    <col min="83" max="83" width="8.54296875" customWidth="1"/>
    <col min="84" max="84" width="5.54296875" customWidth="1"/>
    <col min="85" max="85" width="6.81640625" customWidth="1"/>
    <col min="86" max="86" width="7.81640625" customWidth="1"/>
    <col min="89" max="89" width="15.1796875" customWidth="1"/>
  </cols>
  <sheetData>
    <row r="1" spans="1:110" ht="24" thickBot="1" x14ac:dyDescent="0.6">
      <c r="A1" s="1"/>
      <c r="Q1" t="s">
        <v>1</v>
      </c>
      <c r="AJ1" s="2"/>
      <c r="AK1" s="2"/>
      <c r="BZ1" s="2"/>
      <c r="CA1" s="2" t="s">
        <v>2</v>
      </c>
      <c r="CB1" s="2"/>
      <c r="CC1" s="2"/>
      <c r="CE1" s="2"/>
    </row>
    <row r="2" spans="1:110" ht="15" thickBot="1" x14ac:dyDescent="0.4">
      <c r="A2" s="3"/>
      <c r="B2" s="3"/>
      <c r="C2" s="222" t="s">
        <v>3</v>
      </c>
      <c r="D2" s="5" t="s">
        <v>4</v>
      </c>
      <c r="E2" s="5"/>
      <c r="F2" s="5"/>
      <c r="G2" s="5"/>
      <c r="H2" s="5"/>
      <c r="I2" s="6"/>
      <c r="J2" s="144" t="s">
        <v>5</v>
      </c>
      <c r="K2" s="8"/>
      <c r="L2" s="8"/>
      <c r="M2" s="9"/>
      <c r="N2" s="9"/>
      <c r="O2" s="9"/>
      <c r="P2" s="144" t="s">
        <v>6</v>
      </c>
      <c r="Q2" s="8"/>
      <c r="R2" s="9"/>
      <c r="S2" s="9"/>
      <c r="T2" s="9"/>
      <c r="U2" s="9"/>
      <c r="V2" s="144" t="s">
        <v>7</v>
      </c>
      <c r="W2" s="8"/>
      <c r="X2" s="9"/>
      <c r="Y2" s="9"/>
      <c r="Z2" s="9"/>
      <c r="AA2" s="9"/>
      <c r="AB2" s="144" t="s">
        <v>8</v>
      </c>
      <c r="AC2" s="8"/>
      <c r="AD2" s="9"/>
      <c r="AE2" s="9"/>
      <c r="AF2" s="9"/>
      <c r="AG2" s="9"/>
      <c r="AH2" s="5" t="s">
        <v>53</v>
      </c>
      <c r="AI2" s="5"/>
      <c r="AJ2" s="5"/>
      <c r="AK2" s="5"/>
      <c r="AL2" s="5"/>
      <c r="AM2" s="6"/>
      <c r="AN2" s="223" t="s">
        <v>9</v>
      </c>
      <c r="AO2" s="5" t="s">
        <v>4</v>
      </c>
      <c r="AP2" s="5"/>
      <c r="AQ2" s="5"/>
      <c r="AR2" s="5"/>
      <c r="AS2" s="5"/>
      <c r="AT2" s="5"/>
      <c r="AU2" s="6"/>
      <c r="AV2" s="144" t="s">
        <v>5</v>
      </c>
      <c r="AW2" s="8"/>
      <c r="AX2" s="8"/>
      <c r="AY2" s="8"/>
      <c r="AZ2" s="8"/>
      <c r="BA2" s="9"/>
      <c r="BB2" s="9"/>
      <c r="BC2" s="9"/>
      <c r="BD2" s="9"/>
      <c r="BE2" s="9"/>
      <c r="BF2" s="21"/>
      <c r="BG2" s="5" t="s">
        <v>6</v>
      </c>
      <c r="BH2" s="5"/>
      <c r="BI2" s="5"/>
      <c r="BJ2" s="10"/>
      <c r="BK2" s="10"/>
      <c r="BL2" s="10"/>
      <c r="BM2" s="10"/>
      <c r="BN2" s="10"/>
      <c r="BO2" s="10"/>
      <c r="BP2" s="10"/>
      <c r="BQ2" s="12" t="s">
        <v>7</v>
      </c>
      <c r="BR2" s="5"/>
      <c r="BS2" s="10"/>
      <c r="BT2" s="10"/>
      <c r="BU2" s="10"/>
      <c r="BV2" s="10"/>
      <c r="BW2" s="12" t="s">
        <v>8</v>
      </c>
      <c r="BX2" s="5"/>
      <c r="BY2" s="10"/>
      <c r="BZ2" s="10"/>
      <c r="CA2" s="10"/>
      <c r="CB2" s="10"/>
      <c r="CC2" s="5" t="s">
        <v>53</v>
      </c>
      <c r="CD2" s="5"/>
      <c r="CE2" s="5"/>
      <c r="CF2" s="5"/>
      <c r="CG2" s="5"/>
      <c r="CH2" s="6"/>
    </row>
    <row r="3" spans="1:110" ht="15" thickBot="1" x14ac:dyDescent="0.4">
      <c r="A3" s="3"/>
      <c r="B3" s="14" t="s">
        <v>10</v>
      </c>
      <c r="C3" s="14" t="s">
        <v>51</v>
      </c>
      <c r="D3" s="5" t="s">
        <v>52</v>
      </c>
      <c r="E3" s="5" t="s">
        <v>1</v>
      </c>
      <c r="F3" s="5" t="s">
        <v>11</v>
      </c>
      <c r="G3" s="6" t="s">
        <v>12</v>
      </c>
      <c r="H3" s="5" t="s">
        <v>13</v>
      </c>
      <c r="I3" s="15" t="s">
        <v>14</v>
      </c>
      <c r="J3" s="7" t="s">
        <v>15</v>
      </c>
      <c r="K3" s="5" t="s">
        <v>1</v>
      </c>
      <c r="L3" s="5" t="s">
        <v>11</v>
      </c>
      <c r="M3" s="5" t="s">
        <v>12</v>
      </c>
      <c r="N3" s="5" t="s">
        <v>13</v>
      </c>
      <c r="O3" s="18" t="s">
        <v>14</v>
      </c>
      <c r="P3" s="7" t="s">
        <v>15</v>
      </c>
      <c r="Q3" s="5" t="s">
        <v>1</v>
      </c>
      <c r="R3" s="5" t="s">
        <v>11</v>
      </c>
      <c r="S3" s="5" t="s">
        <v>12</v>
      </c>
      <c r="T3" s="5" t="s">
        <v>13</v>
      </c>
      <c r="U3" s="18" t="s">
        <v>14</v>
      </c>
      <c r="V3" s="7" t="s">
        <v>15</v>
      </c>
      <c r="W3" s="5" t="s">
        <v>1</v>
      </c>
      <c r="X3" s="5" t="s">
        <v>11</v>
      </c>
      <c r="Y3" s="5" t="s">
        <v>12</v>
      </c>
      <c r="Z3" s="5" t="s">
        <v>13</v>
      </c>
      <c r="AA3" s="18" t="s">
        <v>14</v>
      </c>
      <c r="AB3" s="7" t="s">
        <v>15</v>
      </c>
      <c r="AC3" s="5" t="s">
        <v>1</v>
      </c>
      <c r="AD3" s="5" t="s">
        <v>11</v>
      </c>
      <c r="AE3" s="5" t="s">
        <v>12</v>
      </c>
      <c r="AF3" s="5" t="s">
        <v>13</v>
      </c>
      <c r="AG3" s="145" t="s">
        <v>14</v>
      </c>
      <c r="AH3" s="5" t="s">
        <v>52</v>
      </c>
      <c r="AI3" s="5" t="s">
        <v>1</v>
      </c>
      <c r="AJ3" s="5" t="s">
        <v>11</v>
      </c>
      <c r="AK3" s="6" t="s">
        <v>12</v>
      </c>
      <c r="AL3" s="5" t="s">
        <v>13</v>
      </c>
      <c r="AM3" s="15" t="s">
        <v>14</v>
      </c>
      <c r="AN3" s="14" t="s">
        <v>16</v>
      </c>
      <c r="AO3" s="8" t="s">
        <v>15</v>
      </c>
      <c r="AP3" s="8" t="s">
        <v>59</v>
      </c>
      <c r="AQ3" s="8" t="s">
        <v>1</v>
      </c>
      <c r="AR3" s="8" t="s">
        <v>11</v>
      </c>
      <c r="AS3" s="11" t="s">
        <v>12</v>
      </c>
      <c r="AT3" s="8" t="s">
        <v>13</v>
      </c>
      <c r="AU3" s="15" t="s">
        <v>14</v>
      </c>
      <c r="AV3" s="7" t="s">
        <v>15</v>
      </c>
      <c r="AW3" s="5" t="s">
        <v>59</v>
      </c>
      <c r="AX3" s="5" t="s">
        <v>1</v>
      </c>
      <c r="AZ3" s="5" t="s">
        <v>11</v>
      </c>
      <c r="BA3" s="5" t="s">
        <v>59</v>
      </c>
      <c r="BB3" s="6" t="s">
        <v>12</v>
      </c>
      <c r="BC3" s="5"/>
      <c r="BD3" s="5" t="s">
        <v>13</v>
      </c>
      <c r="BE3" s="5" t="s">
        <v>59</v>
      </c>
      <c r="BF3" s="18" t="s">
        <v>14</v>
      </c>
      <c r="BG3" s="6" t="s">
        <v>59</v>
      </c>
      <c r="BH3" s="8" t="s">
        <v>15</v>
      </c>
      <c r="BI3" s="8" t="s">
        <v>59</v>
      </c>
      <c r="BJ3" s="8" t="s">
        <v>1</v>
      </c>
      <c r="BK3" s="8" t="s">
        <v>11</v>
      </c>
      <c r="BL3" s="8" t="s">
        <v>59</v>
      </c>
      <c r="BM3" s="11" t="s">
        <v>12</v>
      </c>
      <c r="BN3" s="8" t="s">
        <v>13</v>
      </c>
      <c r="BO3" s="8" t="s">
        <v>59</v>
      </c>
      <c r="BP3" s="15" t="s">
        <v>14</v>
      </c>
      <c r="BQ3" s="8" t="s">
        <v>59</v>
      </c>
      <c r="BR3" s="19" t="s">
        <v>15</v>
      </c>
      <c r="BS3" s="8" t="s">
        <v>1</v>
      </c>
      <c r="BT3" s="8" t="s">
        <v>11</v>
      </c>
      <c r="BU3" s="11" t="s">
        <v>12</v>
      </c>
      <c r="BV3" s="8" t="s">
        <v>13</v>
      </c>
      <c r="BW3" s="15" t="s">
        <v>14</v>
      </c>
      <c r="BX3" s="19" t="s">
        <v>15</v>
      </c>
      <c r="BY3" s="8" t="s">
        <v>1</v>
      </c>
      <c r="BZ3" s="8" t="s">
        <v>11</v>
      </c>
      <c r="CA3" s="11" t="s">
        <v>12</v>
      </c>
      <c r="CB3" s="8" t="s">
        <v>13</v>
      </c>
      <c r="CC3" s="15" t="s">
        <v>14</v>
      </c>
      <c r="CD3" s="5" t="s">
        <v>52</v>
      </c>
      <c r="CE3" s="5" t="s">
        <v>1</v>
      </c>
      <c r="CF3" s="5" t="s">
        <v>11</v>
      </c>
      <c r="CG3" s="6" t="s">
        <v>12</v>
      </c>
      <c r="CH3" s="5" t="s">
        <v>13</v>
      </c>
      <c r="CI3" s="15" t="s">
        <v>14</v>
      </c>
      <c r="CK3" s="14" t="s">
        <v>74</v>
      </c>
      <c r="CL3" s="145" t="s">
        <v>84</v>
      </c>
      <c r="CT3" t="s">
        <v>98</v>
      </c>
      <c r="DA3" t="s">
        <v>104</v>
      </c>
    </row>
    <row r="4" spans="1:110" ht="15" thickBot="1" x14ac:dyDescent="0.4">
      <c r="A4" s="3" t="s">
        <v>19</v>
      </c>
      <c r="B4" s="176">
        <v>1</v>
      </c>
      <c r="C4" s="21">
        <v>5930</v>
      </c>
      <c r="D4" s="125"/>
      <c r="E4" s="9"/>
      <c r="F4" s="9"/>
      <c r="G4" s="9"/>
      <c r="H4" s="9"/>
      <c r="I4" s="154"/>
      <c r="J4" s="23">
        <v>3874</v>
      </c>
      <c r="K4" s="23">
        <v>0.9</v>
      </c>
      <c r="L4" s="24">
        <v>1.82</v>
      </c>
      <c r="M4" s="25">
        <v>11</v>
      </c>
      <c r="N4" s="25">
        <v>146</v>
      </c>
      <c r="O4" s="25">
        <v>12</v>
      </c>
      <c r="P4" s="22">
        <v>4187</v>
      </c>
      <c r="Q4" s="215">
        <v>0.9</v>
      </c>
      <c r="R4" s="27">
        <v>1.88</v>
      </c>
      <c r="S4" s="27">
        <v>12</v>
      </c>
      <c r="T4" s="27">
        <v>156</v>
      </c>
      <c r="U4" s="28">
        <v>13</v>
      </c>
      <c r="V4" s="137">
        <v>4575</v>
      </c>
      <c r="W4" s="27">
        <v>0.94</v>
      </c>
      <c r="X4" s="27">
        <v>2.6</v>
      </c>
      <c r="Y4" s="27">
        <v>13</v>
      </c>
      <c r="Z4" s="27">
        <v>167</v>
      </c>
      <c r="AA4" s="28">
        <v>14</v>
      </c>
      <c r="AB4" s="137">
        <v>4906</v>
      </c>
      <c r="AC4" s="27">
        <v>0.94</v>
      </c>
      <c r="AD4" s="27">
        <v>3.42</v>
      </c>
      <c r="AE4" s="27">
        <v>14</v>
      </c>
      <c r="AF4" s="27">
        <v>178</v>
      </c>
      <c r="AG4" s="28">
        <v>15</v>
      </c>
      <c r="AH4" s="125">
        <v>5271</v>
      </c>
      <c r="AI4" s="9">
        <v>0.97</v>
      </c>
      <c r="AJ4" s="9">
        <v>5.62</v>
      </c>
      <c r="AK4" s="9">
        <v>15</v>
      </c>
      <c r="AL4" s="9">
        <v>183</v>
      </c>
      <c r="AM4" s="154">
        <v>16</v>
      </c>
      <c r="AN4" s="9">
        <v>6041</v>
      </c>
      <c r="AO4" s="216"/>
      <c r="AP4" s="26"/>
      <c r="AQ4" s="29"/>
      <c r="AR4" s="31"/>
      <c r="AS4" s="27"/>
      <c r="AT4" s="27"/>
      <c r="AU4" s="28"/>
      <c r="AV4" s="22">
        <v>3759</v>
      </c>
      <c r="AW4" s="274">
        <f>((AV4-J4)/J4)*100</f>
        <v>-2.9685080020650489</v>
      </c>
      <c r="AX4" s="26">
        <v>0.9</v>
      </c>
      <c r="AY4" s="274">
        <f>((AX4-K4)/K4)*100</f>
        <v>0</v>
      </c>
      <c r="AZ4" s="31">
        <v>1.25</v>
      </c>
      <c r="BA4" s="274">
        <f>((AZ4-L4)/L4)*100</f>
        <v>-31.318681318681318</v>
      </c>
      <c r="BB4" s="27">
        <v>11</v>
      </c>
      <c r="BC4" s="26">
        <f>((BB4-M4)/M4)*100</f>
        <v>0</v>
      </c>
      <c r="BD4" s="27">
        <v>136</v>
      </c>
      <c r="BE4" s="26">
        <f>((BD4-N4)/N4)*100</f>
        <v>-6.8493150684931505</v>
      </c>
      <c r="BF4" s="28">
        <v>10</v>
      </c>
      <c r="BG4" s="141">
        <f>((BF4-O4)/O4)*100</f>
        <v>-16.666666666666664</v>
      </c>
      <c r="BH4" s="27">
        <v>4103</v>
      </c>
      <c r="BI4" s="26">
        <f>((BH4-P4)/P4)*100</f>
        <v>-2.0062096966802003</v>
      </c>
      <c r="BJ4" s="27">
        <v>0.9</v>
      </c>
      <c r="BK4" s="27">
        <v>1.38</v>
      </c>
      <c r="BL4" s="26">
        <f>((BK4-R4)/R4)*100</f>
        <v>-26.595744680851062</v>
      </c>
      <c r="BM4" s="26">
        <v>12</v>
      </c>
      <c r="BN4" s="31">
        <v>141</v>
      </c>
      <c r="BO4" s="26">
        <f>((BN4-T4)/T4)*100</f>
        <v>-9.6153846153846168</v>
      </c>
      <c r="BP4" s="27">
        <v>11</v>
      </c>
      <c r="BQ4" s="217">
        <f>((BP4-U4)/U4)*100</f>
        <v>-15.384615384615385</v>
      </c>
      <c r="BR4" s="27">
        <v>4449</v>
      </c>
      <c r="BS4" s="27">
        <v>0.94</v>
      </c>
      <c r="BT4" s="27">
        <v>1.8</v>
      </c>
      <c r="BU4" s="8">
        <v>13</v>
      </c>
      <c r="BV4" s="8">
        <v>153</v>
      </c>
      <c r="BW4" s="8">
        <v>13</v>
      </c>
      <c r="BX4" s="144">
        <v>4778</v>
      </c>
      <c r="BY4" s="8">
        <v>0.94</v>
      </c>
      <c r="BZ4" s="8">
        <v>2.5499999999999998</v>
      </c>
      <c r="CA4" s="78">
        <v>14</v>
      </c>
      <c r="CB4" s="78">
        <v>163</v>
      </c>
      <c r="CC4" s="167">
        <v>13</v>
      </c>
      <c r="CD4" s="125">
        <v>5194</v>
      </c>
      <c r="CE4" s="9">
        <v>0.96</v>
      </c>
      <c r="CF4" s="9">
        <v>3.96</v>
      </c>
      <c r="CG4" s="9">
        <v>15</v>
      </c>
      <c r="CH4" s="9">
        <v>172</v>
      </c>
      <c r="CI4" s="154">
        <v>14</v>
      </c>
      <c r="CJ4" t="s">
        <v>69</v>
      </c>
      <c r="CN4" t="s">
        <v>97</v>
      </c>
      <c r="CT4" t="s">
        <v>69</v>
      </c>
      <c r="CX4" t="s">
        <v>97</v>
      </c>
      <c r="DA4" s="9"/>
      <c r="DB4" s="9"/>
      <c r="DC4" s="9"/>
      <c r="DD4" s="9" t="s">
        <v>97</v>
      </c>
      <c r="DE4" s="9"/>
      <c r="DF4" s="13"/>
    </row>
    <row r="5" spans="1:110" ht="15" thickBot="1" x14ac:dyDescent="0.4">
      <c r="B5" s="177">
        <v>2</v>
      </c>
      <c r="C5" s="34">
        <v>4900</v>
      </c>
      <c r="D5" s="36">
        <v>3224</v>
      </c>
      <c r="E5" s="35">
        <v>0.9</v>
      </c>
      <c r="F5" s="35">
        <v>1.92</v>
      </c>
      <c r="G5" s="35">
        <v>10</v>
      </c>
      <c r="H5" s="35">
        <v>165</v>
      </c>
      <c r="I5" s="155">
        <v>11</v>
      </c>
      <c r="J5" s="35">
        <v>3479</v>
      </c>
      <c r="K5" s="35">
        <v>0.92</v>
      </c>
      <c r="L5" s="32">
        <v>2.34</v>
      </c>
      <c r="M5" s="25">
        <v>11</v>
      </c>
      <c r="N5" s="25">
        <v>176</v>
      </c>
      <c r="O5" s="25">
        <v>13</v>
      </c>
      <c r="P5" s="36">
        <v>3712</v>
      </c>
      <c r="Q5" s="35">
        <v>0.94</v>
      </c>
      <c r="R5" s="25">
        <v>3.07</v>
      </c>
      <c r="S5" s="25">
        <v>12</v>
      </c>
      <c r="T5" s="25">
        <v>184</v>
      </c>
      <c r="U5" s="37">
        <v>14</v>
      </c>
      <c r="V5" s="138">
        <v>3987</v>
      </c>
      <c r="W5" s="25">
        <v>0.94</v>
      </c>
      <c r="X5" s="25">
        <v>4.0999999999999996</v>
      </c>
      <c r="Y5" s="25">
        <v>13</v>
      </c>
      <c r="Z5" s="25">
        <v>190</v>
      </c>
      <c r="AA5" s="37">
        <v>16</v>
      </c>
      <c r="AB5" s="138"/>
      <c r="AC5" s="25"/>
      <c r="AD5" s="25"/>
      <c r="AE5" s="25"/>
      <c r="AF5" s="25"/>
      <c r="AG5" s="37"/>
      <c r="AH5" s="36"/>
      <c r="AI5" s="35"/>
      <c r="AJ5" s="2"/>
      <c r="AK5" s="2"/>
      <c r="AL5" s="2"/>
      <c r="AM5" s="155"/>
      <c r="AN5" s="23">
        <v>4910</v>
      </c>
      <c r="AO5" s="36">
        <v>3129</v>
      </c>
      <c r="AP5" s="274">
        <f>((AO5-D5)/D5)*100</f>
        <v>-2.9466501240694791</v>
      </c>
      <c r="AQ5" s="35">
        <v>0.85</v>
      </c>
      <c r="AR5" s="25">
        <v>1.57</v>
      </c>
      <c r="AS5" s="25">
        <v>10</v>
      </c>
      <c r="AT5" s="25">
        <v>159</v>
      </c>
      <c r="AU5" s="37">
        <v>11</v>
      </c>
      <c r="AV5" s="36">
        <v>3471</v>
      </c>
      <c r="AW5" s="274">
        <f t="shared" ref="AW5:AW16" si="0">((AV5-J5)/J5)*100</f>
        <v>-0.22995113538373094</v>
      </c>
      <c r="AX5" s="35">
        <v>0.89</v>
      </c>
      <c r="AY5" s="274">
        <f t="shared" ref="AY5:AY16" si="1">((AX5-K5)/K5)*100</f>
        <v>-3.2608695652173938</v>
      </c>
      <c r="AZ5" s="25">
        <v>1.73</v>
      </c>
      <c r="BA5" s="274">
        <f>((AZ5-L5)/L5)*100</f>
        <v>-26.068376068376065</v>
      </c>
      <c r="BB5" s="25">
        <v>11</v>
      </c>
      <c r="BC5" s="26">
        <f>((BB5-M5)/M5)*100</f>
        <v>0</v>
      </c>
      <c r="BD5" s="25">
        <v>170</v>
      </c>
      <c r="BE5" s="26">
        <f>((BD5-N5)/N5)*100</f>
        <v>-3.4090909090909087</v>
      </c>
      <c r="BF5" s="37">
        <v>12</v>
      </c>
      <c r="BG5" s="141">
        <f>((BF5-O5)/O5)*100</f>
        <v>-7.6923076923076925</v>
      </c>
      <c r="BH5" s="25">
        <v>3709</v>
      </c>
      <c r="BI5" s="26">
        <f>((BH5-P5)/P5)*100</f>
        <v>-8.0818965517241381E-2</v>
      </c>
      <c r="BJ5" s="25">
        <v>0.91</v>
      </c>
      <c r="BK5" s="25">
        <v>2.62</v>
      </c>
      <c r="BL5" s="26">
        <f>((BK5-R5)/R5)*100</f>
        <v>-14.657980456026051</v>
      </c>
      <c r="BM5" s="35">
        <v>12</v>
      </c>
      <c r="BN5" s="45">
        <v>178</v>
      </c>
      <c r="BO5" s="26">
        <f>((BN5-T5)/T5)*100</f>
        <v>-3.2608695652173911</v>
      </c>
      <c r="BP5" s="25">
        <v>13</v>
      </c>
      <c r="BQ5" s="217">
        <f>((BP5-U5)/U5)*100</f>
        <v>-7.1428571428571423</v>
      </c>
      <c r="BR5" s="25">
        <v>3963</v>
      </c>
      <c r="BS5" s="25">
        <v>0.92</v>
      </c>
      <c r="BT5" s="25">
        <v>4.03</v>
      </c>
      <c r="BU5" s="39">
        <v>13</v>
      </c>
      <c r="BV5" s="39">
        <v>183</v>
      </c>
      <c r="BW5" s="39">
        <v>14</v>
      </c>
      <c r="BX5" s="76"/>
      <c r="BY5" s="39"/>
      <c r="BZ5" s="39"/>
      <c r="CA5" s="41"/>
      <c r="CB5" s="41"/>
      <c r="CC5" s="168"/>
      <c r="CD5" s="36"/>
      <c r="CE5" s="35"/>
      <c r="CF5" s="2"/>
      <c r="CG5" s="2"/>
      <c r="CH5" s="2"/>
      <c r="CI5" s="155"/>
      <c r="CJ5" t="s">
        <v>20</v>
      </c>
      <c r="CL5" t="s">
        <v>21</v>
      </c>
      <c r="CM5" t="s">
        <v>117</v>
      </c>
      <c r="CN5" t="s">
        <v>20</v>
      </c>
      <c r="CP5" t="s">
        <v>21</v>
      </c>
      <c r="CR5" s="311">
        <f>_xlfn.T.TEST(CM6:CM17,CQ6:CQ17,2,2)</f>
        <v>0.16485575532103611</v>
      </c>
      <c r="CT5" t="s">
        <v>20</v>
      </c>
      <c r="CV5" t="s">
        <v>21</v>
      </c>
      <c r="CX5" t="s">
        <v>20</v>
      </c>
      <c r="CZ5" t="s">
        <v>21</v>
      </c>
      <c r="DA5" s="2"/>
      <c r="DB5" s="2" t="s">
        <v>21</v>
      </c>
      <c r="DC5" s="2"/>
      <c r="DD5" s="2" t="s">
        <v>20</v>
      </c>
      <c r="DE5" s="2"/>
      <c r="DF5" s="49" t="s">
        <v>21</v>
      </c>
    </row>
    <row r="6" spans="1:110" ht="15" thickBot="1" x14ac:dyDescent="0.4">
      <c r="A6" s="3"/>
      <c r="B6" s="177">
        <v>3</v>
      </c>
      <c r="C6" s="34">
        <v>5449</v>
      </c>
      <c r="D6" s="44">
        <v>3698</v>
      </c>
      <c r="E6" s="2">
        <v>0.88</v>
      </c>
      <c r="F6" s="23">
        <v>2.2999999999999998</v>
      </c>
      <c r="G6" s="23">
        <v>10</v>
      </c>
      <c r="H6" s="23">
        <v>142</v>
      </c>
      <c r="I6" s="40">
        <v>9</v>
      </c>
      <c r="J6" s="23">
        <v>4026</v>
      </c>
      <c r="K6" s="23">
        <v>0.9</v>
      </c>
      <c r="L6" s="24">
        <v>3.02</v>
      </c>
      <c r="M6" s="25">
        <v>11</v>
      </c>
      <c r="N6" s="25">
        <v>159</v>
      </c>
      <c r="O6" s="25">
        <v>12</v>
      </c>
      <c r="P6" s="43">
        <v>4295</v>
      </c>
      <c r="Q6" s="53">
        <v>0.91</v>
      </c>
      <c r="R6" s="25">
        <v>4.3600000000000003</v>
      </c>
      <c r="S6" s="25">
        <v>12</v>
      </c>
      <c r="T6" s="25">
        <v>168</v>
      </c>
      <c r="U6" s="37">
        <v>15</v>
      </c>
      <c r="V6" s="138"/>
      <c r="W6" s="25"/>
      <c r="X6" s="25"/>
      <c r="Y6" s="25"/>
      <c r="Z6" s="25"/>
      <c r="AA6" s="37"/>
      <c r="AB6" s="138"/>
      <c r="AC6" s="25"/>
      <c r="AD6" s="25"/>
      <c r="AE6" s="25"/>
      <c r="AF6" s="25"/>
      <c r="AG6" s="37"/>
      <c r="AH6" s="44"/>
      <c r="AI6" s="2"/>
      <c r="AJ6" s="2"/>
      <c r="AK6" s="2"/>
      <c r="AL6" s="2"/>
      <c r="AM6" s="49"/>
      <c r="AN6" s="23">
        <v>5370</v>
      </c>
      <c r="AO6" s="44">
        <v>3481</v>
      </c>
      <c r="AP6" s="274">
        <f>((AO6-D6)/D6)*100</f>
        <v>-5.8680367766360195</v>
      </c>
      <c r="AQ6" s="2">
        <v>0.9</v>
      </c>
      <c r="AR6" s="45">
        <v>1.95</v>
      </c>
      <c r="AS6" s="25">
        <v>10</v>
      </c>
      <c r="AT6" s="25">
        <v>140</v>
      </c>
      <c r="AU6" s="37">
        <v>9</v>
      </c>
      <c r="AV6" s="44">
        <v>3891</v>
      </c>
      <c r="AW6" s="274">
        <f t="shared" si="0"/>
        <v>-3.3532041728763042</v>
      </c>
      <c r="AX6" s="53">
        <v>0.89</v>
      </c>
      <c r="AY6" s="274">
        <f t="shared" si="1"/>
        <v>-1.111111111111112</v>
      </c>
      <c r="AZ6" s="45">
        <v>2.79</v>
      </c>
      <c r="BA6" s="274">
        <f>((AZ6-L6)/L6)*100</f>
        <v>-7.6158940397350996</v>
      </c>
      <c r="BB6" s="25">
        <v>11</v>
      </c>
      <c r="BC6" s="26">
        <f>((BB6-M6)/M6)*100</f>
        <v>0</v>
      </c>
      <c r="BD6" s="25">
        <v>152</v>
      </c>
      <c r="BE6" s="26">
        <f>((BD6-N6)/N6)*100</f>
        <v>-4.4025157232704402</v>
      </c>
      <c r="BF6" s="37">
        <v>11</v>
      </c>
      <c r="BG6" s="141">
        <f>((BF6-O6)/O6)*100</f>
        <v>-8.3333333333333321</v>
      </c>
      <c r="BH6" s="25">
        <v>4148</v>
      </c>
      <c r="BI6" s="26">
        <f>((BH6-P6)/P6)*100</f>
        <v>-3.422584400465658</v>
      </c>
      <c r="BJ6" s="25">
        <v>0.91</v>
      </c>
      <c r="BK6" s="25">
        <v>3.95</v>
      </c>
      <c r="BL6" s="26">
        <f>((BK6-R6)/R6)*100</f>
        <v>-9.4036697247706442</v>
      </c>
      <c r="BM6" s="53">
        <v>12</v>
      </c>
      <c r="BN6" s="45">
        <v>163</v>
      </c>
      <c r="BO6" s="26">
        <f>((BN6-T6)/T6)*100</f>
        <v>-2.9761904761904758</v>
      </c>
      <c r="BP6" s="25">
        <v>12</v>
      </c>
      <c r="BQ6" s="217">
        <f>((BP6-U6)/U6)*100</f>
        <v>-20</v>
      </c>
      <c r="BR6" s="25">
        <v>4507</v>
      </c>
      <c r="BS6" s="25">
        <v>0.93</v>
      </c>
      <c r="BT6" s="25">
        <v>4.79</v>
      </c>
      <c r="BU6" s="39">
        <v>13</v>
      </c>
      <c r="BV6" s="39">
        <v>173</v>
      </c>
      <c r="BW6" s="39">
        <v>14</v>
      </c>
      <c r="BX6" s="76"/>
      <c r="BY6" s="39"/>
      <c r="BZ6" s="39"/>
      <c r="CA6" s="41"/>
      <c r="CB6" s="41"/>
      <c r="CC6" s="168"/>
      <c r="CD6" s="44"/>
      <c r="CE6" s="2"/>
      <c r="CF6" s="2"/>
      <c r="CG6" s="2"/>
      <c r="CH6" s="2"/>
      <c r="CI6" s="49"/>
      <c r="CJ6">
        <f>J4</f>
        <v>3874</v>
      </c>
      <c r="CK6" s="94">
        <f>(CJ6+CL6)/2</f>
        <v>3816.5</v>
      </c>
      <c r="CL6">
        <f>AV4</f>
        <v>3759</v>
      </c>
      <c r="CM6">
        <f>((CL6-CJ6)/CJ6)*100</f>
        <v>-2.9685080020650489</v>
      </c>
      <c r="CN6" s="94">
        <f t="shared" ref="CN6:CN17" si="2">J20</f>
        <v>3300</v>
      </c>
      <c r="CO6" s="94">
        <f>(CN6+CP6)/2</f>
        <v>3286.5</v>
      </c>
      <c r="CP6" s="94">
        <f t="shared" ref="CP6:CP17" si="3">AV20</f>
        <v>3273</v>
      </c>
      <c r="CQ6">
        <f>((CP6-CN6)/CN6)*100</f>
        <v>-0.81818181818181823</v>
      </c>
      <c r="CT6">
        <f>N4</f>
        <v>146</v>
      </c>
      <c r="CU6" s="94">
        <f t="shared" ref="CU6:CU17" si="4">(CT6+CV6)/2</f>
        <v>141</v>
      </c>
      <c r="CV6">
        <f>BD4</f>
        <v>136</v>
      </c>
      <c r="CX6">
        <f t="shared" ref="CX6:CX17" si="5">N20</f>
        <v>158</v>
      </c>
      <c r="CY6" s="94">
        <f t="shared" ref="CY6:CY17" si="6">(CX6+CZ6)/2</f>
        <v>154</v>
      </c>
      <c r="CZ6">
        <f t="shared" ref="CZ6:CZ17" si="7">BD20</f>
        <v>150</v>
      </c>
      <c r="DA6" s="2" t="e">
        <f>(#REF!+DB6)/2</f>
        <v>#REF!</v>
      </c>
      <c r="DB6" s="25">
        <v>10</v>
      </c>
      <c r="DC6" s="2"/>
      <c r="DD6" s="25">
        <v>11</v>
      </c>
      <c r="DE6" s="2">
        <f>(DD6+DF6)/2</f>
        <v>12</v>
      </c>
      <c r="DF6" s="28">
        <v>13</v>
      </c>
    </row>
    <row r="7" spans="1:110" ht="15" thickBot="1" x14ac:dyDescent="0.4">
      <c r="A7" s="3"/>
      <c r="B7" s="177">
        <v>4</v>
      </c>
      <c r="C7" s="46">
        <v>5427</v>
      </c>
      <c r="D7" s="36">
        <v>3225</v>
      </c>
      <c r="E7" s="35">
        <v>0.9</v>
      </c>
      <c r="F7" s="47">
        <v>1.73</v>
      </c>
      <c r="G7" s="47">
        <v>10</v>
      </c>
      <c r="H7" s="47">
        <v>164</v>
      </c>
      <c r="I7" s="156">
        <v>7</v>
      </c>
      <c r="J7" s="35">
        <v>3505</v>
      </c>
      <c r="K7" s="35">
        <v>0.92</v>
      </c>
      <c r="L7" s="48">
        <v>1.99</v>
      </c>
      <c r="M7" s="25">
        <v>11</v>
      </c>
      <c r="N7" s="25">
        <v>168</v>
      </c>
      <c r="O7" s="25">
        <v>10</v>
      </c>
      <c r="P7" s="36">
        <v>3907</v>
      </c>
      <c r="Q7" s="35">
        <v>0.92</v>
      </c>
      <c r="R7" s="45">
        <v>2.7</v>
      </c>
      <c r="S7" s="25">
        <v>12</v>
      </c>
      <c r="T7" s="25">
        <v>174</v>
      </c>
      <c r="U7" s="37">
        <v>12</v>
      </c>
      <c r="V7" s="138">
        <v>4210</v>
      </c>
      <c r="W7" s="25">
        <v>0.94</v>
      </c>
      <c r="X7" s="25">
        <v>2.99</v>
      </c>
      <c r="Y7" s="25">
        <v>13</v>
      </c>
      <c r="Z7" s="25">
        <v>182</v>
      </c>
      <c r="AA7" s="37">
        <v>13</v>
      </c>
      <c r="AB7" s="138">
        <v>4342</v>
      </c>
      <c r="AC7" s="25">
        <v>0.95</v>
      </c>
      <c r="AD7" s="25">
        <v>3.51</v>
      </c>
      <c r="AE7" s="25">
        <v>14</v>
      </c>
      <c r="AF7" s="25">
        <v>187</v>
      </c>
      <c r="AG7" s="37">
        <v>14</v>
      </c>
      <c r="AH7" s="36">
        <v>4649</v>
      </c>
      <c r="AI7" s="35">
        <v>0.99</v>
      </c>
      <c r="AJ7" s="47">
        <v>5.1100000000000003</v>
      </c>
      <c r="AK7" s="47">
        <v>15</v>
      </c>
      <c r="AL7" s="47">
        <v>191</v>
      </c>
      <c r="AM7" s="156">
        <v>15</v>
      </c>
      <c r="AN7" s="23">
        <v>5093</v>
      </c>
      <c r="AO7" s="36"/>
      <c r="AP7" s="274"/>
      <c r="AQ7" s="35"/>
      <c r="AR7" s="45"/>
      <c r="AS7" s="25"/>
      <c r="AT7" s="25"/>
      <c r="AU7" s="37"/>
      <c r="AV7" s="36">
        <v>3380</v>
      </c>
      <c r="AW7" s="274">
        <f t="shared" si="0"/>
        <v>-3.566333808844508</v>
      </c>
      <c r="AX7" s="35">
        <v>0.91</v>
      </c>
      <c r="AY7" s="274">
        <f t="shared" si="1"/>
        <v>-1.0869565217391313</v>
      </c>
      <c r="AZ7" s="45">
        <v>1.55</v>
      </c>
      <c r="BA7" s="274">
        <f>((AZ7-L7)/L7)*100</f>
        <v>-22.110552763819094</v>
      </c>
      <c r="BB7" s="25">
        <v>11</v>
      </c>
      <c r="BC7" s="26">
        <f>((BB7-M7)/M7)*100</f>
        <v>0</v>
      </c>
      <c r="BD7" s="25">
        <v>167</v>
      </c>
      <c r="BE7" s="26">
        <f>((BD7-N7)/N7)*100</f>
        <v>-0.59523809523809523</v>
      </c>
      <c r="BF7" s="37">
        <v>8</v>
      </c>
      <c r="BG7" s="141">
        <f>((BF7-O7)/O7)*100</f>
        <v>-20</v>
      </c>
      <c r="BH7" s="25">
        <v>3690</v>
      </c>
      <c r="BI7" s="26">
        <f>((BH7-P7)/P7)*100</f>
        <v>-5.5541336063475812</v>
      </c>
      <c r="BJ7" s="25">
        <v>0.91</v>
      </c>
      <c r="BK7" s="25">
        <v>2.16</v>
      </c>
      <c r="BL7" s="26">
        <f>((BK7-R7)/R7)*100</f>
        <v>-20</v>
      </c>
      <c r="BM7" s="35">
        <v>12</v>
      </c>
      <c r="BN7" s="45">
        <v>174</v>
      </c>
      <c r="BO7" s="26">
        <f>((BN7-T7)/T7)*100</f>
        <v>0</v>
      </c>
      <c r="BP7" s="25">
        <v>11</v>
      </c>
      <c r="BQ7" s="217">
        <f>((BP7-U7)/U7)*100</f>
        <v>-8.3333333333333321</v>
      </c>
      <c r="BR7" s="25">
        <v>3958</v>
      </c>
      <c r="BS7" s="25">
        <v>0.93</v>
      </c>
      <c r="BT7" s="25">
        <v>2.25</v>
      </c>
      <c r="BU7" s="39">
        <v>13</v>
      </c>
      <c r="BV7" s="39">
        <v>179</v>
      </c>
      <c r="BW7" s="39">
        <v>11</v>
      </c>
      <c r="BX7" s="76">
        <v>4231</v>
      </c>
      <c r="BY7" s="39">
        <v>0.93</v>
      </c>
      <c r="BZ7" s="39">
        <v>2.25</v>
      </c>
      <c r="CA7" s="63">
        <v>14</v>
      </c>
      <c r="CB7" s="63">
        <v>184</v>
      </c>
      <c r="CC7" s="168">
        <v>11</v>
      </c>
      <c r="CD7" s="36">
        <v>4481</v>
      </c>
      <c r="CE7" s="35">
        <v>0.97</v>
      </c>
      <c r="CF7" s="47">
        <v>4.29</v>
      </c>
      <c r="CG7" s="47">
        <v>15</v>
      </c>
      <c r="CH7" s="47">
        <v>190</v>
      </c>
      <c r="CI7" s="156">
        <v>15</v>
      </c>
      <c r="CJ7">
        <f>J5</f>
        <v>3479</v>
      </c>
      <c r="CK7" s="94">
        <f t="shared" ref="CK7:CK19" si="8">(CJ7+CL7)/2</f>
        <v>3475</v>
      </c>
      <c r="CL7">
        <f>AV5</f>
        <v>3471</v>
      </c>
      <c r="CM7">
        <f t="shared" ref="CM7:CM17" si="9">((CL7-CJ7)/CJ7)*100</f>
        <v>-0.22995113538373094</v>
      </c>
      <c r="CN7" s="94">
        <f t="shared" si="2"/>
        <v>3750</v>
      </c>
      <c r="CO7" s="94">
        <f t="shared" ref="CO7:CO19" si="10">(CN7+CP7)/2</f>
        <v>3738.5</v>
      </c>
      <c r="CP7" s="94">
        <f t="shared" si="3"/>
        <v>3727</v>
      </c>
      <c r="CQ7">
        <f t="shared" ref="CQ7:CQ17" si="11">((CP7-CN7)/CN7)*100</f>
        <v>-0.6133333333333334</v>
      </c>
      <c r="CT7">
        <f>N5</f>
        <v>176</v>
      </c>
      <c r="CU7" s="94">
        <f t="shared" si="4"/>
        <v>173</v>
      </c>
      <c r="CV7">
        <f>BD5</f>
        <v>170</v>
      </c>
      <c r="CX7">
        <f t="shared" si="5"/>
        <v>170</v>
      </c>
      <c r="CY7" s="94">
        <f t="shared" si="6"/>
        <v>170</v>
      </c>
      <c r="CZ7">
        <f t="shared" si="7"/>
        <v>170</v>
      </c>
      <c r="DA7" s="2" t="e">
        <f>(#REF!+DB7)/2</f>
        <v>#REF!</v>
      </c>
      <c r="DB7" s="25">
        <v>12</v>
      </c>
      <c r="DC7" s="2"/>
      <c r="DD7" s="25">
        <v>15</v>
      </c>
      <c r="DE7" s="2">
        <f t="shared" ref="DE7:DE17" si="12">(DD7+DF7)/2</f>
        <v>14.5</v>
      </c>
      <c r="DF7" s="37">
        <v>14</v>
      </c>
    </row>
    <row r="8" spans="1:110" ht="15" thickBot="1" x14ac:dyDescent="0.4">
      <c r="A8" s="3"/>
      <c r="B8" s="177">
        <v>5</v>
      </c>
      <c r="C8" s="46">
        <v>4998</v>
      </c>
      <c r="D8" s="36">
        <v>3397</v>
      </c>
      <c r="E8" s="35">
        <v>0.91</v>
      </c>
      <c r="F8" s="47">
        <v>2.21</v>
      </c>
      <c r="G8" s="47">
        <v>10</v>
      </c>
      <c r="H8" s="47">
        <v>185</v>
      </c>
      <c r="I8" s="156">
        <v>12</v>
      </c>
      <c r="J8" s="35">
        <v>3829</v>
      </c>
      <c r="K8" s="35">
        <v>0.92</v>
      </c>
      <c r="L8" s="48">
        <v>2.83</v>
      </c>
      <c r="M8" s="25">
        <v>11</v>
      </c>
      <c r="N8" s="25">
        <v>175</v>
      </c>
      <c r="O8" s="25">
        <v>14</v>
      </c>
      <c r="P8" s="36">
        <v>4160</v>
      </c>
      <c r="Q8" s="35">
        <v>0.94</v>
      </c>
      <c r="R8" s="45">
        <v>4.2300000000000004</v>
      </c>
      <c r="S8" s="25">
        <v>12</v>
      </c>
      <c r="T8" s="25">
        <v>185</v>
      </c>
      <c r="U8" s="37">
        <v>15</v>
      </c>
      <c r="V8" s="138"/>
      <c r="W8" s="25"/>
      <c r="X8" s="25"/>
      <c r="Y8" s="25"/>
      <c r="Z8" s="25"/>
      <c r="AA8" s="37"/>
      <c r="AB8" s="138"/>
      <c r="AC8" s="25"/>
      <c r="AD8" s="25"/>
      <c r="AE8" s="25"/>
      <c r="AF8" s="25"/>
      <c r="AG8" s="37"/>
      <c r="AH8" s="36"/>
      <c r="AI8" s="35"/>
      <c r="AJ8" s="47"/>
      <c r="AK8" s="47"/>
      <c r="AL8" s="47"/>
      <c r="AM8" s="40"/>
      <c r="AN8" s="23">
        <v>5200</v>
      </c>
      <c r="AO8" s="36">
        <v>3410</v>
      </c>
      <c r="AP8" s="274">
        <f>((AO8-D8)/D8)*100</f>
        <v>0.38269060936120108</v>
      </c>
      <c r="AQ8" s="35">
        <v>0.91</v>
      </c>
      <c r="AR8" s="45">
        <v>1.98</v>
      </c>
      <c r="AS8" s="25">
        <v>10</v>
      </c>
      <c r="AT8" s="25">
        <v>157</v>
      </c>
      <c r="AU8" s="37">
        <v>11</v>
      </c>
      <c r="AV8" s="36">
        <v>3700</v>
      </c>
      <c r="AW8" s="274">
        <f t="shared" si="0"/>
        <v>-3.3690258553147037</v>
      </c>
      <c r="AX8" s="35">
        <v>0.9</v>
      </c>
      <c r="AY8" s="274">
        <f t="shared" si="1"/>
        <v>-2.1739130434782625</v>
      </c>
      <c r="AZ8" s="45">
        <v>2.5299999999999998</v>
      </c>
      <c r="BA8" s="274">
        <f>((AZ8-L8)/L8)*100</f>
        <v>-10.600706713780927</v>
      </c>
      <c r="BB8" s="25">
        <v>11</v>
      </c>
      <c r="BC8" s="26">
        <f>((BB8-M8)/M8)*100</f>
        <v>0</v>
      </c>
      <c r="BD8" s="25">
        <v>165</v>
      </c>
      <c r="BE8" s="26">
        <f>((BD8-N8)/N8)*100</f>
        <v>-5.7142857142857144</v>
      </c>
      <c r="BF8" s="37">
        <v>12</v>
      </c>
      <c r="BG8" s="141">
        <f>((BF8-O8)/O8)*100</f>
        <v>-14.285714285714285</v>
      </c>
      <c r="BH8" s="25">
        <v>4070</v>
      </c>
      <c r="BI8" s="26">
        <f>((BH8-P8)/P8)*100</f>
        <v>-2.1634615384615383</v>
      </c>
      <c r="BJ8" s="25">
        <v>0.92</v>
      </c>
      <c r="BK8" s="25">
        <v>3.5</v>
      </c>
      <c r="BL8" s="26">
        <f>((BK8-R8)/R8)*100</f>
        <v>-17.257683215130033</v>
      </c>
      <c r="BM8" s="35">
        <v>12</v>
      </c>
      <c r="BN8" s="45">
        <v>170</v>
      </c>
      <c r="BO8" s="26">
        <f>((BN8-T8)/T8)*100</f>
        <v>-8.1081081081081088</v>
      </c>
      <c r="BP8" s="25">
        <v>14</v>
      </c>
      <c r="BQ8" s="217">
        <f>((BP8-U8)/U8)*100</f>
        <v>-6.666666666666667</v>
      </c>
      <c r="BR8" s="25">
        <v>4290</v>
      </c>
      <c r="BS8" s="25">
        <v>0.94</v>
      </c>
      <c r="BT8" s="25">
        <v>5.01</v>
      </c>
      <c r="BU8" s="39">
        <v>13</v>
      </c>
      <c r="BV8" s="39">
        <v>176</v>
      </c>
      <c r="BW8" s="39">
        <v>16</v>
      </c>
      <c r="BX8" s="76"/>
      <c r="BY8" s="39"/>
      <c r="BZ8" s="39"/>
      <c r="CA8" s="41"/>
      <c r="CB8" s="41"/>
      <c r="CC8" s="168"/>
      <c r="CD8" s="36"/>
      <c r="CE8" s="35"/>
      <c r="CF8" s="47"/>
      <c r="CG8" s="47"/>
      <c r="CH8" s="47"/>
      <c r="CI8" s="40"/>
      <c r="CJ8">
        <f>J6</f>
        <v>4026</v>
      </c>
      <c r="CK8" s="94">
        <f t="shared" si="8"/>
        <v>3958.5</v>
      </c>
      <c r="CL8">
        <f>AV6</f>
        <v>3891</v>
      </c>
      <c r="CM8">
        <f t="shared" si="9"/>
        <v>-3.3532041728763042</v>
      </c>
      <c r="CN8" s="94">
        <f t="shared" si="2"/>
        <v>4050</v>
      </c>
      <c r="CO8" s="94">
        <f t="shared" si="10"/>
        <v>4050</v>
      </c>
      <c r="CP8" s="94">
        <f t="shared" si="3"/>
        <v>4050</v>
      </c>
      <c r="CQ8">
        <f t="shared" si="11"/>
        <v>0</v>
      </c>
      <c r="CT8">
        <f>N6</f>
        <v>159</v>
      </c>
      <c r="CU8" s="94">
        <f t="shared" si="4"/>
        <v>155.5</v>
      </c>
      <c r="CV8">
        <f>BD6</f>
        <v>152</v>
      </c>
      <c r="CX8">
        <f t="shared" si="5"/>
        <v>174</v>
      </c>
      <c r="CY8" s="94">
        <f t="shared" si="6"/>
        <v>174</v>
      </c>
      <c r="CZ8">
        <f t="shared" si="7"/>
        <v>174</v>
      </c>
      <c r="DA8" s="2" t="e">
        <f>(#REF!+DB8)/2</f>
        <v>#REF!</v>
      </c>
      <c r="DB8" s="25">
        <v>11</v>
      </c>
      <c r="DC8" s="2"/>
      <c r="DD8" s="25">
        <v>13</v>
      </c>
      <c r="DE8" s="2">
        <f t="shared" si="12"/>
        <v>13</v>
      </c>
      <c r="DF8" s="37">
        <v>13</v>
      </c>
    </row>
    <row r="9" spans="1:110" ht="15" thickBot="1" x14ac:dyDescent="0.4">
      <c r="A9" s="3"/>
      <c r="B9" s="177"/>
      <c r="C9" s="46"/>
      <c r="D9" s="214"/>
      <c r="E9" s="35"/>
      <c r="F9" s="47"/>
      <c r="G9" s="47"/>
      <c r="H9" s="47"/>
      <c r="I9" s="156"/>
      <c r="J9" s="35"/>
      <c r="K9" s="35"/>
      <c r="L9" s="32"/>
      <c r="M9" s="25"/>
      <c r="N9" s="25"/>
      <c r="O9" s="25"/>
      <c r="P9" s="36"/>
      <c r="Q9" s="35"/>
      <c r="R9" s="45"/>
      <c r="S9" s="25"/>
      <c r="T9" s="25"/>
      <c r="U9" s="37"/>
      <c r="V9" s="138"/>
      <c r="W9" s="25"/>
      <c r="X9" s="25"/>
      <c r="Y9" s="25"/>
      <c r="Z9" s="25"/>
      <c r="AA9" s="37"/>
      <c r="AB9" s="138"/>
      <c r="AC9" s="25"/>
      <c r="AD9" s="25"/>
      <c r="AE9" s="25"/>
      <c r="AF9" s="25"/>
      <c r="AG9" s="37"/>
      <c r="AH9" s="36"/>
      <c r="AI9" s="35"/>
      <c r="AJ9" s="47"/>
      <c r="AK9" s="47"/>
      <c r="AL9" s="47"/>
      <c r="AM9" s="40"/>
      <c r="AN9" s="2"/>
      <c r="AO9" s="36"/>
      <c r="AP9" s="274"/>
      <c r="AQ9" s="35"/>
      <c r="AR9" s="45"/>
      <c r="AS9" s="25"/>
      <c r="AT9" s="25"/>
      <c r="AU9" s="37"/>
      <c r="AV9" s="36"/>
      <c r="AW9" s="277"/>
      <c r="AX9" s="35"/>
      <c r="AY9" s="274"/>
      <c r="AZ9" s="45"/>
      <c r="BA9" s="275"/>
      <c r="BB9" s="25"/>
      <c r="BC9" s="25"/>
      <c r="BD9" s="25"/>
      <c r="BE9" s="25"/>
      <c r="BF9" s="37"/>
      <c r="BG9" s="46"/>
      <c r="BH9" s="25"/>
      <c r="BI9" s="25"/>
      <c r="BJ9" s="25"/>
      <c r="BK9" s="25"/>
      <c r="BL9" s="25"/>
      <c r="BM9" s="35"/>
      <c r="BN9" s="45"/>
      <c r="BO9" s="45"/>
      <c r="BP9" s="25"/>
      <c r="BQ9" s="37"/>
      <c r="BR9" s="25"/>
      <c r="BS9" s="25"/>
      <c r="BT9" s="25"/>
      <c r="BU9" s="39"/>
      <c r="BV9" s="39"/>
      <c r="BW9" s="39"/>
      <c r="BX9" s="76"/>
      <c r="BY9" s="39"/>
      <c r="BZ9" s="39"/>
      <c r="CA9" s="41"/>
      <c r="CB9" s="41"/>
      <c r="CC9" s="168"/>
      <c r="CD9" s="36"/>
      <c r="CE9" s="35"/>
      <c r="CF9" s="47"/>
      <c r="CG9" s="47"/>
      <c r="CH9" s="47"/>
      <c r="CI9" s="40"/>
      <c r="CJ9" s="94">
        <f>J7</f>
        <v>3505</v>
      </c>
      <c r="CK9" s="94">
        <f t="shared" si="8"/>
        <v>3442.5</v>
      </c>
      <c r="CL9">
        <f>AV7</f>
        <v>3380</v>
      </c>
      <c r="CM9">
        <f t="shared" si="9"/>
        <v>-3.566333808844508</v>
      </c>
      <c r="CN9" s="94">
        <f t="shared" si="2"/>
        <v>3950</v>
      </c>
      <c r="CO9" s="94">
        <f t="shared" si="10"/>
        <v>4000</v>
      </c>
      <c r="CP9" s="94">
        <f t="shared" si="3"/>
        <v>4050</v>
      </c>
      <c r="CQ9">
        <f t="shared" si="11"/>
        <v>2.5316455696202533</v>
      </c>
      <c r="CT9">
        <f>N7</f>
        <v>168</v>
      </c>
      <c r="CU9" s="94">
        <f t="shared" si="4"/>
        <v>167.5</v>
      </c>
      <c r="CV9">
        <f>BD7</f>
        <v>167</v>
      </c>
      <c r="CX9">
        <f t="shared" si="5"/>
        <v>181</v>
      </c>
      <c r="CY9" s="94">
        <f t="shared" si="6"/>
        <v>183.5</v>
      </c>
      <c r="CZ9">
        <f t="shared" si="7"/>
        <v>186</v>
      </c>
      <c r="DA9" s="2" t="e">
        <f>(#REF!+DB9)/2</f>
        <v>#REF!</v>
      </c>
      <c r="DB9" s="25">
        <v>8</v>
      </c>
      <c r="DC9" s="2"/>
      <c r="DD9" s="25">
        <v>13</v>
      </c>
      <c r="DE9" s="2">
        <f t="shared" si="12"/>
        <v>13</v>
      </c>
      <c r="DF9" s="37">
        <v>13</v>
      </c>
    </row>
    <row r="10" spans="1:110" ht="15" thickBot="1" x14ac:dyDescent="0.4">
      <c r="B10" s="177">
        <v>22</v>
      </c>
      <c r="C10" s="46">
        <v>5474</v>
      </c>
      <c r="D10" s="36">
        <v>3821</v>
      </c>
      <c r="E10" s="35">
        <v>0.88</v>
      </c>
      <c r="F10" s="50">
        <v>1.91</v>
      </c>
      <c r="G10" s="50">
        <v>10</v>
      </c>
      <c r="H10" s="50">
        <v>175</v>
      </c>
      <c r="I10" s="156">
        <v>12</v>
      </c>
      <c r="J10" s="2">
        <v>4117</v>
      </c>
      <c r="K10" s="35">
        <v>0.91</v>
      </c>
      <c r="L10" s="32">
        <v>2.4300000000000002</v>
      </c>
      <c r="M10" s="25">
        <v>11</v>
      </c>
      <c r="N10" s="25">
        <v>185</v>
      </c>
      <c r="O10" s="25">
        <v>14</v>
      </c>
      <c r="P10" s="44">
        <v>4518</v>
      </c>
      <c r="Q10" s="35">
        <v>0.96</v>
      </c>
      <c r="R10" s="45">
        <v>4.0199999999999996</v>
      </c>
      <c r="S10" s="25">
        <v>12</v>
      </c>
      <c r="T10" s="25">
        <v>193</v>
      </c>
      <c r="U10" s="37">
        <v>15</v>
      </c>
      <c r="V10" s="138"/>
      <c r="W10" s="25"/>
      <c r="X10" s="25"/>
      <c r="Y10" s="25"/>
      <c r="Z10" s="25"/>
      <c r="AA10" s="37"/>
      <c r="AB10" s="138"/>
      <c r="AC10" s="25"/>
      <c r="AD10" s="25"/>
      <c r="AE10" s="25"/>
      <c r="AF10" s="25"/>
      <c r="AG10" s="37"/>
      <c r="AH10" s="36"/>
      <c r="AI10" s="35"/>
      <c r="AJ10" s="50"/>
      <c r="AK10" s="50"/>
      <c r="AL10" s="50"/>
      <c r="AM10" s="40"/>
      <c r="AN10" s="23">
        <v>5438</v>
      </c>
      <c r="AO10" s="36">
        <v>3829</v>
      </c>
      <c r="AP10" s="274">
        <f>((AO10-D10)/D10)*100</f>
        <v>0.20936927505888508</v>
      </c>
      <c r="AQ10" s="35">
        <v>0.89</v>
      </c>
      <c r="AR10" s="45">
        <v>3.14</v>
      </c>
      <c r="AS10" s="25">
        <v>10</v>
      </c>
      <c r="AT10" s="25">
        <v>170</v>
      </c>
      <c r="AU10" s="37">
        <v>9</v>
      </c>
      <c r="AV10" s="44">
        <v>4081</v>
      </c>
      <c r="AW10" s="50">
        <f t="shared" si="0"/>
        <v>-0.87442312363371388</v>
      </c>
      <c r="AX10" s="35">
        <v>0.93</v>
      </c>
      <c r="AY10" s="274">
        <f t="shared" si="1"/>
        <v>2.1978021978021998</v>
      </c>
      <c r="AZ10" s="45">
        <v>3.11</v>
      </c>
      <c r="BA10" s="275">
        <f t="shared" ref="BA10:BA16" si="13">((AZ10-L10)/L10)*100</f>
        <v>27.983539094650194</v>
      </c>
      <c r="BB10" s="25">
        <v>11</v>
      </c>
      <c r="BC10" s="25">
        <f t="shared" ref="BC10:BC16" si="14">((BB10-M10)/M10)*100</f>
        <v>0</v>
      </c>
      <c r="BD10" s="25">
        <v>179</v>
      </c>
      <c r="BE10" s="25">
        <f t="shared" ref="BE10:BE16" si="15">((BD10-N10)/N10)*100</f>
        <v>-3.2432432432432434</v>
      </c>
      <c r="BF10" s="37">
        <v>13</v>
      </c>
      <c r="BG10" s="46">
        <f t="shared" ref="BG10:BG16" si="16">((BF10-O10)/O10)*100</f>
        <v>-7.1428571428571423</v>
      </c>
      <c r="BH10" s="25">
        <v>4240</v>
      </c>
      <c r="BI10" s="25">
        <f t="shared" ref="BI10:BI16" si="17">((BH10-P10)/P10)*100</f>
        <v>-6.1531651173085438</v>
      </c>
      <c r="BJ10" s="25">
        <v>0.93</v>
      </c>
      <c r="BK10" s="25">
        <v>4.34</v>
      </c>
      <c r="BL10" s="25">
        <f t="shared" ref="BL10:BL16" si="18">((BK10-R10)/R10)*100</f>
        <v>7.9601990049751326</v>
      </c>
      <c r="BM10" s="35">
        <v>12</v>
      </c>
      <c r="BN10" s="45">
        <v>186</v>
      </c>
      <c r="BO10" s="45">
        <f t="shared" ref="BO10:BO16" si="19">((BN10-T10)/T10)*100</f>
        <v>-3.6269430051813467</v>
      </c>
      <c r="BP10" s="25">
        <v>14</v>
      </c>
      <c r="BQ10" s="37">
        <f t="shared" ref="BQ10:BQ16" si="20">((BP10-U10)/U10)*100</f>
        <v>-6.666666666666667</v>
      </c>
      <c r="BR10" s="25"/>
      <c r="BS10" s="25"/>
      <c r="BT10" s="25"/>
      <c r="BU10" s="2"/>
      <c r="BV10" s="15"/>
      <c r="BW10" s="39"/>
      <c r="BX10" s="44"/>
      <c r="BY10" s="2"/>
      <c r="BZ10" s="15"/>
      <c r="CA10" s="41"/>
      <c r="CB10" s="41"/>
      <c r="CC10" s="168"/>
      <c r="CD10" s="36"/>
      <c r="CE10" s="35"/>
      <c r="CF10" s="50"/>
      <c r="CG10" s="50"/>
      <c r="CH10" s="50"/>
      <c r="CI10" s="40"/>
      <c r="CJ10">
        <f>J8</f>
        <v>3829</v>
      </c>
      <c r="CK10" s="94">
        <f t="shared" si="8"/>
        <v>3764.5</v>
      </c>
      <c r="CL10">
        <f>AV8</f>
        <v>3700</v>
      </c>
      <c r="CM10">
        <f t="shared" si="9"/>
        <v>-3.3690258553147037</v>
      </c>
      <c r="CN10" s="94">
        <f t="shared" si="2"/>
        <v>3950</v>
      </c>
      <c r="CO10" s="94">
        <f t="shared" si="10"/>
        <v>3950</v>
      </c>
      <c r="CP10" s="94">
        <f t="shared" si="3"/>
        <v>3950</v>
      </c>
      <c r="CQ10">
        <f t="shared" si="11"/>
        <v>0</v>
      </c>
      <c r="CT10">
        <f>N8</f>
        <v>175</v>
      </c>
      <c r="CU10" s="94">
        <f t="shared" si="4"/>
        <v>170</v>
      </c>
      <c r="CV10">
        <f>BD8</f>
        <v>165</v>
      </c>
      <c r="CX10">
        <f t="shared" si="5"/>
        <v>152</v>
      </c>
      <c r="CY10" s="94">
        <f t="shared" si="6"/>
        <v>152.5</v>
      </c>
      <c r="CZ10">
        <f t="shared" si="7"/>
        <v>153</v>
      </c>
      <c r="DA10" s="2" t="e">
        <f>(#REF!+DB10)/2</f>
        <v>#REF!</v>
      </c>
      <c r="DB10" s="25">
        <v>12</v>
      </c>
      <c r="DC10" s="2"/>
      <c r="DD10" s="25">
        <v>14</v>
      </c>
      <c r="DE10" s="2">
        <f t="shared" si="12"/>
        <v>13</v>
      </c>
      <c r="DF10" s="37">
        <v>12</v>
      </c>
    </row>
    <row r="11" spans="1:110" ht="15" thickBot="1" x14ac:dyDescent="0.4">
      <c r="B11" s="177">
        <v>23</v>
      </c>
      <c r="C11" s="46">
        <v>5237</v>
      </c>
      <c r="D11" s="36">
        <v>3622</v>
      </c>
      <c r="E11" s="35">
        <v>0.97</v>
      </c>
      <c r="F11" s="50">
        <v>3.6</v>
      </c>
      <c r="G11" s="50">
        <v>10</v>
      </c>
      <c r="H11" s="50">
        <v>175</v>
      </c>
      <c r="I11" s="156">
        <v>12</v>
      </c>
      <c r="J11" s="35">
        <v>3933</v>
      </c>
      <c r="K11" s="35">
        <v>0.95</v>
      </c>
      <c r="L11" s="51">
        <v>4.0999999999999996</v>
      </c>
      <c r="M11" s="53">
        <v>11</v>
      </c>
      <c r="N11" s="53">
        <v>182</v>
      </c>
      <c r="O11" s="53">
        <v>13</v>
      </c>
      <c r="P11" s="36">
        <v>4099</v>
      </c>
      <c r="Q11" s="35">
        <v>0.99</v>
      </c>
      <c r="R11" s="51">
        <v>5.48</v>
      </c>
      <c r="S11" s="53">
        <v>12</v>
      </c>
      <c r="T11" s="53">
        <v>188</v>
      </c>
      <c r="U11" s="196">
        <v>14</v>
      </c>
      <c r="V11" s="138"/>
      <c r="W11" s="25"/>
      <c r="X11" s="25"/>
      <c r="Y11" s="25"/>
      <c r="Z11" s="25"/>
      <c r="AA11" s="37"/>
      <c r="AB11" s="138"/>
      <c r="AC11" s="25"/>
      <c r="AD11" s="25"/>
      <c r="AE11" s="25"/>
      <c r="AF11" s="25"/>
      <c r="AG11" s="37"/>
      <c r="AH11" s="44"/>
      <c r="AI11" s="2"/>
      <c r="AJ11" s="50"/>
      <c r="AK11" s="50"/>
      <c r="AL11" s="50"/>
      <c r="AM11" s="40"/>
      <c r="AN11" s="23">
        <v>5159</v>
      </c>
      <c r="AO11" s="36">
        <v>3366</v>
      </c>
      <c r="AP11" s="274">
        <f t="shared" ref="AP11:AP16" si="21">((AO11-D11)/D11)*100</f>
        <v>-7.0679182771949209</v>
      </c>
      <c r="AQ11" s="35">
        <v>0.95</v>
      </c>
      <c r="AR11" s="50">
        <v>3.61</v>
      </c>
      <c r="AS11" s="265">
        <v>10</v>
      </c>
      <c r="AT11" s="50">
        <v>170</v>
      </c>
      <c r="AU11" s="156">
        <v>12</v>
      </c>
      <c r="AV11" s="44">
        <v>3726</v>
      </c>
      <c r="AW11" s="50">
        <f t="shared" si="0"/>
        <v>-5.2631578947368416</v>
      </c>
      <c r="AX11" s="35">
        <v>0.95</v>
      </c>
      <c r="AY11" s="274">
        <f t="shared" si="1"/>
        <v>0</v>
      </c>
      <c r="AZ11" s="45">
        <v>3.68</v>
      </c>
      <c r="BA11" s="275">
        <f t="shared" si="13"/>
        <v>-10.243902439024378</v>
      </c>
      <c r="BB11" s="45">
        <v>11</v>
      </c>
      <c r="BC11" s="25">
        <f t="shared" si="14"/>
        <v>0</v>
      </c>
      <c r="BD11" s="53">
        <v>177</v>
      </c>
      <c r="BE11" s="25">
        <f t="shared" si="15"/>
        <v>-2.7472527472527473</v>
      </c>
      <c r="BF11" s="196">
        <v>12</v>
      </c>
      <c r="BG11" s="46">
        <f t="shared" si="16"/>
        <v>-7.6923076923076925</v>
      </c>
      <c r="BH11" s="2">
        <v>3973</v>
      </c>
      <c r="BI11" s="25">
        <f t="shared" si="17"/>
        <v>-3.0739204684069286</v>
      </c>
      <c r="BJ11" s="35">
        <v>0.98</v>
      </c>
      <c r="BK11" s="45">
        <v>4.8</v>
      </c>
      <c r="BL11" s="25">
        <f t="shared" si="18"/>
        <v>-12.408759124087601</v>
      </c>
      <c r="BM11" s="25">
        <v>12</v>
      </c>
      <c r="BN11" s="25">
        <v>183</v>
      </c>
      <c r="BO11" s="45">
        <f t="shared" si="19"/>
        <v>-2.6595744680851063</v>
      </c>
      <c r="BP11" s="25">
        <v>13</v>
      </c>
      <c r="BQ11" s="37">
        <f t="shared" si="20"/>
        <v>-7.1428571428571423</v>
      </c>
      <c r="BR11" s="53"/>
      <c r="BS11" s="53"/>
      <c r="BT11" s="53"/>
      <c r="BU11" s="2"/>
      <c r="BV11" s="15"/>
      <c r="BW11" s="39"/>
      <c r="BX11" s="44"/>
      <c r="BY11" s="2"/>
      <c r="BZ11" s="15"/>
      <c r="CA11" s="41"/>
      <c r="CB11" s="41"/>
      <c r="CC11" s="168"/>
      <c r="CD11" s="44"/>
      <c r="CE11" s="2"/>
      <c r="CF11" s="50"/>
      <c r="CG11" s="50"/>
      <c r="CH11" s="50"/>
      <c r="CI11" s="40"/>
      <c r="CJ11">
        <f t="shared" ref="CJ11:CJ17" si="22">J10</f>
        <v>4117</v>
      </c>
      <c r="CK11" s="94">
        <f t="shared" si="8"/>
        <v>4099</v>
      </c>
      <c r="CL11">
        <f t="shared" ref="CL11:CL17" si="23">AV10</f>
        <v>4081</v>
      </c>
      <c r="CM11">
        <f t="shared" si="9"/>
        <v>-0.87442312363371388</v>
      </c>
      <c r="CN11" s="94">
        <f t="shared" si="2"/>
        <v>4420</v>
      </c>
      <c r="CO11" s="94">
        <f t="shared" si="10"/>
        <v>4355</v>
      </c>
      <c r="CP11" s="94">
        <f t="shared" si="3"/>
        <v>4290</v>
      </c>
      <c r="CQ11">
        <f t="shared" si="11"/>
        <v>-2.9411764705882351</v>
      </c>
      <c r="CT11">
        <f t="shared" ref="CT11:CT17" si="24">N10</f>
        <v>185</v>
      </c>
      <c r="CU11" s="94">
        <f t="shared" si="4"/>
        <v>182</v>
      </c>
      <c r="CV11">
        <f t="shared" ref="CV11:CV17" si="25">BD10</f>
        <v>179</v>
      </c>
      <c r="CX11">
        <f t="shared" si="5"/>
        <v>168</v>
      </c>
      <c r="CY11" s="94">
        <f t="shared" si="6"/>
        <v>167.5</v>
      </c>
      <c r="CZ11">
        <f t="shared" si="7"/>
        <v>167</v>
      </c>
      <c r="DA11" s="2" t="e">
        <f>(#REF!+DB11)/2</f>
        <v>#REF!</v>
      </c>
      <c r="DB11" s="25">
        <v>13</v>
      </c>
      <c r="DC11" s="2"/>
      <c r="DD11" s="25">
        <v>14</v>
      </c>
      <c r="DE11" s="2">
        <f t="shared" si="12"/>
        <v>13.5</v>
      </c>
      <c r="DF11" s="37">
        <v>13</v>
      </c>
    </row>
    <row r="12" spans="1:110" ht="15" thickBot="1" x14ac:dyDescent="0.4">
      <c r="B12" s="177">
        <v>25</v>
      </c>
      <c r="C12" s="46">
        <v>4617</v>
      </c>
      <c r="D12" s="36">
        <v>3448</v>
      </c>
      <c r="E12" s="35">
        <v>0.94</v>
      </c>
      <c r="F12" s="50">
        <v>2.82</v>
      </c>
      <c r="G12" s="50">
        <v>10</v>
      </c>
      <c r="H12" s="50">
        <v>189</v>
      </c>
      <c r="I12" s="156">
        <v>13</v>
      </c>
      <c r="J12" s="35">
        <v>3705</v>
      </c>
      <c r="K12" s="35">
        <v>0.97</v>
      </c>
      <c r="L12" s="51">
        <v>3.68</v>
      </c>
      <c r="M12" s="53">
        <v>11</v>
      </c>
      <c r="N12" s="53">
        <v>195</v>
      </c>
      <c r="O12" s="53">
        <v>14</v>
      </c>
      <c r="P12" s="36">
        <v>3893</v>
      </c>
      <c r="Q12" s="88">
        <v>1.01</v>
      </c>
      <c r="R12" s="51">
        <v>4.96</v>
      </c>
      <c r="S12" s="53">
        <v>12</v>
      </c>
      <c r="T12" s="53">
        <v>198</v>
      </c>
      <c r="U12" s="196">
        <v>16</v>
      </c>
      <c r="V12" s="44"/>
      <c r="W12" s="2"/>
      <c r="X12" s="2"/>
      <c r="Y12" s="2"/>
      <c r="Z12" s="2"/>
      <c r="AA12" s="49"/>
      <c r="AB12" s="138"/>
      <c r="AC12" s="25"/>
      <c r="AD12" s="25"/>
      <c r="AE12" s="25"/>
      <c r="AF12" s="25"/>
      <c r="AG12" s="37"/>
      <c r="AH12" s="36"/>
      <c r="AI12" s="35"/>
      <c r="AJ12" s="50"/>
      <c r="AK12" s="50"/>
      <c r="AL12" s="50"/>
      <c r="AM12" s="40"/>
      <c r="AN12" s="23">
        <v>5022</v>
      </c>
      <c r="AO12" s="36">
        <v>3295</v>
      </c>
      <c r="AP12" s="50">
        <f t="shared" si="21"/>
        <v>-4.4373549883990719</v>
      </c>
      <c r="AQ12" s="35">
        <v>0.94</v>
      </c>
      <c r="AR12" s="50">
        <v>1.9</v>
      </c>
      <c r="AS12" s="265">
        <v>10</v>
      </c>
      <c r="AT12" s="50">
        <v>175</v>
      </c>
      <c r="AU12" s="196">
        <v>11</v>
      </c>
      <c r="AV12" s="44">
        <v>3735</v>
      </c>
      <c r="AW12" s="277">
        <f t="shared" si="0"/>
        <v>0.80971659919028338</v>
      </c>
      <c r="AX12" s="45">
        <v>0.97</v>
      </c>
      <c r="AY12" s="274">
        <f t="shared" si="1"/>
        <v>0</v>
      </c>
      <c r="AZ12" s="25">
        <v>2.15</v>
      </c>
      <c r="BA12" s="275">
        <f t="shared" si="13"/>
        <v>-41.576086956521749</v>
      </c>
      <c r="BB12" s="25">
        <v>11</v>
      </c>
      <c r="BC12" s="53">
        <f t="shared" si="14"/>
        <v>0</v>
      </c>
      <c r="BD12" s="53">
        <v>181</v>
      </c>
      <c r="BE12" s="53">
        <f t="shared" si="15"/>
        <v>-7.1794871794871788</v>
      </c>
      <c r="BF12" s="49">
        <v>13</v>
      </c>
      <c r="BG12" s="46">
        <f t="shared" si="16"/>
        <v>-7.1428571428571423</v>
      </c>
      <c r="BH12" s="2">
        <v>4029</v>
      </c>
      <c r="BI12" s="53">
        <f t="shared" si="17"/>
        <v>3.4934497816593884</v>
      </c>
      <c r="BJ12" s="35">
        <v>0.97</v>
      </c>
      <c r="BK12" s="45">
        <v>2.97</v>
      </c>
      <c r="BL12" s="25">
        <f t="shared" si="18"/>
        <v>-40.12096774193548</v>
      </c>
      <c r="BM12" s="25">
        <v>12</v>
      </c>
      <c r="BN12" s="51">
        <v>188</v>
      </c>
      <c r="BO12" s="51">
        <f t="shared" si="19"/>
        <v>-5.0505050505050502</v>
      </c>
      <c r="BP12" s="53">
        <v>14</v>
      </c>
      <c r="BQ12" s="196">
        <f t="shared" si="20"/>
        <v>-12.5</v>
      </c>
      <c r="BR12" s="25">
        <v>4265</v>
      </c>
      <c r="BS12" s="25">
        <v>1.01</v>
      </c>
      <c r="BT12" s="25">
        <v>4.83</v>
      </c>
      <c r="BU12" s="25">
        <v>13</v>
      </c>
      <c r="BV12" s="25">
        <v>193</v>
      </c>
      <c r="BW12" s="25">
        <v>15</v>
      </c>
      <c r="BX12" s="44"/>
      <c r="BY12" s="2"/>
      <c r="BZ12" s="15"/>
      <c r="CA12" s="54"/>
      <c r="CB12" s="55"/>
      <c r="CC12" s="168"/>
      <c r="CD12" s="36"/>
      <c r="CE12" s="35"/>
      <c r="CF12" s="50"/>
      <c r="CG12" s="50"/>
      <c r="CH12" s="50"/>
      <c r="CI12" s="40"/>
      <c r="CJ12">
        <f t="shared" si="22"/>
        <v>3933</v>
      </c>
      <c r="CK12" s="94">
        <f t="shared" si="8"/>
        <v>3829.5</v>
      </c>
      <c r="CL12">
        <f t="shared" si="23"/>
        <v>3726</v>
      </c>
      <c r="CM12">
        <f t="shared" si="9"/>
        <v>-5.2631578947368416</v>
      </c>
      <c r="CN12" s="94">
        <f t="shared" si="2"/>
        <v>3903</v>
      </c>
      <c r="CO12" s="94">
        <f t="shared" si="10"/>
        <v>4294.5</v>
      </c>
      <c r="CP12" s="94">
        <f t="shared" si="3"/>
        <v>4686</v>
      </c>
      <c r="CQ12">
        <f t="shared" si="11"/>
        <v>20.061491160645655</v>
      </c>
      <c r="CT12">
        <f t="shared" si="24"/>
        <v>182</v>
      </c>
      <c r="CU12" s="94">
        <f t="shared" si="4"/>
        <v>179.5</v>
      </c>
      <c r="CV12">
        <f t="shared" si="25"/>
        <v>177</v>
      </c>
      <c r="CX12">
        <f t="shared" si="5"/>
        <v>168</v>
      </c>
      <c r="CY12" s="94">
        <f t="shared" si="6"/>
        <v>172</v>
      </c>
      <c r="CZ12">
        <f t="shared" si="7"/>
        <v>176</v>
      </c>
      <c r="DA12" s="2" t="e">
        <f>(#REF!+DB12)/2</f>
        <v>#REF!</v>
      </c>
      <c r="DB12" s="53">
        <v>12</v>
      </c>
      <c r="DC12" s="2"/>
      <c r="DD12" s="25">
        <v>11</v>
      </c>
      <c r="DE12" s="2">
        <f t="shared" si="12"/>
        <v>10</v>
      </c>
      <c r="DF12" s="37">
        <v>9</v>
      </c>
    </row>
    <row r="13" spans="1:110" ht="15" thickBot="1" x14ac:dyDescent="0.4">
      <c r="B13" s="177">
        <v>27</v>
      </c>
      <c r="C13" s="46">
        <v>4604</v>
      </c>
      <c r="D13" s="44">
        <v>3377</v>
      </c>
      <c r="E13" s="2">
        <v>0.94</v>
      </c>
      <c r="F13" s="2">
        <v>2.6</v>
      </c>
      <c r="G13" s="2">
        <v>10</v>
      </c>
      <c r="H13" s="2">
        <v>180</v>
      </c>
      <c r="I13" s="49">
        <v>10</v>
      </c>
      <c r="J13" s="2">
        <v>3682</v>
      </c>
      <c r="K13" s="2">
        <v>0.95</v>
      </c>
      <c r="L13" s="25">
        <v>3.4</v>
      </c>
      <c r="M13" s="25">
        <v>11</v>
      </c>
      <c r="N13" s="25">
        <v>191</v>
      </c>
      <c r="O13" s="25">
        <v>12</v>
      </c>
      <c r="P13" s="44">
        <v>3857</v>
      </c>
      <c r="Q13" s="2">
        <v>1</v>
      </c>
      <c r="R13" s="25">
        <v>4.76</v>
      </c>
      <c r="S13" s="25">
        <v>12</v>
      </c>
      <c r="T13" s="25">
        <v>197</v>
      </c>
      <c r="U13" s="37">
        <v>15</v>
      </c>
      <c r="V13" s="138"/>
      <c r="W13" s="25"/>
      <c r="X13" s="25"/>
      <c r="Y13" s="25"/>
      <c r="Z13" s="25"/>
      <c r="AA13" s="37"/>
      <c r="AB13" s="138"/>
      <c r="AC13" s="25"/>
      <c r="AD13" s="25"/>
      <c r="AE13" s="25"/>
      <c r="AF13" s="25"/>
      <c r="AG13" s="37"/>
      <c r="AH13" s="44"/>
      <c r="AI13" s="2"/>
      <c r="AJ13" s="2"/>
      <c r="AK13" s="2"/>
      <c r="AL13" s="2"/>
      <c r="AM13" s="49"/>
      <c r="AN13" s="23">
        <v>4875</v>
      </c>
      <c r="AO13" s="44">
        <v>3233</v>
      </c>
      <c r="AP13" s="47">
        <f t="shared" si="21"/>
        <v>-4.2641397690257623</v>
      </c>
      <c r="AQ13" s="2">
        <v>0.93</v>
      </c>
      <c r="AR13" s="2">
        <v>1.32</v>
      </c>
      <c r="AS13" s="2">
        <v>10</v>
      </c>
      <c r="AT13" s="2">
        <v>160</v>
      </c>
      <c r="AU13" s="49">
        <v>9</v>
      </c>
      <c r="AV13" s="44">
        <v>3772</v>
      </c>
      <c r="AW13" s="47">
        <f t="shared" si="0"/>
        <v>2.4443237370994022</v>
      </c>
      <c r="AX13" s="2">
        <v>0.95</v>
      </c>
      <c r="AY13" s="274">
        <f t="shared" si="1"/>
        <v>0</v>
      </c>
      <c r="AZ13" s="2">
        <v>2.29</v>
      </c>
      <c r="BA13" s="47">
        <f t="shared" si="13"/>
        <v>-32.647058823529406</v>
      </c>
      <c r="BB13" s="2">
        <v>11</v>
      </c>
      <c r="BC13" s="2">
        <f t="shared" si="14"/>
        <v>0</v>
      </c>
      <c r="BD13" s="2">
        <v>182</v>
      </c>
      <c r="BE13" s="2">
        <f t="shared" si="15"/>
        <v>-4.7120418848167542</v>
      </c>
      <c r="BF13" s="49">
        <v>11</v>
      </c>
      <c r="BG13" s="46">
        <f t="shared" si="16"/>
        <v>-8.3333333333333321</v>
      </c>
      <c r="BH13" s="2">
        <v>3977</v>
      </c>
      <c r="BI13" s="2">
        <f t="shared" si="17"/>
        <v>3.1112263417163599</v>
      </c>
      <c r="BJ13" s="2">
        <v>0.97</v>
      </c>
      <c r="BK13" s="2">
        <v>3.1</v>
      </c>
      <c r="BL13" s="2">
        <f t="shared" si="18"/>
        <v>-34.873949579831923</v>
      </c>
      <c r="BM13" s="2">
        <v>12</v>
      </c>
      <c r="BN13" s="2">
        <v>189</v>
      </c>
      <c r="BO13" s="2">
        <f t="shared" si="19"/>
        <v>-4.0609137055837561</v>
      </c>
      <c r="BP13" s="2">
        <v>14</v>
      </c>
      <c r="BQ13" s="49">
        <f t="shared" si="20"/>
        <v>-6.666666666666667</v>
      </c>
      <c r="BR13" s="2">
        <v>4121</v>
      </c>
      <c r="BS13" s="2">
        <v>1.03</v>
      </c>
      <c r="BT13" s="2">
        <v>5.04</v>
      </c>
      <c r="BU13" s="2">
        <v>13</v>
      </c>
      <c r="BV13" s="2">
        <v>196</v>
      </c>
      <c r="BW13" s="39">
        <v>15</v>
      </c>
      <c r="BX13" s="44"/>
      <c r="BY13" s="2"/>
      <c r="BZ13" s="2"/>
      <c r="CA13" s="54"/>
      <c r="CB13" s="54"/>
      <c r="CC13" s="168"/>
      <c r="CD13" s="44"/>
      <c r="CE13" s="2"/>
      <c r="CF13" s="2"/>
      <c r="CG13" s="2"/>
      <c r="CH13" s="2"/>
      <c r="CI13" s="49"/>
      <c r="CJ13">
        <f t="shared" si="22"/>
        <v>3705</v>
      </c>
      <c r="CK13" s="94">
        <f t="shared" si="8"/>
        <v>3720</v>
      </c>
      <c r="CL13">
        <f t="shared" si="23"/>
        <v>3735</v>
      </c>
      <c r="CM13">
        <f t="shared" si="9"/>
        <v>0.80971659919028338</v>
      </c>
      <c r="CN13" s="94">
        <f t="shared" si="2"/>
        <v>3599</v>
      </c>
      <c r="CO13" s="94">
        <f t="shared" si="10"/>
        <v>3700</v>
      </c>
      <c r="CP13" s="94">
        <f t="shared" si="3"/>
        <v>3801</v>
      </c>
      <c r="CQ13">
        <f t="shared" si="11"/>
        <v>5.6126701861628225</v>
      </c>
      <c r="CT13">
        <f t="shared" si="24"/>
        <v>195</v>
      </c>
      <c r="CU13" s="94">
        <f t="shared" si="4"/>
        <v>188</v>
      </c>
      <c r="CV13">
        <f t="shared" si="25"/>
        <v>181</v>
      </c>
      <c r="CX13">
        <f t="shared" si="5"/>
        <v>162</v>
      </c>
      <c r="CY13" s="94">
        <f t="shared" si="6"/>
        <v>161.5</v>
      </c>
      <c r="CZ13">
        <f t="shared" si="7"/>
        <v>161</v>
      </c>
      <c r="DA13" s="2" t="e">
        <f>(#REF!+DB13)/2</f>
        <v>#REF!</v>
      </c>
      <c r="DB13" s="2">
        <v>13</v>
      </c>
      <c r="DC13" s="2"/>
      <c r="DD13" s="25">
        <v>13</v>
      </c>
      <c r="DE13" s="2">
        <f t="shared" si="12"/>
        <v>13</v>
      </c>
      <c r="DF13" s="37">
        <v>13</v>
      </c>
    </row>
    <row r="14" spans="1:110" ht="15" thickBot="1" x14ac:dyDescent="0.4">
      <c r="A14" s="3"/>
      <c r="B14" s="177">
        <v>28</v>
      </c>
      <c r="C14" s="46">
        <v>5407</v>
      </c>
      <c r="D14" s="44">
        <v>3615</v>
      </c>
      <c r="E14" s="35">
        <v>0.9</v>
      </c>
      <c r="F14" s="50">
        <v>1.67</v>
      </c>
      <c r="G14" s="50">
        <v>10</v>
      </c>
      <c r="H14" s="50">
        <v>167</v>
      </c>
      <c r="I14" s="49">
        <v>9</v>
      </c>
      <c r="J14" s="35">
        <v>3852</v>
      </c>
      <c r="K14" s="35">
        <v>0.92</v>
      </c>
      <c r="L14" s="51">
        <v>1.79</v>
      </c>
      <c r="M14" s="53">
        <v>11</v>
      </c>
      <c r="N14" s="53">
        <v>184</v>
      </c>
      <c r="O14" s="53">
        <v>10</v>
      </c>
      <c r="P14" s="44">
        <v>4216</v>
      </c>
      <c r="Q14" s="35">
        <v>0.93</v>
      </c>
      <c r="R14" s="51">
        <v>2.59</v>
      </c>
      <c r="S14" s="53">
        <v>12</v>
      </c>
      <c r="T14" s="53">
        <v>190</v>
      </c>
      <c r="U14" s="49">
        <v>13</v>
      </c>
      <c r="V14" s="44">
        <v>4552</v>
      </c>
      <c r="W14" s="2">
        <v>0.98</v>
      </c>
      <c r="X14" s="23">
        <v>4.28</v>
      </c>
      <c r="Y14" s="23">
        <v>13</v>
      </c>
      <c r="Z14" s="23">
        <v>197</v>
      </c>
      <c r="AA14" s="49">
        <v>14</v>
      </c>
      <c r="AB14" s="44"/>
      <c r="AC14" s="2"/>
      <c r="AD14" s="2"/>
      <c r="AE14" s="2"/>
      <c r="AF14" s="2"/>
      <c r="AG14" s="49"/>
      <c r="AH14" s="44"/>
      <c r="AI14" s="2"/>
      <c r="AJ14" s="2"/>
      <c r="AK14" s="2"/>
      <c r="AL14" s="2"/>
      <c r="AM14" s="49"/>
      <c r="AN14" s="34">
        <v>5328</v>
      </c>
      <c r="AO14" s="238">
        <v>3598</v>
      </c>
      <c r="AP14" s="50">
        <f t="shared" si="21"/>
        <v>-0.47026279391424619</v>
      </c>
      <c r="AQ14" s="35">
        <v>0.88</v>
      </c>
      <c r="AR14" s="23">
        <v>1.28</v>
      </c>
      <c r="AS14" s="23">
        <v>10</v>
      </c>
      <c r="AT14" s="23">
        <v>174</v>
      </c>
      <c r="AU14" s="49">
        <v>7</v>
      </c>
      <c r="AV14" s="241">
        <v>3974</v>
      </c>
      <c r="AW14" s="50">
        <f t="shared" si="0"/>
        <v>3.1671858774662511</v>
      </c>
      <c r="AX14" s="51">
        <v>0.9</v>
      </c>
      <c r="AY14" s="274">
        <f t="shared" si="1"/>
        <v>-2.1739130434782625</v>
      </c>
      <c r="AZ14" s="51">
        <v>1.67</v>
      </c>
      <c r="BA14" s="248">
        <f t="shared" si="13"/>
        <v>-6.703910614525145</v>
      </c>
      <c r="BB14" s="53">
        <v>11</v>
      </c>
      <c r="BC14" s="53">
        <f t="shared" si="14"/>
        <v>0</v>
      </c>
      <c r="BD14" s="53">
        <v>185</v>
      </c>
      <c r="BE14" s="53">
        <f t="shared" si="15"/>
        <v>0.54347826086956519</v>
      </c>
      <c r="BF14" s="49">
        <v>9</v>
      </c>
      <c r="BG14" s="34">
        <f t="shared" si="16"/>
        <v>-10</v>
      </c>
      <c r="BH14" s="249">
        <v>4287</v>
      </c>
      <c r="BI14" s="53">
        <f t="shared" si="17"/>
        <v>1.6840607210626186</v>
      </c>
      <c r="BJ14" s="2">
        <v>0.92</v>
      </c>
      <c r="BK14" s="23">
        <v>2.25</v>
      </c>
      <c r="BL14" s="2">
        <f t="shared" si="18"/>
        <v>-13.127413127413124</v>
      </c>
      <c r="BM14" s="23">
        <v>12</v>
      </c>
      <c r="BN14" s="51">
        <v>193</v>
      </c>
      <c r="BO14" s="51">
        <f t="shared" si="19"/>
        <v>1.5789473684210527</v>
      </c>
      <c r="BP14" s="53">
        <v>11</v>
      </c>
      <c r="BQ14" s="49">
        <f t="shared" si="20"/>
        <v>-15.384615384615385</v>
      </c>
      <c r="BR14" s="241">
        <v>4625</v>
      </c>
      <c r="BS14">
        <v>0.97</v>
      </c>
      <c r="BT14">
        <v>3.36</v>
      </c>
      <c r="BU14">
        <v>13</v>
      </c>
      <c r="BV14">
        <v>199</v>
      </c>
      <c r="BW14">
        <v>12</v>
      </c>
      <c r="BX14" s="44">
        <v>4789</v>
      </c>
      <c r="BY14" s="23">
        <v>0.99</v>
      </c>
      <c r="BZ14" s="23">
        <v>5.09</v>
      </c>
      <c r="CA14" s="23">
        <v>14</v>
      </c>
      <c r="CB14" s="23">
        <v>202</v>
      </c>
      <c r="CC14" s="49">
        <v>14</v>
      </c>
      <c r="CD14" s="44"/>
      <c r="CE14" s="2"/>
      <c r="CF14" s="2"/>
      <c r="CG14" s="2"/>
      <c r="CH14" s="2"/>
      <c r="CI14" s="49"/>
      <c r="CJ14">
        <f t="shared" si="22"/>
        <v>3682</v>
      </c>
      <c r="CK14" s="94">
        <f t="shared" si="8"/>
        <v>3727</v>
      </c>
      <c r="CL14">
        <f t="shared" si="23"/>
        <v>3772</v>
      </c>
      <c r="CM14">
        <f t="shared" si="9"/>
        <v>2.4443237370994022</v>
      </c>
      <c r="CN14" s="94">
        <f t="shared" si="2"/>
        <v>3865</v>
      </c>
      <c r="CO14" s="94">
        <f t="shared" si="10"/>
        <v>3938</v>
      </c>
      <c r="CP14" s="94">
        <f t="shared" si="3"/>
        <v>4011</v>
      </c>
      <c r="CQ14">
        <f t="shared" si="11"/>
        <v>3.7774902975420437</v>
      </c>
      <c r="CT14">
        <f t="shared" si="24"/>
        <v>191</v>
      </c>
      <c r="CU14" s="94">
        <f t="shared" si="4"/>
        <v>186.5</v>
      </c>
      <c r="CV14">
        <f t="shared" si="25"/>
        <v>182</v>
      </c>
      <c r="CX14">
        <f t="shared" si="5"/>
        <v>182</v>
      </c>
      <c r="CY14" s="94">
        <f t="shared" si="6"/>
        <v>179</v>
      </c>
      <c r="CZ14">
        <f t="shared" si="7"/>
        <v>176</v>
      </c>
      <c r="DA14" s="2" t="e">
        <f>(#REF!+DB14)/2</f>
        <v>#REF!</v>
      </c>
      <c r="DB14" s="2">
        <v>11</v>
      </c>
      <c r="DC14" s="2"/>
      <c r="DD14" s="25">
        <v>12</v>
      </c>
      <c r="DE14" s="2">
        <f t="shared" si="12"/>
        <v>12</v>
      </c>
      <c r="DF14" s="37">
        <v>12</v>
      </c>
    </row>
    <row r="15" spans="1:110" ht="15" thickBot="1" x14ac:dyDescent="0.4">
      <c r="A15" s="3"/>
      <c r="B15" s="177">
        <v>29</v>
      </c>
      <c r="C15" s="230">
        <v>5483</v>
      </c>
      <c r="D15" s="44">
        <v>3526</v>
      </c>
      <c r="E15" s="35">
        <v>0.93</v>
      </c>
      <c r="F15" s="50">
        <v>1.26</v>
      </c>
      <c r="G15" s="50">
        <v>10</v>
      </c>
      <c r="H15" s="50">
        <v>159</v>
      </c>
      <c r="I15" s="49">
        <v>8</v>
      </c>
      <c r="J15" s="35">
        <v>3865</v>
      </c>
      <c r="K15" s="35">
        <v>0.96</v>
      </c>
      <c r="L15" s="51">
        <v>1.65</v>
      </c>
      <c r="M15" s="53">
        <v>11</v>
      </c>
      <c r="N15" s="53">
        <v>168</v>
      </c>
      <c r="O15" s="53">
        <v>11</v>
      </c>
      <c r="P15" s="44">
        <v>4200</v>
      </c>
      <c r="Q15" s="35">
        <v>0.98</v>
      </c>
      <c r="R15" s="51">
        <v>2.82</v>
      </c>
      <c r="S15" s="53">
        <v>12</v>
      </c>
      <c r="T15" s="53">
        <v>176</v>
      </c>
      <c r="U15" s="49">
        <v>14</v>
      </c>
      <c r="V15" s="44">
        <v>4639</v>
      </c>
      <c r="W15" s="2">
        <v>1.04</v>
      </c>
      <c r="X15" s="23">
        <v>5.47</v>
      </c>
      <c r="Y15" s="23">
        <v>13</v>
      </c>
      <c r="Z15" s="23">
        <v>182</v>
      </c>
      <c r="AA15" s="49">
        <v>15</v>
      </c>
      <c r="AB15" s="44"/>
      <c r="AC15" s="2"/>
      <c r="AD15" s="2"/>
      <c r="AE15" s="2"/>
      <c r="AF15" s="2"/>
      <c r="AG15" s="49"/>
      <c r="AH15" s="44"/>
      <c r="AI15" s="2"/>
      <c r="AJ15" s="2"/>
      <c r="AK15" s="2"/>
      <c r="AL15" s="2"/>
      <c r="AM15" s="49"/>
      <c r="AN15" s="34">
        <v>5390</v>
      </c>
      <c r="AO15" s="44">
        <v>3642</v>
      </c>
      <c r="AP15" s="50">
        <f t="shared" si="21"/>
        <v>3.2898468519568915</v>
      </c>
      <c r="AQ15" s="35">
        <v>0.9</v>
      </c>
      <c r="AR15" s="23">
        <v>1.45</v>
      </c>
      <c r="AS15" s="23">
        <v>10</v>
      </c>
      <c r="AT15" s="23">
        <v>152</v>
      </c>
      <c r="AU15" s="49">
        <v>9</v>
      </c>
      <c r="AV15" s="44">
        <v>3947</v>
      </c>
      <c r="AW15" s="50">
        <f t="shared" si="0"/>
        <v>2.1216041397153949</v>
      </c>
      <c r="AX15" s="51">
        <v>0.93</v>
      </c>
      <c r="AY15" s="274">
        <f t="shared" si="1"/>
        <v>-3.1249999999999911</v>
      </c>
      <c r="AZ15" s="51">
        <v>1.78</v>
      </c>
      <c r="BA15" s="248">
        <f t="shared" si="13"/>
        <v>7.8787878787878869</v>
      </c>
      <c r="BB15" s="53">
        <v>11</v>
      </c>
      <c r="BC15" s="53">
        <f t="shared" si="14"/>
        <v>0</v>
      </c>
      <c r="BD15" s="53">
        <v>165</v>
      </c>
      <c r="BE15" s="53">
        <f t="shared" si="15"/>
        <v>-1.7857142857142856</v>
      </c>
      <c r="BF15" s="49">
        <v>11</v>
      </c>
      <c r="BG15" s="34">
        <f t="shared" si="16"/>
        <v>0</v>
      </c>
      <c r="BH15" s="23">
        <v>4293</v>
      </c>
      <c r="BI15" s="53">
        <f t="shared" si="17"/>
        <v>2.214285714285714</v>
      </c>
      <c r="BJ15" s="2">
        <v>0.96</v>
      </c>
      <c r="BK15" s="23">
        <v>2.87</v>
      </c>
      <c r="BL15" s="2">
        <f t="shared" si="18"/>
        <v>1.7730496453900804</v>
      </c>
      <c r="BM15" s="23">
        <v>12</v>
      </c>
      <c r="BN15" s="51">
        <v>175</v>
      </c>
      <c r="BO15" s="51">
        <f t="shared" si="19"/>
        <v>-0.56818181818181823</v>
      </c>
      <c r="BP15" s="53">
        <v>13</v>
      </c>
      <c r="BQ15" s="49">
        <f t="shared" si="20"/>
        <v>-7.1428571428571423</v>
      </c>
      <c r="BR15" s="53">
        <v>4581</v>
      </c>
      <c r="BS15" s="53">
        <v>0.99</v>
      </c>
      <c r="BT15" s="53">
        <v>4.62</v>
      </c>
      <c r="BU15" s="53">
        <v>13</v>
      </c>
      <c r="BV15" s="53">
        <v>182</v>
      </c>
      <c r="BW15" s="15">
        <v>14</v>
      </c>
      <c r="BX15" s="44"/>
      <c r="BY15" s="2"/>
      <c r="BZ15" s="2"/>
      <c r="CA15" s="2"/>
      <c r="CB15" s="2"/>
      <c r="CC15" s="49"/>
      <c r="CD15" s="44"/>
      <c r="CE15" s="2"/>
      <c r="CF15" s="2"/>
      <c r="CG15" s="2"/>
      <c r="CH15" s="2"/>
      <c r="CI15" s="49"/>
      <c r="CJ15">
        <f t="shared" si="22"/>
        <v>3852</v>
      </c>
      <c r="CK15" s="94">
        <f t="shared" si="8"/>
        <v>3913</v>
      </c>
      <c r="CL15">
        <f t="shared" si="23"/>
        <v>3974</v>
      </c>
      <c r="CM15">
        <f t="shared" si="9"/>
        <v>3.1671858774662511</v>
      </c>
      <c r="CN15" s="94">
        <f t="shared" si="2"/>
        <v>3961</v>
      </c>
      <c r="CO15" s="94">
        <f t="shared" si="10"/>
        <v>4071</v>
      </c>
      <c r="CP15" s="94">
        <f t="shared" si="3"/>
        <v>4181</v>
      </c>
      <c r="CQ15">
        <f t="shared" si="11"/>
        <v>5.5541529916687704</v>
      </c>
      <c r="CT15">
        <f t="shared" si="24"/>
        <v>184</v>
      </c>
      <c r="CU15" s="94">
        <f t="shared" si="4"/>
        <v>184.5</v>
      </c>
      <c r="CV15">
        <f t="shared" si="25"/>
        <v>185</v>
      </c>
      <c r="CX15">
        <f t="shared" si="5"/>
        <v>147</v>
      </c>
      <c r="CY15" s="94">
        <f t="shared" si="6"/>
        <v>151</v>
      </c>
      <c r="CZ15">
        <f t="shared" si="7"/>
        <v>155</v>
      </c>
      <c r="DA15" s="2" t="e">
        <f>(#REF!+DB15)/2</f>
        <v>#REF!</v>
      </c>
      <c r="DB15" s="2">
        <v>9</v>
      </c>
      <c r="DC15" s="2"/>
      <c r="DD15" s="25">
        <v>13</v>
      </c>
      <c r="DE15" s="2">
        <f t="shared" si="12"/>
        <v>13</v>
      </c>
      <c r="DF15" s="37">
        <v>13</v>
      </c>
    </row>
    <row r="16" spans="1:110" ht="15" thickBot="1" x14ac:dyDescent="0.4">
      <c r="B16" s="198">
        <v>30</v>
      </c>
      <c r="C16" s="46">
        <v>5233</v>
      </c>
      <c r="D16" s="239">
        <v>3506</v>
      </c>
      <c r="E16" s="58">
        <v>0.93</v>
      </c>
      <c r="F16" s="58">
        <v>1.02</v>
      </c>
      <c r="G16" s="58">
        <v>10</v>
      </c>
      <c r="H16" s="58">
        <v>138</v>
      </c>
      <c r="I16" s="96">
        <v>9</v>
      </c>
      <c r="J16" s="241">
        <v>3798</v>
      </c>
      <c r="K16" s="23">
        <v>0.95</v>
      </c>
      <c r="L16">
        <v>1.51</v>
      </c>
      <c r="M16" s="53">
        <v>11</v>
      </c>
      <c r="N16" s="53">
        <v>150</v>
      </c>
      <c r="O16" s="53">
        <v>11</v>
      </c>
      <c r="P16" s="59">
        <v>4189</v>
      </c>
      <c r="Q16" s="58">
        <v>0.96</v>
      </c>
      <c r="R16" s="58">
        <v>1.8</v>
      </c>
      <c r="S16" s="58">
        <v>12</v>
      </c>
      <c r="T16" s="58">
        <v>157</v>
      </c>
      <c r="U16" s="96">
        <v>12</v>
      </c>
      <c r="V16" s="59">
        <v>4559</v>
      </c>
      <c r="W16" s="58">
        <v>0.97</v>
      </c>
      <c r="X16" s="58">
        <v>2.42</v>
      </c>
      <c r="Y16" s="58">
        <v>13</v>
      </c>
      <c r="Z16" s="58">
        <v>167</v>
      </c>
      <c r="AA16" s="96">
        <v>13</v>
      </c>
      <c r="AB16" s="240">
        <v>4862</v>
      </c>
      <c r="AC16" s="58">
        <v>0.99</v>
      </c>
      <c r="AD16" s="58">
        <v>3.81</v>
      </c>
      <c r="AE16" s="58">
        <v>14</v>
      </c>
      <c r="AF16" s="58">
        <v>176</v>
      </c>
      <c r="AG16" s="96">
        <v>14</v>
      </c>
      <c r="AH16" s="59">
        <v>4989</v>
      </c>
      <c r="AI16" s="58">
        <v>1.02</v>
      </c>
      <c r="AJ16" s="58">
        <v>5.8</v>
      </c>
      <c r="AK16" s="58">
        <v>15</v>
      </c>
      <c r="AL16" s="58">
        <v>181</v>
      </c>
      <c r="AM16" s="96">
        <v>15</v>
      </c>
      <c r="AN16" s="34">
        <v>5577</v>
      </c>
      <c r="AO16" s="59">
        <v>3548</v>
      </c>
      <c r="AP16" s="50">
        <f t="shared" si="21"/>
        <v>1.1979463776383343</v>
      </c>
      <c r="AQ16" s="58">
        <v>0.88</v>
      </c>
      <c r="AR16" s="58">
        <v>0.98</v>
      </c>
      <c r="AS16" s="23">
        <v>10</v>
      </c>
      <c r="AT16" s="58">
        <v>138</v>
      </c>
      <c r="AU16" s="96">
        <v>9</v>
      </c>
      <c r="AV16" s="59">
        <v>3900</v>
      </c>
      <c r="AW16" s="263">
        <f t="shared" si="0"/>
        <v>2.6856240126382307</v>
      </c>
      <c r="AX16" s="58">
        <v>0.9</v>
      </c>
      <c r="AY16" s="274">
        <f t="shared" si="1"/>
        <v>-5.2631578947368354</v>
      </c>
      <c r="AZ16" s="58">
        <v>1.27</v>
      </c>
      <c r="BA16" s="263">
        <f t="shared" si="13"/>
        <v>-15.894039735099339</v>
      </c>
      <c r="BB16" s="58">
        <v>11</v>
      </c>
      <c r="BC16" s="58">
        <f t="shared" si="14"/>
        <v>0</v>
      </c>
      <c r="BD16" s="58">
        <v>146</v>
      </c>
      <c r="BE16" s="58">
        <f t="shared" si="15"/>
        <v>-2.666666666666667</v>
      </c>
      <c r="BF16" s="96">
        <v>11</v>
      </c>
      <c r="BG16" s="62">
        <f t="shared" si="16"/>
        <v>0</v>
      </c>
      <c r="BH16" s="58">
        <v>4210</v>
      </c>
      <c r="BI16" s="58">
        <f t="shared" si="17"/>
        <v>0.50131296252088797</v>
      </c>
      <c r="BJ16" s="58">
        <v>0.91</v>
      </c>
      <c r="BK16" s="58">
        <v>1.6</v>
      </c>
      <c r="BL16" s="58">
        <f t="shared" si="18"/>
        <v>-11.111111111111107</v>
      </c>
      <c r="BM16" s="58">
        <v>12</v>
      </c>
      <c r="BN16" s="58">
        <v>154</v>
      </c>
      <c r="BO16" s="58">
        <f t="shared" si="19"/>
        <v>-1.910828025477707</v>
      </c>
      <c r="BP16" s="58">
        <v>12</v>
      </c>
      <c r="BQ16" s="96">
        <f t="shared" si="20"/>
        <v>0</v>
      </c>
      <c r="BT16" s="53">
        <v>2.23</v>
      </c>
      <c r="BU16">
        <v>13</v>
      </c>
      <c r="BV16">
        <v>163</v>
      </c>
      <c r="BW16" s="15">
        <v>13</v>
      </c>
      <c r="BX16" s="59"/>
      <c r="BY16" s="58"/>
      <c r="BZ16" s="58">
        <v>3.33</v>
      </c>
      <c r="CA16" s="58">
        <v>14</v>
      </c>
      <c r="CB16" s="58">
        <v>170</v>
      </c>
      <c r="CC16" s="96">
        <v>13</v>
      </c>
      <c r="CD16" s="59"/>
      <c r="CE16" s="58"/>
      <c r="CF16" s="58">
        <v>4.8499999999999996</v>
      </c>
      <c r="CG16" s="58"/>
      <c r="CH16" s="58">
        <v>176</v>
      </c>
      <c r="CI16" s="96"/>
      <c r="CJ16">
        <f t="shared" si="22"/>
        <v>3865</v>
      </c>
      <c r="CK16" s="94">
        <f t="shared" si="8"/>
        <v>3906</v>
      </c>
      <c r="CL16">
        <f t="shared" si="23"/>
        <v>3947</v>
      </c>
      <c r="CM16">
        <f t="shared" si="9"/>
        <v>2.1216041397153949</v>
      </c>
      <c r="CN16" s="94">
        <f t="shared" si="2"/>
        <v>4176</v>
      </c>
      <c r="CO16" s="94">
        <f t="shared" si="10"/>
        <v>4107</v>
      </c>
      <c r="CP16" s="94">
        <f t="shared" si="3"/>
        <v>4038</v>
      </c>
      <c r="CQ16">
        <f t="shared" si="11"/>
        <v>-3.3045977011494254</v>
      </c>
      <c r="CT16">
        <f t="shared" si="24"/>
        <v>168</v>
      </c>
      <c r="CU16" s="94">
        <f t="shared" si="4"/>
        <v>166.5</v>
      </c>
      <c r="CV16">
        <f t="shared" si="25"/>
        <v>165</v>
      </c>
      <c r="CX16">
        <f t="shared" si="5"/>
        <v>168</v>
      </c>
      <c r="CY16" s="94">
        <f t="shared" si="6"/>
        <v>167.5</v>
      </c>
      <c r="CZ16">
        <f t="shared" si="7"/>
        <v>167</v>
      </c>
      <c r="DA16" s="2" t="e">
        <f>(#REF!+DB16)/2</f>
        <v>#REF!</v>
      </c>
      <c r="DB16" s="2">
        <v>11</v>
      </c>
      <c r="DC16" s="2"/>
      <c r="DD16" s="25">
        <v>13</v>
      </c>
      <c r="DE16" s="2">
        <f t="shared" si="12"/>
        <v>13</v>
      </c>
      <c r="DF16" s="37">
        <v>13</v>
      </c>
    </row>
    <row r="17" spans="1:110" ht="15" thickBot="1" x14ac:dyDescent="0.4">
      <c r="A17" s="3" t="s">
        <v>26</v>
      </c>
      <c r="B17" s="14" t="s">
        <v>22</v>
      </c>
      <c r="C17" s="64">
        <f>AVERAGE(C4:C16)</f>
        <v>5229.916666666667</v>
      </c>
      <c r="D17" s="64">
        <f>AVERAGE(D4:D16)</f>
        <v>3496.2727272727275</v>
      </c>
      <c r="E17" s="64"/>
      <c r="F17" s="64">
        <f>AVERAGE(F4:F16)</f>
        <v>2.0945454545454543</v>
      </c>
      <c r="G17" s="64"/>
      <c r="H17" s="64"/>
      <c r="I17" s="64">
        <f>AVERAGE(I4:I16)</f>
        <v>10.181818181818182</v>
      </c>
      <c r="J17" s="64">
        <f>AVERAGE(J4:J16)</f>
        <v>3805.4166666666665</v>
      </c>
      <c r="K17" s="64"/>
      <c r="L17" s="64">
        <f>AVERAGE(L4:L16)</f>
        <v>2.5466666666666664</v>
      </c>
      <c r="M17" s="64"/>
      <c r="N17" s="64"/>
      <c r="O17" s="64"/>
      <c r="P17" s="64">
        <f>AVERAGE(P4:P16)</f>
        <v>4102.75</v>
      </c>
      <c r="Q17" s="67"/>
      <c r="R17" s="64">
        <f>AVERAGE(R4:R16)</f>
        <v>3.5558333333333327</v>
      </c>
      <c r="S17" s="64"/>
      <c r="T17" s="64">
        <f>AVERAGE(T4:T16)</f>
        <v>180.5</v>
      </c>
      <c r="U17" s="64">
        <f>AVERAGE(U4:U16)</f>
        <v>14</v>
      </c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4">
        <f>AVERAGE(AH4:AH16)</f>
        <v>4969.666666666667</v>
      </c>
      <c r="AI17" s="64">
        <f t="shared" ref="AI17:AP17" si="26">AVERAGE(AI4:AI16)</f>
        <v>0.99333333333333329</v>
      </c>
      <c r="AJ17" s="64">
        <f t="shared" si="26"/>
        <v>5.5100000000000007</v>
      </c>
      <c r="AK17" s="64"/>
      <c r="AL17" s="64"/>
      <c r="AM17" s="64">
        <f t="shared" si="26"/>
        <v>15.333333333333334</v>
      </c>
      <c r="AN17" s="64">
        <f t="shared" si="26"/>
        <v>5283.583333333333</v>
      </c>
      <c r="AO17" s="64">
        <f t="shared" si="26"/>
        <v>3453.1</v>
      </c>
      <c r="AP17" s="64">
        <f t="shared" si="26"/>
        <v>-1.9974509615224185</v>
      </c>
      <c r="AQ17" s="64">
        <f>AVERAGE(AQ4:AQ16)</f>
        <v>0.90299999999999991</v>
      </c>
      <c r="AR17" s="64">
        <f>AVERAGE(AR4:AR16)</f>
        <v>1.9179999999999999</v>
      </c>
      <c r="AS17" s="64"/>
      <c r="AT17" s="64">
        <f t="shared" ref="AT17:BB17" si="27">AVERAGE(AT4:AT16)</f>
        <v>159.5</v>
      </c>
      <c r="AU17" s="64">
        <f t="shared" si="27"/>
        <v>9.6999999999999993</v>
      </c>
      <c r="AV17" s="64">
        <f t="shared" si="27"/>
        <v>3778</v>
      </c>
      <c r="AW17" s="64">
        <f t="shared" si="27"/>
        <v>-0.69967913556210737</v>
      </c>
      <c r="AX17" s="64">
        <f t="shared" si="27"/>
        <v>0.91833333333333333</v>
      </c>
      <c r="AY17" s="64">
        <f t="shared" si="27"/>
        <v>-1.3330932484965656</v>
      </c>
      <c r="AZ17" s="64">
        <f t="shared" si="27"/>
        <v>2.15</v>
      </c>
      <c r="BA17" s="121">
        <f t="shared" si="27"/>
        <v>-14.076406874971203</v>
      </c>
      <c r="BB17" s="121">
        <f t="shared" si="27"/>
        <v>11</v>
      </c>
      <c r="BC17" s="64"/>
      <c r="BD17" s="64">
        <f t="shared" ref="BD17:BL17" si="28">AVERAGE(BD4:BD16)</f>
        <v>167.08333333333334</v>
      </c>
      <c r="BE17" s="64">
        <f t="shared" si="28"/>
        <v>-3.5634477713908019</v>
      </c>
      <c r="BF17" s="64">
        <f t="shared" si="28"/>
        <v>11.083333333333334</v>
      </c>
      <c r="BG17" s="64">
        <f t="shared" si="28"/>
        <v>-8.940781440781441</v>
      </c>
      <c r="BH17" s="64">
        <f t="shared" si="28"/>
        <v>4060.75</v>
      </c>
      <c r="BI17" s="64">
        <f t="shared" si="28"/>
        <v>-0.95416318932856015</v>
      </c>
      <c r="BJ17" s="64">
        <f t="shared" si="28"/>
        <v>0.93250000000000011</v>
      </c>
      <c r="BK17" s="64">
        <f t="shared" si="28"/>
        <v>2.9616666666666664</v>
      </c>
      <c r="BL17" s="64">
        <f t="shared" si="28"/>
        <v>-15.818669175899318</v>
      </c>
      <c r="BM17" s="64"/>
      <c r="BN17" s="64">
        <f>AVERAGE(BN4:BN16)</f>
        <v>174.5</v>
      </c>
      <c r="BO17" s="64">
        <f>AVERAGE(BO4:BO16)</f>
        <v>-3.3548792891245269</v>
      </c>
      <c r="BP17" s="64"/>
      <c r="BQ17" s="64">
        <f>AVERAGE(BQ4:BQ16)</f>
        <v>-9.4192612942612932</v>
      </c>
      <c r="BR17" s="121">
        <f>AVERAGE(BR4:BR16)</f>
        <v>4306.5555555555557</v>
      </c>
      <c r="BS17" s="64"/>
      <c r="BT17" s="64">
        <f>AVERAGE(BT4:BT16)</f>
        <v>3.7959999999999994</v>
      </c>
      <c r="BU17" s="64"/>
      <c r="BV17" s="64"/>
      <c r="BW17" s="64">
        <f>AVERAGE(BW4:BW16)</f>
        <v>13.7</v>
      </c>
      <c r="BX17" s="64">
        <f>AVERAGE(BX4:BX16)</f>
        <v>4599.333333333333</v>
      </c>
      <c r="BY17" s="64"/>
      <c r="BZ17" s="64">
        <f>AVERAGE(BZ4:BZ16)</f>
        <v>3.3050000000000002</v>
      </c>
      <c r="CA17" s="64"/>
      <c r="CB17" s="64"/>
      <c r="CC17" s="64">
        <f>AVERAGE(CC4:CC16)</f>
        <v>12.75</v>
      </c>
      <c r="CD17" s="64">
        <f>AVERAGE(CD4:CD16)</f>
        <v>4837.5</v>
      </c>
      <c r="CE17" s="64"/>
      <c r="CF17" s="64">
        <f>AVERAGE(CF4:CF16)</f>
        <v>4.3666666666666663</v>
      </c>
      <c r="CG17" s="64"/>
      <c r="CH17" s="64"/>
      <c r="CI17" s="64">
        <f>AVERAGE(CI4:CI16)</f>
        <v>14.5</v>
      </c>
      <c r="CJ17">
        <f t="shared" si="22"/>
        <v>3798</v>
      </c>
      <c r="CK17" s="94">
        <f t="shared" si="8"/>
        <v>3849</v>
      </c>
      <c r="CL17">
        <f t="shared" si="23"/>
        <v>3900</v>
      </c>
      <c r="CM17">
        <f t="shared" si="9"/>
        <v>2.6856240126382307</v>
      </c>
      <c r="CN17" s="94">
        <f t="shared" si="2"/>
        <v>4205</v>
      </c>
      <c r="CO17" s="94">
        <f t="shared" si="10"/>
        <v>4141</v>
      </c>
      <c r="CP17" s="94">
        <f t="shared" si="3"/>
        <v>4077</v>
      </c>
      <c r="CQ17">
        <f t="shared" si="11"/>
        <v>-3.0439952437574318</v>
      </c>
      <c r="CT17">
        <f t="shared" si="24"/>
        <v>150</v>
      </c>
      <c r="CU17" s="94">
        <f t="shared" si="4"/>
        <v>148</v>
      </c>
      <c r="CV17">
        <f t="shared" si="25"/>
        <v>146</v>
      </c>
      <c r="CX17">
        <f t="shared" si="5"/>
        <v>181</v>
      </c>
      <c r="CY17" s="94">
        <f t="shared" si="6"/>
        <v>181</v>
      </c>
      <c r="CZ17">
        <f t="shared" si="7"/>
        <v>181</v>
      </c>
      <c r="DA17" s="2" t="e">
        <f>(#REF!+DB17)/2</f>
        <v>#REF!</v>
      </c>
      <c r="DB17" s="2">
        <v>11</v>
      </c>
      <c r="DC17" s="2"/>
      <c r="DD17" s="25">
        <v>13</v>
      </c>
      <c r="DE17" s="2">
        <f t="shared" si="12"/>
        <v>13</v>
      </c>
      <c r="DF17" s="304">
        <v>13</v>
      </c>
    </row>
    <row r="18" spans="1:110" ht="15" thickBot="1" x14ac:dyDescent="0.4">
      <c r="B18" s="64" t="s">
        <v>23</v>
      </c>
      <c r="C18" s="64">
        <f>STDEV(C4:C16)</f>
        <v>388.71243363263551</v>
      </c>
      <c r="D18" s="64">
        <f>STDEV(D4:D16)</f>
        <v>187.39161715994177</v>
      </c>
      <c r="E18" s="64"/>
      <c r="F18" s="64">
        <f>STDEV(F4:F16)</f>
        <v>0.73023781929401077</v>
      </c>
      <c r="G18" s="64"/>
      <c r="H18" s="64"/>
      <c r="I18" s="64">
        <f>STDEV(I4:I16)</f>
        <v>1.9400093720485925</v>
      </c>
      <c r="J18" s="64">
        <f>STDEV(J4:J16)</f>
        <v>189.5369756842056</v>
      </c>
      <c r="K18" s="64"/>
      <c r="L18" s="64">
        <f>STDEV(L4:L16)</f>
        <v>0.85680520044824149</v>
      </c>
      <c r="M18" s="64"/>
      <c r="N18" s="64"/>
      <c r="O18" s="64"/>
      <c r="P18" s="64">
        <f>STDEV(P4:P16)</f>
        <v>222.56689494907531</v>
      </c>
      <c r="Q18" s="64"/>
      <c r="R18" s="64">
        <f>STDEV(R4:R16)</f>
        <v>1.2349049159814518</v>
      </c>
      <c r="S18" s="64"/>
      <c r="T18" s="64">
        <f>STDEV(T4:T16)</f>
        <v>14.412746883480356</v>
      </c>
      <c r="U18" s="64">
        <f>STDEV(U4:U16)</f>
        <v>1.2792042981336627</v>
      </c>
      <c r="V18" s="64">
        <f>STDEV(V4:V16)</f>
        <v>260.89052621102718</v>
      </c>
      <c r="W18" s="64"/>
      <c r="X18" s="64">
        <f>STDEV(X4:X16)</f>
        <v>1.1800451968745385</v>
      </c>
      <c r="Y18" s="64"/>
      <c r="Z18" s="64"/>
      <c r="AA18" s="64">
        <f>STDEV(AA4:AA16)</f>
        <v>1.1690451944500122</v>
      </c>
      <c r="AB18" s="64">
        <f>STDEV(AB4:AB16)</f>
        <v>313.69624373481639</v>
      </c>
      <c r="AC18" s="64"/>
      <c r="AD18" s="64">
        <f>STDEV(AD4:AD16)</f>
        <v>0.20420577856662145</v>
      </c>
      <c r="AE18" s="64"/>
      <c r="AF18" s="64"/>
      <c r="AG18" s="64">
        <f>STDEV(AG4:AG16)</f>
        <v>0.57735026918962573</v>
      </c>
      <c r="AH18" s="64">
        <f>STDEV(AH4:AH16)</f>
        <v>311.45037057825652</v>
      </c>
      <c r="AI18" s="64"/>
      <c r="AJ18" s="64">
        <f>STDEV(AJ4:AJ16)</f>
        <v>0.35791060336346536</v>
      </c>
      <c r="AK18" s="64"/>
      <c r="AL18" s="64">
        <f t="shared" ref="AL18:AR18" si="29">STDEV(AL4:AL16)</f>
        <v>5.2915026221291814</v>
      </c>
      <c r="AM18" s="64">
        <f t="shared" si="29"/>
        <v>0.57735026918962573</v>
      </c>
      <c r="AN18" s="64">
        <f t="shared" si="29"/>
        <v>321.66370307945516</v>
      </c>
      <c r="AO18" s="64">
        <f t="shared" si="29"/>
        <v>209.67935838640227</v>
      </c>
      <c r="AP18" s="64">
        <f t="shared" si="29"/>
        <v>3.3947112082853863</v>
      </c>
      <c r="AQ18" s="64">
        <f t="shared" si="29"/>
        <v>3.0568684048294329E-2</v>
      </c>
      <c r="AR18" s="64">
        <f t="shared" si="29"/>
        <v>0.8397062978605474</v>
      </c>
      <c r="AS18" s="64"/>
      <c r="AT18" s="64">
        <f t="shared" ref="AT18:BB18" si="30">STDEV(AT4:AT16)</f>
        <v>13.235054464061214</v>
      </c>
      <c r="AU18" s="64">
        <f t="shared" si="30"/>
        <v>1.4944341180973273</v>
      </c>
      <c r="AV18" s="64">
        <f t="shared" si="30"/>
        <v>202.28827315132594</v>
      </c>
      <c r="AW18" s="64">
        <f t="shared" si="30"/>
        <v>2.9409956572739229</v>
      </c>
      <c r="AX18" s="64">
        <f t="shared" si="30"/>
        <v>2.6911752530120053E-2</v>
      </c>
      <c r="AY18" s="64">
        <f t="shared" si="30"/>
        <v>1.9879694473440161</v>
      </c>
      <c r="AZ18" s="64">
        <f t="shared" si="30"/>
        <v>0.75823958794517787</v>
      </c>
      <c r="BA18" s="121">
        <f t="shared" si="30"/>
        <v>19.031042348553889</v>
      </c>
      <c r="BB18" s="121">
        <f t="shared" si="30"/>
        <v>0</v>
      </c>
      <c r="BC18" s="64"/>
      <c r="BD18" s="64">
        <f t="shared" ref="BD18:BI18" si="31">STDEV(BD4:BD16)</f>
        <v>15.471136370870129</v>
      </c>
      <c r="BE18" s="64">
        <f t="shared" si="31"/>
        <v>2.3540345700539613</v>
      </c>
      <c r="BF18" s="64">
        <f t="shared" si="31"/>
        <v>1.5050420310248889</v>
      </c>
      <c r="BG18" s="64">
        <f t="shared" si="31"/>
        <v>5.8920704622296354</v>
      </c>
      <c r="BH18" s="64">
        <f t="shared" si="31"/>
        <v>201.34191859078473</v>
      </c>
      <c r="BI18" s="64">
        <f t="shared" si="31"/>
        <v>3.2687795252287932</v>
      </c>
      <c r="BJ18" s="64">
        <f>STDEV(BJ4:BJ13)</f>
        <v>3.1224989991991966E-2</v>
      </c>
      <c r="BK18" s="64">
        <f>STDEV(BK4:BK13)</f>
        <v>1.0785033353886504</v>
      </c>
      <c r="BL18" s="64">
        <f>STDEV(BL4:BL13)</f>
        <v>14.315964372697731</v>
      </c>
      <c r="BM18" s="64"/>
      <c r="BN18" s="64">
        <f>STDEV(BN4:BN13)</f>
        <v>15.346009253222805</v>
      </c>
      <c r="BO18" s="64">
        <f>STDEV(BO4:BO13)</f>
        <v>2.9110459413212664</v>
      </c>
      <c r="BP18" s="64"/>
      <c r="BQ18" s="64">
        <f>STDEV(BQ4:BQ13)</f>
        <v>4.8432109479993244</v>
      </c>
      <c r="BR18" s="64">
        <f>STDEV(BR4:BR16)</f>
        <v>253.26572562780339</v>
      </c>
      <c r="BS18" s="64"/>
      <c r="BT18" s="64">
        <f>STDEV(BT4:BT16)</f>
        <v>1.2836077628656257</v>
      </c>
      <c r="BU18" s="64"/>
      <c r="BV18" s="64"/>
      <c r="BW18" s="64">
        <f t="shared" ref="BW18:CI18" si="32">STDEV(BW4:BW13)</f>
        <v>1.6329931618554521</v>
      </c>
      <c r="BX18" s="64">
        <f t="shared" si="32"/>
        <v>386.78740930904149</v>
      </c>
      <c r="BY18" s="64"/>
      <c r="BZ18" s="64">
        <f t="shared" si="32"/>
        <v>0.21213203435596414</v>
      </c>
      <c r="CA18" s="64"/>
      <c r="CB18" s="64"/>
      <c r="CC18" s="64">
        <f t="shared" si="32"/>
        <v>1.4142135623730951</v>
      </c>
      <c r="CD18" s="64">
        <f t="shared" si="32"/>
        <v>504.16713498600836</v>
      </c>
      <c r="CE18" s="64"/>
      <c r="CF18" s="64">
        <f>STDEV(CF4:CF16)</f>
        <v>0.44992591982829033</v>
      </c>
      <c r="CG18" s="64"/>
      <c r="CH18" s="64"/>
      <c r="CI18" s="64">
        <f t="shared" si="32"/>
        <v>0.70710678118654757</v>
      </c>
      <c r="CK18" s="94">
        <f t="shared" si="8"/>
        <v>0</v>
      </c>
      <c r="CN18" s="94"/>
      <c r="CO18" s="94"/>
      <c r="CP18" s="94"/>
      <c r="DA18" s="2"/>
      <c r="DB18" s="2"/>
      <c r="DC18" s="2"/>
      <c r="DD18" s="2"/>
      <c r="DE18" s="2"/>
      <c r="DF18" s="49"/>
    </row>
    <row r="19" spans="1:110" ht="15" thickBot="1" x14ac:dyDescent="0.4">
      <c r="A19" s="3"/>
      <c r="B19" s="14" t="s">
        <v>25</v>
      </c>
      <c r="C19" s="123"/>
      <c r="D19" s="69"/>
      <c r="E19" s="69"/>
      <c r="F19" s="69"/>
      <c r="G19" s="69"/>
      <c r="H19" s="69"/>
      <c r="I19" s="69"/>
      <c r="J19" s="146"/>
      <c r="K19" s="146"/>
      <c r="L19" s="146"/>
      <c r="M19" s="146"/>
      <c r="N19" s="146"/>
      <c r="O19" s="146"/>
      <c r="P19" s="146"/>
      <c r="Q19" s="146"/>
      <c r="R19" s="146"/>
      <c r="S19" s="153"/>
      <c r="T19" s="86"/>
      <c r="U19" s="86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69"/>
      <c r="AI19" s="69"/>
      <c r="AJ19" s="69"/>
      <c r="AK19" s="69"/>
      <c r="AL19" s="69"/>
      <c r="AM19" s="69"/>
      <c r="AN19" s="69">
        <f>TTEST(C4:C16,AN4:AN16,2,1)</f>
        <v>0.40836466178103636</v>
      </c>
      <c r="AO19" s="69">
        <f>TTEST(D4:D16,AO4:AO16,2,1)</f>
        <v>9.9725678748370516E-2</v>
      </c>
      <c r="AP19" s="157"/>
      <c r="AQ19" s="157"/>
      <c r="AR19" s="157">
        <f>TTEST(F4:F16,AR4:AR16,2,1)</f>
        <v>0.34053379452181437</v>
      </c>
      <c r="AS19" s="69"/>
      <c r="AT19" s="157">
        <f>TTEST(H4:H16,AT4:AT16,2,1)</f>
        <v>3.4345035484883088E-2</v>
      </c>
      <c r="AU19" s="64"/>
      <c r="AV19" s="69">
        <f>TTEST(J4:J16,AV4:AV16,2,1)</f>
        <v>0.41766170928363366</v>
      </c>
      <c r="AW19" s="69"/>
      <c r="AX19" s="279">
        <f>TTEST(K4:K16,AX4:AX16,2,1)</f>
        <v>4.0427847700856931E-2</v>
      </c>
      <c r="AZ19" s="279">
        <f>TTEST(L4:L16,AZ4:AZ16,2,1)</f>
        <v>3.1961255655642479E-2</v>
      </c>
      <c r="BA19" s="121"/>
      <c r="BC19" s="157"/>
      <c r="BD19" s="303">
        <f>TTEST(N4:N16,BD4:BD16,2,1)</f>
        <v>3.4887848384664082E-4</v>
      </c>
      <c r="BE19" s="157"/>
      <c r="BF19" s="122">
        <f>TTEST(O4:O16,BF4:BF16,2,1)</f>
        <v>1.5717838510618382E-4</v>
      </c>
      <c r="BH19" s="69">
        <f>TTEST(P4:P16,BH4:BH16,2,1)</f>
        <v>0.3069732626888062</v>
      </c>
      <c r="BI19" s="69"/>
      <c r="BJ19" s="69">
        <f>TTEST(Q4:Q16,BJ4:BJ16,2,1)</f>
        <v>7.4820170544823031E-4</v>
      </c>
      <c r="BK19" s="69">
        <f>TTEST(R4:R16,BK4:BK16,2,1)</f>
        <v>8.972558129341137E-3</v>
      </c>
      <c r="BL19" s="121"/>
      <c r="BN19" s="157">
        <f>TTEST(T4:T16,BN4:BN16,2,1)</f>
        <v>3.1508374210209964E-3</v>
      </c>
      <c r="BO19" s="157">
        <f>TTEST(Y4:Y16,BO4:BO16,2,1)</f>
        <v>2.1952069189052947E-4</v>
      </c>
      <c r="BP19" s="157"/>
      <c r="BQ19" s="64">
        <f>TTEST(Z4:Z16,BQ4:BQ16,2,1)</f>
        <v>6.787219325006619E-7</v>
      </c>
      <c r="BR19" s="146"/>
      <c r="BS19" s="146"/>
      <c r="BT19" s="157"/>
      <c r="BU19" s="157">
        <f>TTEST(AH4:AH16,BU4:BU16,2,1)</f>
        <v>1.313471685436779E-3</v>
      </c>
      <c r="BV19" s="165" t="e">
        <f>TTEST(Z4:Z13,BV4:BV16,2,1)</f>
        <v>#N/A</v>
      </c>
      <c r="BW19" s="157">
        <f>TTEST(AM4:AM16,BW4:BW16,2,1)</f>
        <v>3.5098718645984656E-2</v>
      </c>
      <c r="BX19" s="165">
        <f>TTEST(AL4:AL13,BX4:BX13,2,1)</f>
        <v>4.0861452475447591E-2</v>
      </c>
      <c r="BY19" s="165"/>
      <c r="BZ19" s="157" t="e">
        <f>TTEST(AM4:AM13,BZ4:'[1]WATT MAP'!BO13,2,1)</f>
        <v>#VALUE!</v>
      </c>
      <c r="CA19" s="77"/>
      <c r="CB19" s="170">
        <f>TTEST(AF4:AF16,CB4:CB16,2,1)</f>
        <v>0.15672595728843219</v>
      </c>
      <c r="CC19" s="157"/>
      <c r="CD19" s="69"/>
      <c r="CE19" s="69"/>
      <c r="CF19" s="69"/>
      <c r="CG19" s="69"/>
      <c r="CH19" s="69"/>
      <c r="CI19" s="69"/>
      <c r="CJ19">
        <f>AVERAGE(CJ6:CJ14)</f>
        <v>3794.4444444444443</v>
      </c>
      <c r="CK19" s="94">
        <f t="shared" si="8"/>
        <v>3759.1666666666665</v>
      </c>
      <c r="CL19">
        <f>AVERAGE(CL6:CL14)</f>
        <v>3723.8888888888887</v>
      </c>
      <c r="CN19">
        <f>AVERAGE(CN6:CN15)</f>
        <v>3874.8</v>
      </c>
      <c r="CO19" s="94">
        <f t="shared" si="10"/>
        <v>3938.3500000000004</v>
      </c>
      <c r="CP19">
        <f>AVERAGE(CP6:CP15)</f>
        <v>4001.9</v>
      </c>
      <c r="CT19">
        <f>AVERAGE(CT6:CT15)</f>
        <v>176.1</v>
      </c>
      <c r="CU19" s="94">
        <f>(CT19+CV19)/2</f>
        <v>172.75</v>
      </c>
      <c r="CV19">
        <f>AVERAGE(CV6:CV15)</f>
        <v>169.4</v>
      </c>
      <c r="CX19">
        <f>AVERAGE(CX6:CX15)</f>
        <v>166.2</v>
      </c>
      <c r="CY19" s="94">
        <f>(CX19+CZ19)/2</f>
        <v>166.5</v>
      </c>
      <c r="CZ19">
        <f>AVERAGE(CZ6:CZ15)</f>
        <v>166.8</v>
      </c>
      <c r="DA19" s="305" t="e">
        <f>(#REF!+DB19)/2</f>
        <v>#REF!</v>
      </c>
      <c r="DB19" s="58">
        <f>AVERAGE(DB6:DB15)</f>
        <v>11.1</v>
      </c>
      <c r="DC19" s="58"/>
      <c r="DD19" s="58">
        <f>AVERAGE(DD6:DD15)</f>
        <v>12.9</v>
      </c>
      <c r="DE19" s="305">
        <f>(DD19+DF19)/2</f>
        <v>12.7</v>
      </c>
      <c r="DF19" s="96">
        <f>AVERAGE(DF6:DF15)</f>
        <v>12.5</v>
      </c>
    </row>
    <row r="20" spans="1:110" ht="15" thickBot="1" x14ac:dyDescent="0.4">
      <c r="A20" s="3"/>
      <c r="B20" s="176">
        <v>6</v>
      </c>
      <c r="C20" s="21">
        <v>4820</v>
      </c>
      <c r="D20" s="71">
        <v>3050</v>
      </c>
      <c r="E20" s="71">
        <v>0.92</v>
      </c>
      <c r="F20" s="72">
        <v>1.82</v>
      </c>
      <c r="G20" s="73">
        <v>10</v>
      </c>
      <c r="H20" s="73">
        <v>146</v>
      </c>
      <c r="I20" s="9">
        <v>10</v>
      </c>
      <c r="J20" s="148">
        <v>3300</v>
      </c>
      <c r="K20" s="149">
        <v>0.93</v>
      </c>
      <c r="L20" s="27">
        <v>2.2000000000000002</v>
      </c>
      <c r="M20" s="27">
        <v>11</v>
      </c>
      <c r="N20" s="27">
        <v>158</v>
      </c>
      <c r="O20" s="28">
        <v>11</v>
      </c>
      <c r="P20" s="149">
        <v>3610</v>
      </c>
      <c r="Q20" s="149">
        <v>0.93</v>
      </c>
      <c r="R20" s="31">
        <v>3.4</v>
      </c>
      <c r="S20" s="27">
        <v>12</v>
      </c>
      <c r="T20" s="27">
        <v>170</v>
      </c>
      <c r="U20" s="28">
        <v>12</v>
      </c>
      <c r="V20" s="137">
        <v>3940</v>
      </c>
      <c r="W20" s="27">
        <v>0.95</v>
      </c>
      <c r="X20" s="27">
        <v>5</v>
      </c>
      <c r="Y20" s="27">
        <v>13</v>
      </c>
      <c r="Z20" s="27">
        <v>182</v>
      </c>
      <c r="AA20" s="28">
        <v>13</v>
      </c>
      <c r="AB20" s="137"/>
      <c r="AC20" s="27"/>
      <c r="AD20" s="27"/>
      <c r="AE20" s="27"/>
      <c r="AF20" s="27"/>
      <c r="AG20" s="28"/>
      <c r="AH20" s="71"/>
      <c r="AI20" s="71"/>
      <c r="AJ20" s="72"/>
      <c r="AK20" s="73"/>
      <c r="AL20" s="73"/>
      <c r="AM20" s="9"/>
      <c r="AN20" s="194">
        <v>4730</v>
      </c>
      <c r="AO20" s="149">
        <v>2982</v>
      </c>
      <c r="AP20" s="274">
        <f>((AO20-D20)/D20)*100</f>
        <v>-2.2295081967213117</v>
      </c>
      <c r="AQ20" s="149">
        <v>0.9</v>
      </c>
      <c r="AR20" s="158">
        <v>1.17</v>
      </c>
      <c r="AS20" s="264">
        <v>10</v>
      </c>
      <c r="AT20" s="9">
        <v>142</v>
      </c>
      <c r="AU20" s="9">
        <v>11</v>
      </c>
      <c r="AV20" s="148">
        <v>3273</v>
      </c>
      <c r="AW20" s="197">
        <f>((AV20-J20)/J20)*100</f>
        <v>-0.81818181818181823</v>
      </c>
      <c r="AX20" s="149">
        <v>0.92</v>
      </c>
      <c r="AY20" s="274">
        <f>((AX20-K20)/K20)*100</f>
        <v>-1.0752688172043021</v>
      </c>
      <c r="AZ20" s="31">
        <v>1.68</v>
      </c>
      <c r="BA20" s="274">
        <f t="shared" ref="BA20:BA31" si="33">((AZ20-L20)/L20)*100</f>
        <v>-23.636363636363644</v>
      </c>
      <c r="BB20" s="27">
        <v>11</v>
      </c>
      <c r="BC20" s="26">
        <f t="shared" ref="BC20:BC29" si="34">((BB20-M20)/M20)*100</f>
        <v>0</v>
      </c>
      <c r="BD20" s="27">
        <v>150</v>
      </c>
      <c r="BE20" s="26">
        <f t="shared" ref="BE20:BE31" si="35">((BD20-N20)/N20)*100</f>
        <v>-5.0632911392405067</v>
      </c>
      <c r="BF20" s="28">
        <v>13</v>
      </c>
      <c r="BG20" s="141">
        <f t="shared" ref="BG20:BG31" si="36">((BF20-O20)/O20)*100</f>
        <v>18.181818181818183</v>
      </c>
      <c r="BH20" s="25">
        <v>3664</v>
      </c>
      <c r="BI20" s="45">
        <f>((BH20-P20)/P20)*100</f>
        <v>1.4958448753462603</v>
      </c>
      <c r="BJ20" s="25">
        <v>0.94</v>
      </c>
      <c r="BK20" s="25">
        <v>2.78</v>
      </c>
      <c r="BL20" s="45">
        <f>((BK20-R20)/R20)*100</f>
        <v>-18.235294117647065</v>
      </c>
      <c r="BM20" s="74">
        <v>12</v>
      </c>
      <c r="BN20" s="32">
        <v>162</v>
      </c>
      <c r="BO20" s="32">
        <f>((BN20-T20)/T20)*100</f>
        <v>-4.7058823529411766</v>
      </c>
      <c r="BP20" s="32">
        <v>14</v>
      </c>
      <c r="BQ20" s="32">
        <f>((BP20-U20)/U20)*100</f>
        <v>16.666666666666664</v>
      </c>
      <c r="BR20" s="20">
        <v>3953</v>
      </c>
      <c r="BS20" s="31">
        <v>0.95</v>
      </c>
      <c r="BT20" s="31">
        <v>4.75</v>
      </c>
      <c r="BU20" s="8">
        <v>13</v>
      </c>
      <c r="BV20" s="8">
        <v>175</v>
      </c>
      <c r="BW20" s="8">
        <v>15</v>
      </c>
      <c r="BX20" s="144"/>
      <c r="BY20" s="8"/>
      <c r="BZ20" s="8"/>
      <c r="CA20" s="171"/>
      <c r="CB20" s="171"/>
      <c r="CC20" s="167"/>
      <c r="CD20" s="71"/>
      <c r="CE20" s="71"/>
      <c r="CF20" s="72"/>
      <c r="CG20" s="73"/>
      <c r="CH20" s="73"/>
      <c r="CI20" s="13"/>
    </row>
    <row r="21" spans="1:110" ht="15" thickBot="1" x14ac:dyDescent="0.4">
      <c r="A21" s="3"/>
      <c r="B21" s="177">
        <v>7</v>
      </c>
      <c r="C21" s="34">
        <v>4802</v>
      </c>
      <c r="D21" s="75">
        <v>3450</v>
      </c>
      <c r="E21" s="35">
        <v>0.9</v>
      </c>
      <c r="F21" s="24">
        <v>2.81</v>
      </c>
      <c r="G21" s="25">
        <v>10</v>
      </c>
      <c r="H21" s="25">
        <v>155</v>
      </c>
      <c r="I21" s="25">
        <v>13</v>
      </c>
      <c r="J21" s="36">
        <v>3750</v>
      </c>
      <c r="K21" s="35">
        <v>0.95</v>
      </c>
      <c r="L21" s="45">
        <v>4.16</v>
      </c>
      <c r="M21" s="25">
        <v>11</v>
      </c>
      <c r="N21" s="25">
        <v>170</v>
      </c>
      <c r="O21" s="37">
        <v>15</v>
      </c>
      <c r="P21" s="2"/>
      <c r="Q21" s="2"/>
      <c r="R21" s="2"/>
      <c r="S21" s="2"/>
      <c r="T21" s="2"/>
      <c r="U21" s="49"/>
      <c r="V21" s="138"/>
      <c r="W21" s="25"/>
      <c r="X21" s="25"/>
      <c r="Y21" s="25"/>
      <c r="Z21" s="25"/>
      <c r="AA21" s="37"/>
      <c r="AB21" s="138"/>
      <c r="AC21" s="25"/>
      <c r="AD21" s="25"/>
      <c r="AE21" s="25"/>
      <c r="AF21" s="25"/>
      <c r="AG21" s="37"/>
      <c r="AH21" s="75"/>
      <c r="AI21" s="35"/>
      <c r="AJ21" s="24"/>
      <c r="AK21" s="25"/>
      <c r="AL21" s="25"/>
      <c r="AM21" s="25"/>
      <c r="AN21" s="195">
        <v>4680</v>
      </c>
      <c r="AO21" s="35">
        <v>3265</v>
      </c>
      <c r="AP21" s="274">
        <f t="shared" ref="AP21:AP30" si="37">((AO21-D21)/D21)*100</f>
        <v>-5.36231884057971</v>
      </c>
      <c r="AQ21" s="35">
        <v>0.94</v>
      </c>
      <c r="AR21" s="47">
        <v>3.02</v>
      </c>
      <c r="AS21" s="259">
        <v>10</v>
      </c>
      <c r="AT21" s="2">
        <v>158</v>
      </c>
      <c r="AU21" s="2">
        <v>13</v>
      </c>
      <c r="AV21" s="36">
        <v>3727</v>
      </c>
      <c r="AW21" s="26">
        <f>((AV21-J21)/J21)*100</f>
        <v>-0.6133333333333334</v>
      </c>
      <c r="AX21" s="35">
        <v>1</v>
      </c>
      <c r="AY21" s="274">
        <f t="shared" ref="AY21:AY31" si="38">((AX21-K21)/K21)*100</f>
        <v>5.2631578947368478</v>
      </c>
      <c r="AZ21" s="45">
        <v>4.1399999999999997</v>
      </c>
      <c r="BA21" s="274">
        <f t="shared" si="33"/>
        <v>-0.48076923076924188</v>
      </c>
      <c r="BB21" s="25">
        <v>11</v>
      </c>
      <c r="BC21" s="26">
        <f t="shared" si="34"/>
        <v>0</v>
      </c>
      <c r="BD21" s="25">
        <v>170</v>
      </c>
      <c r="BE21" s="26">
        <f t="shared" si="35"/>
        <v>0</v>
      </c>
      <c r="BF21" s="37">
        <v>14</v>
      </c>
      <c r="BG21" s="141">
        <f t="shared" si="36"/>
        <v>-6.666666666666667</v>
      </c>
      <c r="BH21" s="25"/>
      <c r="BI21" s="45"/>
      <c r="BJ21" s="25"/>
      <c r="BK21" s="25"/>
      <c r="BL21" s="45"/>
      <c r="BM21" s="79"/>
      <c r="BN21" s="32"/>
      <c r="BO21" s="32"/>
      <c r="BP21" s="32"/>
      <c r="BQ21" s="32"/>
      <c r="BR21" s="33"/>
      <c r="BS21" s="45"/>
      <c r="BT21" s="45"/>
      <c r="BU21" s="39"/>
      <c r="BV21" s="39"/>
      <c r="BW21" s="39"/>
      <c r="BX21" s="76"/>
      <c r="BY21" s="39"/>
      <c r="BZ21" s="39"/>
      <c r="CA21" s="41"/>
      <c r="CB21" s="41"/>
      <c r="CC21" s="168"/>
      <c r="CD21" s="75"/>
      <c r="CE21" s="35"/>
      <c r="CF21" s="24"/>
      <c r="CG21" s="25"/>
      <c r="CH21" s="25"/>
      <c r="CI21" s="139"/>
    </row>
    <row r="22" spans="1:110" ht="15" thickBot="1" x14ac:dyDescent="0.4">
      <c r="A22" s="3"/>
      <c r="B22" s="177">
        <v>8</v>
      </c>
      <c r="C22" s="34">
        <v>4868</v>
      </c>
      <c r="D22" s="75">
        <v>3750</v>
      </c>
      <c r="E22" s="35">
        <v>0.92</v>
      </c>
      <c r="F22" s="47">
        <v>3.8</v>
      </c>
      <c r="G22" s="47">
        <v>10</v>
      </c>
      <c r="H22" s="47">
        <v>168</v>
      </c>
      <c r="I22" s="50">
        <v>11</v>
      </c>
      <c r="J22" s="36">
        <v>4050</v>
      </c>
      <c r="K22" s="35">
        <v>0.95</v>
      </c>
      <c r="L22" s="25">
        <v>7.73</v>
      </c>
      <c r="M22" s="25">
        <v>11</v>
      </c>
      <c r="N22" s="25">
        <v>174</v>
      </c>
      <c r="O22" s="37">
        <v>13</v>
      </c>
      <c r="P22" s="35"/>
      <c r="Q22" s="35"/>
      <c r="R22" s="25"/>
      <c r="S22" s="25"/>
      <c r="T22" s="25"/>
      <c r="U22" s="37"/>
      <c r="V22" s="138"/>
      <c r="W22" s="25"/>
      <c r="X22" s="25"/>
      <c r="Y22" s="25"/>
      <c r="Z22" s="25"/>
      <c r="AA22" s="37"/>
      <c r="AB22" s="138"/>
      <c r="AC22" s="25"/>
      <c r="AD22" s="25"/>
      <c r="AE22" s="25"/>
      <c r="AF22" s="25"/>
      <c r="AG22" s="37"/>
      <c r="AH22" s="75"/>
      <c r="AI22" s="35"/>
      <c r="AJ22" s="47"/>
      <c r="AK22" s="47"/>
      <c r="AL22" s="47"/>
      <c r="AM22" s="2"/>
      <c r="AN22" s="46">
        <v>5198</v>
      </c>
      <c r="AO22" s="35">
        <v>3750</v>
      </c>
      <c r="AP22" s="274">
        <f t="shared" si="37"/>
        <v>0</v>
      </c>
      <c r="AQ22" s="35">
        <v>0.91</v>
      </c>
      <c r="AR22" s="47">
        <v>4.13</v>
      </c>
      <c r="AS22" s="259">
        <v>10</v>
      </c>
      <c r="AT22" s="2">
        <v>168</v>
      </c>
      <c r="AU22" s="2">
        <v>11</v>
      </c>
      <c r="AV22" s="36">
        <v>4050</v>
      </c>
      <c r="AW22" s="26">
        <f t="shared" ref="AW22:AW30" si="39">((AV22-J22)/J22)*100</f>
        <v>0</v>
      </c>
      <c r="AX22" s="35">
        <v>0.94</v>
      </c>
      <c r="AY22" s="274">
        <f t="shared" si="38"/>
        <v>-1.0526315789473695</v>
      </c>
      <c r="AZ22" s="45">
        <v>6.03</v>
      </c>
      <c r="BA22" s="274">
        <f t="shared" si="33"/>
        <v>-21.992238033635189</v>
      </c>
      <c r="BB22" s="25">
        <v>11</v>
      </c>
      <c r="BC22" s="26">
        <f t="shared" si="34"/>
        <v>0</v>
      </c>
      <c r="BD22" s="25">
        <v>174</v>
      </c>
      <c r="BE22" s="26">
        <f t="shared" si="35"/>
        <v>0</v>
      </c>
      <c r="BF22" s="37">
        <v>13</v>
      </c>
      <c r="BG22" s="141">
        <f t="shared" si="36"/>
        <v>0</v>
      </c>
      <c r="BH22" s="25"/>
      <c r="BI22" s="45"/>
      <c r="BJ22" s="25"/>
      <c r="BK22" s="25"/>
      <c r="BL22" s="45"/>
      <c r="BM22" s="75"/>
      <c r="BN22" s="32"/>
      <c r="BO22" s="32"/>
      <c r="BP22" s="32"/>
      <c r="BQ22" s="32"/>
      <c r="BR22" s="33"/>
      <c r="BS22" s="45"/>
      <c r="BT22" s="45"/>
      <c r="BU22" s="39"/>
      <c r="BV22" s="39"/>
      <c r="BW22" s="39"/>
      <c r="BX22" s="76"/>
      <c r="BY22" s="39"/>
      <c r="BZ22" s="39"/>
      <c r="CA22" s="41"/>
      <c r="CB22" s="41"/>
      <c r="CC22" s="168"/>
      <c r="CD22" s="75"/>
      <c r="CE22" s="35"/>
      <c r="CF22" s="47"/>
      <c r="CG22" s="47"/>
      <c r="CH22" s="47"/>
      <c r="CI22" s="49"/>
      <c r="DA22" s="94"/>
    </row>
    <row r="23" spans="1:110" ht="15" thickBot="1" x14ac:dyDescent="0.4">
      <c r="A23" s="3"/>
      <c r="B23" s="177">
        <v>9</v>
      </c>
      <c r="C23" s="46">
        <v>4982</v>
      </c>
      <c r="D23" s="75">
        <v>3700</v>
      </c>
      <c r="E23" s="35">
        <v>0.91</v>
      </c>
      <c r="F23" s="47">
        <v>2.37</v>
      </c>
      <c r="G23" s="47">
        <v>10</v>
      </c>
      <c r="H23" s="47">
        <v>181</v>
      </c>
      <c r="I23" s="174">
        <v>10</v>
      </c>
      <c r="J23" s="36">
        <v>3950</v>
      </c>
      <c r="K23" s="35">
        <v>0.94</v>
      </c>
      <c r="L23" s="45">
        <v>3.3</v>
      </c>
      <c r="M23" s="25">
        <v>11</v>
      </c>
      <c r="N23" s="25">
        <v>181</v>
      </c>
      <c r="O23" s="37">
        <v>13</v>
      </c>
      <c r="P23" s="35">
        <v>4240</v>
      </c>
      <c r="Q23" s="35">
        <v>0.98</v>
      </c>
      <c r="R23" s="45">
        <v>5.33</v>
      </c>
      <c r="S23" s="25">
        <v>12</v>
      </c>
      <c r="T23" s="25">
        <v>195</v>
      </c>
      <c r="U23" s="37">
        <v>15</v>
      </c>
      <c r="V23" s="138"/>
      <c r="W23" s="25"/>
      <c r="X23" s="25"/>
      <c r="Y23" s="25"/>
      <c r="Z23" s="25"/>
      <c r="AA23" s="37"/>
      <c r="AB23" s="138"/>
      <c r="AC23" s="25"/>
      <c r="AD23" s="25"/>
      <c r="AE23" s="25"/>
      <c r="AF23" s="25"/>
      <c r="AG23" s="37"/>
      <c r="AH23" s="75"/>
      <c r="AI23" s="35"/>
      <c r="AJ23" s="47"/>
      <c r="AK23" s="47"/>
      <c r="AL23" s="47"/>
      <c r="AM23" s="30"/>
      <c r="AN23" s="34">
        <v>5040</v>
      </c>
      <c r="AO23" s="35">
        <v>3650</v>
      </c>
      <c r="AP23" s="274">
        <f t="shared" si="37"/>
        <v>-1.3513513513513513</v>
      </c>
      <c r="AQ23" s="35">
        <v>0.93</v>
      </c>
      <c r="AR23" s="47">
        <v>2.2400000000000002</v>
      </c>
      <c r="AS23" s="212">
        <v>10</v>
      </c>
      <c r="AT23" s="30">
        <v>179</v>
      </c>
      <c r="AU23" s="30">
        <v>11</v>
      </c>
      <c r="AV23" s="36">
        <v>4050</v>
      </c>
      <c r="AW23" s="26">
        <f t="shared" si="39"/>
        <v>2.5316455696202533</v>
      </c>
      <c r="AX23" s="35">
        <v>0.95</v>
      </c>
      <c r="AY23" s="274">
        <f t="shared" si="38"/>
        <v>1.0638297872340436</v>
      </c>
      <c r="AZ23" s="45">
        <v>3.19</v>
      </c>
      <c r="BA23" s="274">
        <f t="shared" si="33"/>
        <v>-3.3333333333333299</v>
      </c>
      <c r="BB23" s="25">
        <v>11</v>
      </c>
      <c r="BC23" s="26">
        <f t="shared" si="34"/>
        <v>0</v>
      </c>
      <c r="BD23" s="25">
        <v>186</v>
      </c>
      <c r="BE23" s="26">
        <f t="shared" si="35"/>
        <v>2.7624309392265194</v>
      </c>
      <c r="BF23" s="37">
        <v>13</v>
      </c>
      <c r="BG23" s="141">
        <f t="shared" si="36"/>
        <v>0</v>
      </c>
      <c r="BH23" s="25">
        <v>4200</v>
      </c>
      <c r="BI23" s="45">
        <f t="shared" ref="BI23:BI31" si="40">((BH23-P23)/P23)*100</f>
        <v>-0.94339622641509435</v>
      </c>
      <c r="BJ23" s="25">
        <v>1</v>
      </c>
      <c r="BK23" s="25">
        <v>5.57</v>
      </c>
      <c r="BL23" s="45">
        <f t="shared" ref="BL23:BL31" si="41">((BK23-R23)/R23)*100</f>
        <v>4.5028142589118243</v>
      </c>
      <c r="BM23" s="79">
        <v>12</v>
      </c>
      <c r="BN23" s="32">
        <v>192</v>
      </c>
      <c r="BO23" s="32">
        <f t="shared" ref="BO23:BO31" si="42">((BN23-T23)/T23)*100</f>
        <v>-1.5384615384615385</v>
      </c>
      <c r="BP23" s="32">
        <v>15</v>
      </c>
      <c r="BQ23" s="32">
        <f t="shared" ref="BQ23:BQ29" si="43">((BP23-U23)/U23)*100</f>
        <v>0</v>
      </c>
      <c r="BR23" s="33"/>
      <c r="BS23" s="45"/>
      <c r="BT23" s="45"/>
      <c r="BU23" s="39"/>
      <c r="BV23" s="39"/>
      <c r="BW23" s="39"/>
      <c r="BX23" s="76"/>
      <c r="BY23" s="39"/>
      <c r="BZ23" s="39"/>
      <c r="CA23" s="41"/>
      <c r="CB23" s="41"/>
      <c r="CC23" s="168"/>
      <c r="CD23" s="75"/>
      <c r="CE23" s="35"/>
      <c r="CF23" s="47"/>
      <c r="CG23" s="47"/>
      <c r="CH23" s="47"/>
      <c r="CI23" s="80"/>
    </row>
    <row r="24" spans="1:110" ht="15" thickBot="1" x14ac:dyDescent="0.4">
      <c r="A24" s="3"/>
      <c r="B24" s="177">
        <v>10</v>
      </c>
      <c r="C24" s="46">
        <v>5595</v>
      </c>
      <c r="D24" s="75">
        <v>3630</v>
      </c>
      <c r="E24" s="35">
        <v>0.91</v>
      </c>
      <c r="F24" s="47">
        <v>2.0699999999999998</v>
      </c>
      <c r="G24" s="47">
        <v>10</v>
      </c>
      <c r="H24" s="47">
        <v>143</v>
      </c>
      <c r="I24" s="174">
        <v>12</v>
      </c>
      <c r="J24" s="36">
        <v>3950</v>
      </c>
      <c r="K24" s="35">
        <v>0.94</v>
      </c>
      <c r="L24" s="25">
        <v>2.5099999999999998</v>
      </c>
      <c r="M24" s="25">
        <v>11</v>
      </c>
      <c r="N24" s="25">
        <v>152</v>
      </c>
      <c r="O24" s="37">
        <v>14</v>
      </c>
      <c r="P24" s="35">
        <v>4320</v>
      </c>
      <c r="Q24" s="35">
        <v>0.95</v>
      </c>
      <c r="R24" s="45">
        <v>3.33</v>
      </c>
      <c r="S24" s="25">
        <v>12</v>
      </c>
      <c r="T24" s="25">
        <v>162</v>
      </c>
      <c r="U24" s="37">
        <v>14</v>
      </c>
      <c r="V24" s="138">
        <v>4617</v>
      </c>
      <c r="W24" s="25">
        <v>0.97</v>
      </c>
      <c r="X24" s="25">
        <v>4.2699999999999996</v>
      </c>
      <c r="Y24" s="25">
        <v>13</v>
      </c>
      <c r="Z24" s="25">
        <v>170</v>
      </c>
      <c r="AA24" s="37">
        <v>15</v>
      </c>
      <c r="AB24" s="138"/>
      <c r="AC24" s="25"/>
      <c r="AD24" s="25"/>
      <c r="AE24" s="25"/>
      <c r="AF24" s="25"/>
      <c r="AG24" s="37"/>
      <c r="AH24" s="75"/>
      <c r="AI24" s="35"/>
      <c r="AJ24" s="47"/>
      <c r="AK24" s="47"/>
      <c r="AL24" s="47"/>
      <c r="AM24" s="30"/>
      <c r="AN24" s="34">
        <v>5636</v>
      </c>
      <c r="AO24" s="35">
        <v>3520</v>
      </c>
      <c r="AP24" s="274">
        <f t="shared" si="37"/>
        <v>-3.0303030303030303</v>
      </c>
      <c r="AQ24" s="35">
        <v>0.94</v>
      </c>
      <c r="AR24" s="47">
        <v>2.38</v>
      </c>
      <c r="AS24" s="212">
        <v>10</v>
      </c>
      <c r="AT24" s="30">
        <v>146</v>
      </c>
      <c r="AU24" s="30">
        <v>12</v>
      </c>
      <c r="AV24" s="36">
        <v>3950</v>
      </c>
      <c r="AW24" s="26">
        <f t="shared" si="39"/>
        <v>0</v>
      </c>
      <c r="AX24" s="35">
        <v>0.91</v>
      </c>
      <c r="AY24" s="274">
        <f t="shared" si="38"/>
        <v>-3.1914893617021192</v>
      </c>
      <c r="AZ24" s="45">
        <v>2.78</v>
      </c>
      <c r="BA24" s="274">
        <f t="shared" si="33"/>
        <v>10.756972111553786</v>
      </c>
      <c r="BB24" s="25">
        <v>11</v>
      </c>
      <c r="BC24" s="26">
        <f t="shared" si="34"/>
        <v>0</v>
      </c>
      <c r="BD24" s="25">
        <v>153</v>
      </c>
      <c r="BE24" s="26">
        <f t="shared" si="35"/>
        <v>0.6578947368421052</v>
      </c>
      <c r="BF24" s="37">
        <v>12</v>
      </c>
      <c r="BG24" s="228">
        <f t="shared" si="36"/>
        <v>-14.285714285714285</v>
      </c>
      <c r="BH24" s="25">
        <v>4300</v>
      </c>
      <c r="BI24" s="45">
        <f t="shared" si="40"/>
        <v>-0.46296296296296291</v>
      </c>
      <c r="BJ24" s="25">
        <v>0.95</v>
      </c>
      <c r="BK24" s="25">
        <v>3.28</v>
      </c>
      <c r="BL24" s="45">
        <f t="shared" si="41"/>
        <v>-1.5015015015015094</v>
      </c>
      <c r="BM24" s="79">
        <v>12</v>
      </c>
      <c r="BN24" s="32">
        <v>164</v>
      </c>
      <c r="BO24" s="32">
        <f t="shared" si="42"/>
        <v>1.2345679012345678</v>
      </c>
      <c r="BP24" s="32">
        <v>13</v>
      </c>
      <c r="BQ24" s="32">
        <f t="shared" si="43"/>
        <v>-7.1428571428571423</v>
      </c>
      <c r="BR24" s="33">
        <v>4530</v>
      </c>
      <c r="BS24" s="45">
        <v>0.96</v>
      </c>
      <c r="BT24" s="45">
        <v>4.43</v>
      </c>
      <c r="BU24" s="39">
        <v>13</v>
      </c>
      <c r="BV24" s="39">
        <v>170</v>
      </c>
      <c r="BW24" s="39">
        <v>15</v>
      </c>
      <c r="BX24" s="76"/>
      <c r="BY24" s="39"/>
      <c r="BZ24" s="39"/>
      <c r="CA24" s="41"/>
      <c r="CB24" s="41"/>
      <c r="CC24" s="168"/>
      <c r="CD24" s="75"/>
      <c r="CE24" s="35"/>
      <c r="CF24" s="47"/>
      <c r="CG24" s="47"/>
      <c r="CH24" s="47"/>
      <c r="CI24" s="80"/>
    </row>
    <row r="25" spans="1:110" ht="15" thickBot="1" x14ac:dyDescent="0.4">
      <c r="A25" s="3"/>
      <c r="B25" s="198">
        <v>11</v>
      </c>
      <c r="C25" s="34">
        <v>6440</v>
      </c>
      <c r="D25" s="35">
        <v>4100</v>
      </c>
      <c r="E25" s="35">
        <v>0.91</v>
      </c>
      <c r="F25" s="47">
        <v>2.14</v>
      </c>
      <c r="G25" s="30">
        <v>10</v>
      </c>
      <c r="H25" s="30">
        <v>160</v>
      </c>
      <c r="I25" s="30">
        <v>12</v>
      </c>
      <c r="J25" s="36">
        <v>4420</v>
      </c>
      <c r="K25" s="35">
        <v>0.91</v>
      </c>
      <c r="L25" s="45">
        <v>2.5</v>
      </c>
      <c r="M25" s="25">
        <v>11</v>
      </c>
      <c r="N25" s="25">
        <v>168</v>
      </c>
      <c r="O25" s="37">
        <v>14</v>
      </c>
      <c r="P25" s="25">
        <v>4850</v>
      </c>
      <c r="Q25" s="25">
        <v>0.92</v>
      </c>
      <c r="R25" s="25">
        <v>2.69</v>
      </c>
      <c r="S25" s="75">
        <v>12</v>
      </c>
      <c r="T25" s="32">
        <v>173</v>
      </c>
      <c r="U25" s="32">
        <v>15</v>
      </c>
      <c r="V25" s="33">
        <v>5190</v>
      </c>
      <c r="W25" s="45">
        <v>0.94</v>
      </c>
      <c r="X25" s="45">
        <v>3.75</v>
      </c>
      <c r="Y25" s="39">
        <v>13</v>
      </c>
      <c r="Z25" s="39">
        <v>178</v>
      </c>
      <c r="AA25" s="39">
        <v>17</v>
      </c>
      <c r="AB25" s="138"/>
      <c r="AC25" s="25"/>
      <c r="AD25" s="25"/>
      <c r="AE25" s="25"/>
      <c r="AF25" s="25"/>
      <c r="AG25" s="37"/>
      <c r="AH25" s="75"/>
      <c r="AI25" s="35"/>
      <c r="AJ25" s="47"/>
      <c r="AK25" s="47"/>
      <c r="AL25" s="47"/>
      <c r="AM25" s="30"/>
      <c r="AN25" s="46">
        <v>6383</v>
      </c>
      <c r="AO25" s="75">
        <v>3940</v>
      </c>
      <c r="AP25" s="274">
        <f t="shared" si="37"/>
        <v>-3.9024390243902438</v>
      </c>
      <c r="AQ25" s="35">
        <v>0.91</v>
      </c>
      <c r="AR25" s="47">
        <v>1.56</v>
      </c>
      <c r="AS25" s="259">
        <v>10</v>
      </c>
      <c r="AT25" s="47">
        <v>157</v>
      </c>
      <c r="AU25" s="174">
        <v>11</v>
      </c>
      <c r="AV25" s="36">
        <v>4290</v>
      </c>
      <c r="AW25" s="26">
        <f t="shared" si="39"/>
        <v>-2.9411764705882351</v>
      </c>
      <c r="AX25" s="35">
        <v>0.91</v>
      </c>
      <c r="AY25" s="274">
        <f t="shared" si="38"/>
        <v>0</v>
      </c>
      <c r="AZ25" s="25">
        <v>1.9</v>
      </c>
      <c r="BA25" s="274">
        <f t="shared" si="33"/>
        <v>-24.000000000000004</v>
      </c>
      <c r="BB25" s="25">
        <v>11</v>
      </c>
      <c r="BC25" s="26">
        <f t="shared" si="34"/>
        <v>0</v>
      </c>
      <c r="BD25" s="25">
        <v>167</v>
      </c>
      <c r="BE25" s="26">
        <f t="shared" si="35"/>
        <v>-0.59523809523809523</v>
      </c>
      <c r="BF25" s="25">
        <v>13</v>
      </c>
      <c r="BG25" s="141">
        <f t="shared" si="36"/>
        <v>-7.1428571428571423</v>
      </c>
      <c r="BH25" s="35">
        <v>4590</v>
      </c>
      <c r="BI25" s="45">
        <f t="shared" si="40"/>
        <v>-5.3608247422680408</v>
      </c>
      <c r="BJ25" s="35">
        <v>0.9</v>
      </c>
      <c r="BK25" s="45">
        <v>2.4300000000000002</v>
      </c>
      <c r="BL25" s="45">
        <f t="shared" si="41"/>
        <v>-9.6654275092936732</v>
      </c>
      <c r="BM25" s="25">
        <v>12</v>
      </c>
      <c r="BN25" s="25">
        <v>172</v>
      </c>
      <c r="BO25" s="32">
        <f t="shared" si="42"/>
        <v>-0.57803468208092479</v>
      </c>
      <c r="BP25" s="37">
        <v>14</v>
      </c>
      <c r="BQ25" s="32">
        <f t="shared" si="43"/>
        <v>-6.666666666666667</v>
      </c>
      <c r="BR25" s="138">
        <v>4950</v>
      </c>
      <c r="BS25" s="25">
        <v>0.95</v>
      </c>
      <c r="BT25" s="25">
        <v>3.44</v>
      </c>
      <c r="BU25" s="25">
        <v>13</v>
      </c>
      <c r="BV25" s="25">
        <v>178</v>
      </c>
      <c r="BW25" s="37">
        <v>15</v>
      </c>
      <c r="BX25" s="76">
        <v>5350</v>
      </c>
      <c r="BY25" s="39">
        <v>0.96</v>
      </c>
      <c r="BZ25" s="39">
        <v>5.38</v>
      </c>
      <c r="CA25" s="181">
        <v>14</v>
      </c>
      <c r="CB25" s="181">
        <v>182</v>
      </c>
      <c r="CC25" s="168">
        <v>16</v>
      </c>
      <c r="CD25" s="75"/>
      <c r="CE25" s="35"/>
      <c r="CF25" s="47"/>
      <c r="CG25" s="47"/>
      <c r="CH25" s="47"/>
      <c r="CI25" s="80"/>
    </row>
    <row r="26" spans="1:110" ht="15" thickBot="1" x14ac:dyDescent="0.4">
      <c r="A26" s="3"/>
      <c r="B26" s="176">
        <v>38</v>
      </c>
      <c r="C26" s="40">
        <v>5308</v>
      </c>
      <c r="D26" s="35">
        <v>3729</v>
      </c>
      <c r="E26" s="35">
        <v>0.95</v>
      </c>
      <c r="F26" s="47">
        <v>2.68</v>
      </c>
      <c r="G26" s="174">
        <v>10</v>
      </c>
      <c r="H26" s="174">
        <v>163</v>
      </c>
      <c r="I26" s="174">
        <v>8</v>
      </c>
      <c r="J26" s="36">
        <v>3903</v>
      </c>
      <c r="K26" s="35">
        <v>0.96</v>
      </c>
      <c r="L26" s="45">
        <v>2.97</v>
      </c>
      <c r="M26" s="25">
        <v>11</v>
      </c>
      <c r="N26" s="25">
        <v>168</v>
      </c>
      <c r="O26" s="37">
        <v>11</v>
      </c>
      <c r="P26" s="25">
        <v>4277</v>
      </c>
      <c r="Q26" s="25">
        <v>0.97</v>
      </c>
      <c r="R26" s="25">
        <v>3.78</v>
      </c>
      <c r="S26" s="35">
        <v>12</v>
      </c>
      <c r="T26" s="32">
        <v>176</v>
      </c>
      <c r="U26" s="32">
        <v>12</v>
      </c>
      <c r="V26" s="33">
        <v>4417</v>
      </c>
      <c r="W26" s="45">
        <v>1</v>
      </c>
      <c r="X26" s="45">
        <v>4.95</v>
      </c>
      <c r="Y26" s="39">
        <v>13</v>
      </c>
      <c r="Z26" s="39">
        <v>181</v>
      </c>
      <c r="AA26" s="39">
        <v>13</v>
      </c>
      <c r="AB26" s="138"/>
      <c r="AC26" s="25"/>
      <c r="AD26" s="25"/>
      <c r="AE26" s="25"/>
      <c r="AF26" s="25"/>
      <c r="AG26" s="37"/>
      <c r="AH26" s="75"/>
      <c r="AI26" s="35"/>
      <c r="AJ26" s="47"/>
      <c r="AK26" s="47"/>
      <c r="AL26" s="47"/>
      <c r="AM26" s="30"/>
      <c r="AN26" s="34">
        <v>5663</v>
      </c>
      <c r="AO26" s="35">
        <v>3947</v>
      </c>
      <c r="AP26" s="274">
        <f t="shared" si="37"/>
        <v>5.8460713327969964</v>
      </c>
      <c r="AQ26" s="35">
        <v>0.91</v>
      </c>
      <c r="AR26" s="47">
        <v>2.48</v>
      </c>
      <c r="AS26" s="259">
        <v>10</v>
      </c>
      <c r="AT26" s="47">
        <v>166</v>
      </c>
      <c r="AU26" s="174">
        <v>7</v>
      </c>
      <c r="AV26" s="36">
        <v>4686</v>
      </c>
      <c r="AW26" s="23">
        <f t="shared" si="39"/>
        <v>20.061491160645655</v>
      </c>
      <c r="AX26" s="35">
        <v>0.93</v>
      </c>
      <c r="AY26" s="274">
        <f t="shared" si="38"/>
        <v>-3.1249999999999911</v>
      </c>
      <c r="AZ26" s="25">
        <v>3.03</v>
      </c>
      <c r="BA26" s="50">
        <f t="shared" si="33"/>
        <v>2.020202020202007</v>
      </c>
      <c r="BB26" s="25">
        <v>11</v>
      </c>
      <c r="BC26" s="23">
        <f t="shared" si="34"/>
        <v>0</v>
      </c>
      <c r="BD26" s="25">
        <v>176</v>
      </c>
      <c r="BE26" s="23">
        <f t="shared" si="35"/>
        <v>4.7619047619047619</v>
      </c>
      <c r="BF26" s="25">
        <v>9</v>
      </c>
      <c r="BG26" s="46">
        <f t="shared" si="36"/>
        <v>-18.181818181818183</v>
      </c>
      <c r="BH26" s="35">
        <v>4566</v>
      </c>
      <c r="BI26" s="45">
        <f t="shared" si="40"/>
        <v>6.7570727145195226</v>
      </c>
      <c r="BJ26" s="35">
        <v>0.97</v>
      </c>
      <c r="BK26" s="45">
        <v>3.9</v>
      </c>
      <c r="BL26" s="45">
        <f t="shared" si="41"/>
        <v>3.174603174603178</v>
      </c>
      <c r="BM26" s="25">
        <v>12</v>
      </c>
      <c r="BN26" s="25">
        <v>182</v>
      </c>
      <c r="BO26" s="32">
        <f t="shared" si="42"/>
        <v>3.4090909090909087</v>
      </c>
      <c r="BP26" s="25">
        <v>12</v>
      </c>
      <c r="BQ26" s="32">
        <f t="shared" si="43"/>
        <v>0</v>
      </c>
      <c r="BR26" s="138">
        <v>4882</v>
      </c>
      <c r="BS26" s="25">
        <v>0.99</v>
      </c>
      <c r="BT26" s="25">
        <v>5.56</v>
      </c>
      <c r="BU26" s="25">
        <v>13</v>
      </c>
      <c r="BV26" s="25">
        <v>188</v>
      </c>
      <c r="BW26" s="25">
        <v>13</v>
      </c>
      <c r="BX26" s="76"/>
      <c r="BY26" s="39"/>
      <c r="BZ26" s="39"/>
      <c r="CA26" s="181"/>
      <c r="CB26" s="181"/>
      <c r="CC26" s="168"/>
      <c r="CD26" s="75"/>
      <c r="CE26" s="35"/>
      <c r="CF26" s="47"/>
      <c r="CG26" s="47"/>
      <c r="CH26" s="47"/>
      <c r="CI26" s="80"/>
    </row>
    <row r="27" spans="1:110" ht="15" thickBot="1" x14ac:dyDescent="0.4">
      <c r="B27" s="177">
        <v>39</v>
      </c>
      <c r="C27" s="40">
        <v>5230</v>
      </c>
      <c r="D27" s="35">
        <v>3439</v>
      </c>
      <c r="E27" s="35">
        <v>0.93</v>
      </c>
      <c r="F27" s="47">
        <v>1.76</v>
      </c>
      <c r="G27" s="174">
        <v>10</v>
      </c>
      <c r="H27" s="174">
        <v>151</v>
      </c>
      <c r="I27" s="174">
        <v>12</v>
      </c>
      <c r="J27" s="36">
        <v>3599</v>
      </c>
      <c r="K27" s="35">
        <v>0.93</v>
      </c>
      <c r="L27" s="45">
        <v>2.44</v>
      </c>
      <c r="M27" s="25">
        <v>11</v>
      </c>
      <c r="N27" s="25">
        <v>162</v>
      </c>
      <c r="O27" s="37">
        <v>13</v>
      </c>
      <c r="P27" s="25">
        <v>4070</v>
      </c>
      <c r="Q27" s="25">
        <v>0.96</v>
      </c>
      <c r="R27" s="25">
        <v>3.08</v>
      </c>
      <c r="S27" s="35">
        <v>12</v>
      </c>
      <c r="T27" s="32">
        <v>173</v>
      </c>
      <c r="U27" s="32">
        <v>14</v>
      </c>
      <c r="V27" s="33">
        <v>4150</v>
      </c>
      <c r="W27" s="45">
        <v>0.98</v>
      </c>
      <c r="X27" s="45">
        <v>4.18</v>
      </c>
      <c r="Y27" s="39">
        <v>13</v>
      </c>
      <c r="Z27" s="39">
        <v>179</v>
      </c>
      <c r="AA27" s="39">
        <v>15</v>
      </c>
      <c r="AB27" s="138"/>
      <c r="AC27" s="25"/>
      <c r="AD27" s="25"/>
      <c r="AE27" s="25"/>
      <c r="AF27" s="25"/>
      <c r="AG27" s="37"/>
      <c r="AH27" s="75"/>
      <c r="AI27" s="35"/>
      <c r="AJ27" s="47"/>
      <c r="AK27" s="47"/>
      <c r="AL27" s="47"/>
      <c r="AM27" s="30"/>
      <c r="AN27" s="34">
        <v>5366</v>
      </c>
      <c r="AO27" s="35">
        <v>3508</v>
      </c>
      <c r="AP27" s="274">
        <f t="shared" si="37"/>
        <v>2.0063972084908404</v>
      </c>
      <c r="AQ27" s="35">
        <v>0.91</v>
      </c>
      <c r="AR27" s="47">
        <v>1.32</v>
      </c>
      <c r="AS27" s="259">
        <v>10</v>
      </c>
      <c r="AT27" s="47">
        <v>152</v>
      </c>
      <c r="AU27" s="174">
        <v>12</v>
      </c>
      <c r="AV27" s="36">
        <v>3801</v>
      </c>
      <c r="AW27" s="23">
        <f t="shared" si="39"/>
        <v>5.6126701861628225</v>
      </c>
      <c r="AX27" s="35">
        <v>0.93</v>
      </c>
      <c r="AY27" s="274">
        <f t="shared" si="38"/>
        <v>0</v>
      </c>
      <c r="AZ27" s="25">
        <v>1.91</v>
      </c>
      <c r="BA27" s="50">
        <f t="shared" si="33"/>
        <v>-21.721311475409838</v>
      </c>
      <c r="BB27" s="25">
        <v>11</v>
      </c>
      <c r="BC27" s="23">
        <f t="shared" si="34"/>
        <v>0</v>
      </c>
      <c r="BD27" s="25">
        <v>161</v>
      </c>
      <c r="BE27" s="23">
        <f t="shared" si="35"/>
        <v>-0.61728395061728392</v>
      </c>
      <c r="BF27" s="25">
        <v>13</v>
      </c>
      <c r="BG27" s="46">
        <f t="shared" si="36"/>
        <v>0</v>
      </c>
      <c r="BH27" s="35">
        <v>4171</v>
      </c>
      <c r="BI27" s="35">
        <f t="shared" si="40"/>
        <v>2.4815724815724813</v>
      </c>
      <c r="BJ27" s="35">
        <v>0.94</v>
      </c>
      <c r="BK27" s="45">
        <v>2.75</v>
      </c>
      <c r="BL27" s="45">
        <f t="shared" si="41"/>
        <v>-10.714285714285717</v>
      </c>
      <c r="BM27" s="25">
        <v>12</v>
      </c>
      <c r="BN27" s="25">
        <v>169</v>
      </c>
      <c r="BO27" s="25">
        <f t="shared" si="42"/>
        <v>-2.3121387283236992</v>
      </c>
      <c r="BP27" s="25">
        <v>15</v>
      </c>
      <c r="BQ27" s="25">
        <f t="shared" si="43"/>
        <v>7.1428571428571423</v>
      </c>
      <c r="BR27" s="138">
        <v>4444</v>
      </c>
      <c r="BS27" s="25">
        <v>0.96</v>
      </c>
      <c r="BT27" s="25">
        <v>4.18</v>
      </c>
      <c r="BU27" s="25">
        <v>13</v>
      </c>
      <c r="BV27" s="25">
        <v>177</v>
      </c>
      <c r="BW27" s="25">
        <v>16</v>
      </c>
      <c r="BX27" s="76"/>
      <c r="BY27" s="39"/>
      <c r="BZ27" s="39"/>
      <c r="CA27" s="181"/>
      <c r="CB27" s="181"/>
      <c r="CC27" s="168"/>
      <c r="CD27" s="75"/>
      <c r="CE27" s="35"/>
      <c r="CF27" s="47"/>
      <c r="CG27" s="47"/>
      <c r="CH27" s="47"/>
      <c r="CI27" s="80"/>
    </row>
    <row r="28" spans="1:110" ht="15" thickBot="1" x14ac:dyDescent="0.4">
      <c r="B28" s="177">
        <v>40</v>
      </c>
      <c r="C28" s="40">
        <v>5283</v>
      </c>
      <c r="D28" s="35">
        <v>3500</v>
      </c>
      <c r="E28" s="35">
        <v>0.92</v>
      </c>
      <c r="F28" s="47">
        <v>2.3199999999999998</v>
      </c>
      <c r="G28" s="174">
        <v>10</v>
      </c>
      <c r="H28" s="174">
        <v>169</v>
      </c>
      <c r="I28" s="174">
        <v>11</v>
      </c>
      <c r="J28" s="36">
        <v>3865</v>
      </c>
      <c r="K28" s="35">
        <v>0.94</v>
      </c>
      <c r="L28" s="45">
        <v>2.59</v>
      </c>
      <c r="M28" s="25">
        <v>11</v>
      </c>
      <c r="N28" s="25">
        <v>182</v>
      </c>
      <c r="O28" s="37">
        <v>12</v>
      </c>
      <c r="P28" s="25">
        <v>4170</v>
      </c>
      <c r="Q28" s="25">
        <v>0.96</v>
      </c>
      <c r="R28" s="25">
        <v>3.65</v>
      </c>
      <c r="S28" s="35">
        <v>12</v>
      </c>
      <c r="T28" s="32">
        <v>189</v>
      </c>
      <c r="U28" s="32">
        <v>14</v>
      </c>
      <c r="V28" s="33">
        <v>4471</v>
      </c>
      <c r="W28" s="45">
        <v>0.97</v>
      </c>
      <c r="X28" s="45">
        <v>4.6900000000000004</v>
      </c>
      <c r="Y28" s="39">
        <v>13</v>
      </c>
      <c r="Z28" s="39">
        <v>194</v>
      </c>
      <c r="AA28" s="39">
        <v>16</v>
      </c>
      <c r="AB28" s="138"/>
      <c r="AC28" s="25"/>
      <c r="AD28" s="25"/>
      <c r="AE28" s="25"/>
      <c r="AF28" s="25"/>
      <c r="AG28" s="37"/>
      <c r="AH28" s="75"/>
      <c r="AI28" s="35"/>
      <c r="AJ28" s="47"/>
      <c r="AK28" s="47"/>
      <c r="AL28" s="47"/>
      <c r="AM28" s="30"/>
      <c r="AN28" s="34">
        <v>5608</v>
      </c>
      <c r="AO28" s="35">
        <v>3590</v>
      </c>
      <c r="AP28" s="274">
        <f t="shared" si="37"/>
        <v>2.5714285714285712</v>
      </c>
      <c r="AQ28" s="35">
        <v>0.91</v>
      </c>
      <c r="AR28" s="47">
        <v>1.64</v>
      </c>
      <c r="AS28" s="259">
        <v>10</v>
      </c>
      <c r="AT28" s="47">
        <v>163</v>
      </c>
      <c r="AU28" s="174">
        <v>10</v>
      </c>
      <c r="AV28" s="36">
        <v>4011</v>
      </c>
      <c r="AW28" s="23">
        <f t="shared" si="39"/>
        <v>3.7774902975420437</v>
      </c>
      <c r="AX28" s="35">
        <v>0.93</v>
      </c>
      <c r="AY28" s="274">
        <f t="shared" si="38"/>
        <v>-1.0638297872340319</v>
      </c>
      <c r="AZ28" s="25">
        <v>2.0699999999999998</v>
      </c>
      <c r="BA28" s="50">
        <f t="shared" si="33"/>
        <v>-20.07722007722008</v>
      </c>
      <c r="BB28" s="25">
        <v>11</v>
      </c>
      <c r="BC28" s="23">
        <f t="shared" si="34"/>
        <v>0</v>
      </c>
      <c r="BD28" s="25">
        <v>176</v>
      </c>
      <c r="BE28" s="23">
        <f t="shared" si="35"/>
        <v>-3.296703296703297</v>
      </c>
      <c r="BF28" s="25">
        <v>12</v>
      </c>
      <c r="BG28" s="46">
        <f t="shared" si="36"/>
        <v>0</v>
      </c>
      <c r="BH28" s="35">
        <v>4315</v>
      </c>
      <c r="BI28" s="35">
        <f t="shared" si="40"/>
        <v>3.477218225419664</v>
      </c>
      <c r="BJ28" s="35">
        <v>0.94</v>
      </c>
      <c r="BK28" s="45">
        <v>3.19</v>
      </c>
      <c r="BL28" s="45">
        <f t="shared" si="41"/>
        <v>-12.602739726027396</v>
      </c>
      <c r="BM28" s="25">
        <v>12</v>
      </c>
      <c r="BN28" s="25">
        <v>184</v>
      </c>
      <c r="BO28" s="25">
        <f t="shared" si="42"/>
        <v>-2.6455026455026456</v>
      </c>
      <c r="BP28" s="25">
        <v>13</v>
      </c>
      <c r="BQ28" s="25">
        <f t="shared" si="43"/>
        <v>-7.1428571428571423</v>
      </c>
      <c r="BR28" s="138">
        <v>4573</v>
      </c>
      <c r="BS28" s="25">
        <v>0.97</v>
      </c>
      <c r="BT28" s="25">
        <v>4.0199999999999996</v>
      </c>
      <c r="BU28" s="25">
        <v>13</v>
      </c>
      <c r="BV28" s="25">
        <v>190</v>
      </c>
      <c r="BW28" s="25">
        <v>15</v>
      </c>
      <c r="BX28" s="76"/>
      <c r="BY28" s="39"/>
      <c r="BZ28" s="39"/>
      <c r="CA28" s="181"/>
      <c r="CB28" s="181"/>
      <c r="CC28" s="168"/>
      <c r="CD28" s="75"/>
      <c r="CE28" s="35"/>
      <c r="CF28" s="47"/>
      <c r="CG28" s="47"/>
      <c r="CH28" s="47"/>
      <c r="CI28" s="80"/>
    </row>
    <row r="29" spans="1:110" ht="15" thickBot="1" x14ac:dyDescent="0.4">
      <c r="B29" s="177">
        <v>41</v>
      </c>
      <c r="C29" s="40">
        <v>5299</v>
      </c>
      <c r="D29" s="35">
        <v>3680</v>
      </c>
      <c r="E29" s="35">
        <v>0.92</v>
      </c>
      <c r="F29" s="47">
        <v>1.08</v>
      </c>
      <c r="G29" s="174">
        <v>10</v>
      </c>
      <c r="H29" s="174">
        <v>135</v>
      </c>
      <c r="I29" s="174">
        <v>12</v>
      </c>
      <c r="J29" s="36">
        <v>3961</v>
      </c>
      <c r="K29" s="35">
        <v>0.92</v>
      </c>
      <c r="L29" s="45">
        <v>1.3</v>
      </c>
      <c r="M29" s="25">
        <v>11</v>
      </c>
      <c r="N29" s="25">
        <v>147</v>
      </c>
      <c r="O29" s="37">
        <v>13</v>
      </c>
      <c r="P29" s="25">
        <v>4328</v>
      </c>
      <c r="Q29" s="25">
        <v>0.93</v>
      </c>
      <c r="R29" s="25">
        <v>1.74</v>
      </c>
      <c r="S29" s="35">
        <v>12</v>
      </c>
      <c r="T29" s="32">
        <v>160</v>
      </c>
      <c r="U29" s="32">
        <v>14</v>
      </c>
      <c r="V29" s="33">
        <v>4688</v>
      </c>
      <c r="W29" s="45">
        <v>0.94</v>
      </c>
      <c r="X29" s="45">
        <v>2.59</v>
      </c>
      <c r="Y29" s="39">
        <v>13</v>
      </c>
      <c r="Z29" s="39">
        <v>169</v>
      </c>
      <c r="AA29" s="39">
        <v>15</v>
      </c>
      <c r="AB29" s="138">
        <v>4787</v>
      </c>
      <c r="AC29" s="25">
        <v>0.98</v>
      </c>
      <c r="AD29" s="25">
        <v>4.21</v>
      </c>
      <c r="AE29" s="25">
        <v>15</v>
      </c>
      <c r="AF29" s="25">
        <v>173</v>
      </c>
      <c r="AG29" s="37">
        <v>15</v>
      </c>
      <c r="AH29" s="75"/>
      <c r="AI29" s="35"/>
      <c r="AJ29" s="47"/>
      <c r="AK29" s="47"/>
      <c r="AL29" s="47"/>
      <c r="AM29" s="30"/>
      <c r="AN29" s="34">
        <v>5163</v>
      </c>
      <c r="AO29" s="35">
        <v>3623</v>
      </c>
      <c r="AP29" s="274">
        <f t="shared" si="37"/>
        <v>-1.548913043478261</v>
      </c>
      <c r="AQ29" s="35">
        <v>0.89</v>
      </c>
      <c r="AR29" s="47">
        <v>1.06</v>
      </c>
      <c r="AS29" s="259">
        <v>10</v>
      </c>
      <c r="AT29" s="47">
        <v>144</v>
      </c>
      <c r="AU29" s="174">
        <v>11</v>
      </c>
      <c r="AV29" s="36">
        <v>4181</v>
      </c>
      <c r="AW29" s="23">
        <f t="shared" si="39"/>
        <v>5.5541529916687704</v>
      </c>
      <c r="AX29" s="35">
        <v>0.9</v>
      </c>
      <c r="AY29" s="274">
        <f t="shared" si="38"/>
        <v>-2.1739130434782625</v>
      </c>
      <c r="AZ29" s="25">
        <v>1.31</v>
      </c>
      <c r="BA29" s="50">
        <f t="shared" si="33"/>
        <v>0.76923076923076983</v>
      </c>
      <c r="BB29" s="25">
        <v>11</v>
      </c>
      <c r="BC29" s="23">
        <f t="shared" si="34"/>
        <v>0</v>
      </c>
      <c r="BD29" s="25">
        <v>155</v>
      </c>
      <c r="BE29" s="23">
        <f t="shared" si="35"/>
        <v>5.4421768707482991</v>
      </c>
      <c r="BF29" s="25">
        <v>13</v>
      </c>
      <c r="BG29" s="46">
        <f t="shared" si="36"/>
        <v>0</v>
      </c>
      <c r="BH29" s="35">
        <v>4308</v>
      </c>
      <c r="BI29" s="35">
        <f t="shared" si="40"/>
        <v>-0.46210720887245843</v>
      </c>
      <c r="BJ29" s="35">
        <v>0.92</v>
      </c>
      <c r="BK29" s="45">
        <v>1.71</v>
      </c>
      <c r="BL29" s="45">
        <f t="shared" si="41"/>
        <v>-1.7241379310344844</v>
      </c>
      <c r="BM29" s="25">
        <v>12</v>
      </c>
      <c r="BN29" s="25">
        <v>160</v>
      </c>
      <c r="BO29" s="25">
        <f t="shared" si="42"/>
        <v>0</v>
      </c>
      <c r="BP29" s="25">
        <v>14</v>
      </c>
      <c r="BQ29" s="25">
        <f t="shared" si="43"/>
        <v>0</v>
      </c>
      <c r="BR29" s="138">
        <v>4501</v>
      </c>
      <c r="BS29" s="25">
        <v>0.95</v>
      </c>
      <c r="BT29" s="25">
        <v>0.95</v>
      </c>
      <c r="BU29" s="25">
        <v>13</v>
      </c>
      <c r="BV29" s="25">
        <v>168</v>
      </c>
      <c r="BW29" s="25">
        <v>15</v>
      </c>
      <c r="BX29" s="76" t="s">
        <v>80</v>
      </c>
      <c r="BY29" s="39"/>
      <c r="BZ29" s="39">
        <v>3.94</v>
      </c>
      <c r="CA29" s="181">
        <v>14</v>
      </c>
      <c r="CB29" s="181">
        <v>173</v>
      </c>
      <c r="CC29" s="168">
        <v>16</v>
      </c>
      <c r="CD29" s="75">
        <v>4956</v>
      </c>
      <c r="CE29" s="35">
        <v>1</v>
      </c>
      <c r="CF29" s="47">
        <v>6</v>
      </c>
      <c r="CG29" s="47">
        <v>15</v>
      </c>
      <c r="CH29" s="47">
        <v>179</v>
      </c>
      <c r="CI29" s="80">
        <v>17</v>
      </c>
    </row>
    <row r="30" spans="1:110" ht="15" thickBot="1" x14ac:dyDescent="0.4">
      <c r="B30" s="177">
        <v>42</v>
      </c>
      <c r="C30" s="49">
        <v>5911</v>
      </c>
      <c r="D30" s="35">
        <v>3866</v>
      </c>
      <c r="E30" s="35">
        <v>0.92</v>
      </c>
      <c r="F30" s="47">
        <v>1.73</v>
      </c>
      <c r="G30" s="174">
        <v>10</v>
      </c>
      <c r="H30" s="174">
        <v>158</v>
      </c>
      <c r="I30" s="174">
        <v>10</v>
      </c>
      <c r="J30" s="36">
        <v>4176</v>
      </c>
      <c r="K30" s="35">
        <v>0.95</v>
      </c>
      <c r="L30" s="45">
        <v>2.2000000000000002</v>
      </c>
      <c r="M30" s="25">
        <v>11</v>
      </c>
      <c r="N30" s="25">
        <v>168</v>
      </c>
      <c r="O30" s="37">
        <v>13</v>
      </c>
      <c r="P30" s="25">
        <v>4536</v>
      </c>
      <c r="Q30" s="25">
        <v>0.96</v>
      </c>
      <c r="R30" s="25">
        <v>2.94</v>
      </c>
      <c r="S30" s="35">
        <v>12</v>
      </c>
      <c r="T30" s="32">
        <v>177</v>
      </c>
      <c r="U30" s="32">
        <v>13</v>
      </c>
      <c r="V30" s="33">
        <v>4863</v>
      </c>
      <c r="W30" s="45">
        <v>0.97</v>
      </c>
      <c r="X30" s="45">
        <v>3.56</v>
      </c>
      <c r="Y30" s="39">
        <v>13</v>
      </c>
      <c r="Z30" s="39">
        <v>187</v>
      </c>
      <c r="AA30" s="39">
        <v>14</v>
      </c>
      <c r="AB30" s="138">
        <v>5284</v>
      </c>
      <c r="AC30" s="25">
        <v>0.99</v>
      </c>
      <c r="AD30" s="25">
        <v>5.46</v>
      </c>
      <c r="AE30" s="25">
        <v>14</v>
      </c>
      <c r="AF30" s="25">
        <v>193</v>
      </c>
      <c r="AG30" s="37">
        <v>15</v>
      </c>
      <c r="AH30" s="75"/>
      <c r="AI30" s="35"/>
      <c r="AJ30" s="47"/>
      <c r="AK30" s="47"/>
      <c r="AL30" s="47"/>
      <c r="AM30" s="30"/>
      <c r="AN30" s="34">
        <v>6082</v>
      </c>
      <c r="AO30" s="35">
        <v>3788</v>
      </c>
      <c r="AP30" s="274">
        <f t="shared" si="37"/>
        <v>-2.0175892395240558</v>
      </c>
      <c r="AQ30" s="35">
        <v>0.91</v>
      </c>
      <c r="AR30" s="47">
        <v>2.48</v>
      </c>
      <c r="AS30" s="259">
        <v>10</v>
      </c>
      <c r="AT30" s="47">
        <v>158</v>
      </c>
      <c r="AU30" s="174">
        <v>9</v>
      </c>
      <c r="AV30" s="36">
        <v>4038</v>
      </c>
      <c r="AW30" s="23">
        <f t="shared" si="39"/>
        <v>-3.3045977011494254</v>
      </c>
      <c r="AX30" s="35">
        <v>0.93</v>
      </c>
      <c r="AY30" s="274">
        <f t="shared" si="38"/>
        <v>-2.105263157894727</v>
      </c>
      <c r="AZ30" s="25">
        <v>2.4</v>
      </c>
      <c r="BA30" s="50">
        <f t="shared" si="33"/>
        <v>9.0909090909090793</v>
      </c>
      <c r="BB30" s="25">
        <v>11</v>
      </c>
      <c r="BC30" s="23"/>
      <c r="BD30" s="25">
        <v>167</v>
      </c>
      <c r="BE30" s="23">
        <f t="shared" si="35"/>
        <v>-0.59523809523809523</v>
      </c>
      <c r="BF30" s="25">
        <v>13</v>
      </c>
      <c r="BG30" s="46">
        <f t="shared" si="36"/>
        <v>0</v>
      </c>
      <c r="BH30" s="35">
        <v>4471</v>
      </c>
      <c r="BI30" s="35">
        <f t="shared" si="40"/>
        <v>-1.4329805996472662</v>
      </c>
      <c r="BJ30" s="35">
        <v>0.95</v>
      </c>
      <c r="BK30" s="45">
        <v>2.82</v>
      </c>
      <c r="BL30" s="45">
        <f t="shared" si="41"/>
        <v>-4.0816326530612281</v>
      </c>
      <c r="BM30" s="25">
        <v>12</v>
      </c>
      <c r="BN30" s="25">
        <v>176</v>
      </c>
      <c r="BO30" s="25">
        <f t="shared" si="42"/>
        <v>-0.56497175141242939</v>
      </c>
      <c r="BP30" s="25">
        <v>14</v>
      </c>
      <c r="BQ30" s="25"/>
      <c r="BR30" s="138">
        <v>4887</v>
      </c>
      <c r="BS30" s="25">
        <v>0.97</v>
      </c>
      <c r="BT30" s="25">
        <v>3.54</v>
      </c>
      <c r="BU30" s="25">
        <v>13</v>
      </c>
      <c r="BV30" s="25">
        <v>183</v>
      </c>
      <c r="BW30" s="25">
        <v>15</v>
      </c>
      <c r="BX30" s="76">
        <v>5305</v>
      </c>
      <c r="BY30" s="39">
        <v>1</v>
      </c>
      <c r="BZ30" s="39">
        <v>4.8499999999999996</v>
      </c>
      <c r="CA30" s="181">
        <v>14</v>
      </c>
      <c r="CB30" s="181">
        <v>190</v>
      </c>
      <c r="CC30" s="168">
        <v>16</v>
      </c>
      <c r="CD30" s="75"/>
      <c r="CE30" s="35"/>
      <c r="CF30" s="47"/>
      <c r="CG30" s="47"/>
      <c r="CH30" s="47"/>
      <c r="CI30" s="80"/>
    </row>
    <row r="31" spans="1:110" ht="15" thickBot="1" x14ac:dyDescent="0.4">
      <c r="B31" s="198">
        <v>45</v>
      </c>
      <c r="C31" s="244">
        <v>5143</v>
      </c>
      <c r="D31" s="75">
        <v>3909</v>
      </c>
      <c r="E31" s="35">
        <v>0.92</v>
      </c>
      <c r="F31" s="47">
        <v>2.4</v>
      </c>
      <c r="G31" s="47">
        <v>10</v>
      </c>
      <c r="H31" s="47">
        <v>172</v>
      </c>
      <c r="I31" s="174">
        <v>12</v>
      </c>
      <c r="J31" s="150">
        <v>4205</v>
      </c>
      <c r="K31" s="151">
        <v>0.94</v>
      </c>
      <c r="L31" s="152">
        <v>3.07</v>
      </c>
      <c r="M31" s="60">
        <v>11</v>
      </c>
      <c r="N31" s="60">
        <v>181</v>
      </c>
      <c r="O31" s="61">
        <v>13</v>
      </c>
      <c r="P31" s="151">
        <v>4490</v>
      </c>
      <c r="Q31" s="151">
        <v>0.97</v>
      </c>
      <c r="R31" s="152">
        <v>4.76</v>
      </c>
      <c r="S31" s="60">
        <v>12</v>
      </c>
      <c r="T31" s="60">
        <v>186</v>
      </c>
      <c r="U31" s="61">
        <v>15</v>
      </c>
      <c r="V31" s="140"/>
      <c r="W31" s="60"/>
      <c r="X31" s="60"/>
      <c r="Y31" s="60"/>
      <c r="Z31" s="60"/>
      <c r="AA31" s="61"/>
      <c r="AB31" s="140"/>
      <c r="AC31" s="60"/>
      <c r="AD31" s="60"/>
      <c r="AE31" s="60"/>
      <c r="AF31" s="60"/>
      <c r="AG31" s="61"/>
      <c r="AH31" s="75"/>
      <c r="AI31" s="35"/>
      <c r="AJ31" s="47"/>
      <c r="AK31" s="47"/>
      <c r="AL31" s="47"/>
      <c r="AM31" s="30"/>
      <c r="AN31" s="57">
        <v>5186</v>
      </c>
      <c r="AO31" s="160">
        <v>3736</v>
      </c>
      <c r="AP31" s="276">
        <f>((AO31-D31)/D31)*100</f>
        <v>-4.4256843182399592</v>
      </c>
      <c r="AQ31" s="160">
        <v>0.92</v>
      </c>
      <c r="AR31" s="161">
        <v>2.37</v>
      </c>
      <c r="AS31" s="273">
        <v>10</v>
      </c>
      <c r="AT31" s="162">
        <v>173</v>
      </c>
      <c r="AU31" s="162">
        <v>12</v>
      </c>
      <c r="AV31" s="159">
        <v>4077</v>
      </c>
      <c r="AW31" s="160">
        <f>((AV31-J31)/J31)*100</f>
        <v>-3.0439952437574318</v>
      </c>
      <c r="AX31" s="160">
        <v>0.95</v>
      </c>
      <c r="AY31" s="274">
        <f t="shared" si="38"/>
        <v>1.0638297872340436</v>
      </c>
      <c r="AZ31" s="163">
        <v>3.46</v>
      </c>
      <c r="BA31" s="50">
        <f t="shared" si="33"/>
        <v>12.703583061889256</v>
      </c>
      <c r="BB31" s="164">
        <v>11</v>
      </c>
      <c r="BC31" s="164"/>
      <c r="BD31" s="164">
        <v>181</v>
      </c>
      <c r="BE31" s="23">
        <f t="shared" si="35"/>
        <v>0</v>
      </c>
      <c r="BF31" s="83">
        <v>13</v>
      </c>
      <c r="BG31" s="57">
        <f t="shared" si="36"/>
        <v>0</v>
      </c>
      <c r="BH31" s="35">
        <v>4334</v>
      </c>
      <c r="BI31" s="35">
        <f t="shared" si="40"/>
        <v>-3.4743875278396437</v>
      </c>
      <c r="BJ31" s="35">
        <v>0.97</v>
      </c>
      <c r="BK31" s="51">
        <v>5.26</v>
      </c>
      <c r="BL31" s="45">
        <f t="shared" si="41"/>
        <v>10.504201680672269</v>
      </c>
      <c r="BM31" s="81">
        <v>12</v>
      </c>
      <c r="BN31" s="82">
        <v>187</v>
      </c>
      <c r="BO31" s="25">
        <f t="shared" si="42"/>
        <v>0.53763440860215062</v>
      </c>
      <c r="BP31" s="32">
        <v>14</v>
      </c>
      <c r="BQ31" s="32"/>
      <c r="BR31" s="56"/>
      <c r="BS31" s="152"/>
      <c r="BT31" s="152"/>
      <c r="BU31" s="166"/>
      <c r="BV31" s="166"/>
      <c r="BW31" s="166"/>
      <c r="BX31" s="172"/>
      <c r="BY31" s="166"/>
      <c r="BZ31" s="166"/>
      <c r="CA31" s="173"/>
      <c r="CB31" s="173"/>
      <c r="CC31" s="169"/>
      <c r="CD31" s="75"/>
      <c r="CE31" s="35"/>
      <c r="CF31" s="47"/>
      <c r="CG31" s="47"/>
      <c r="CH31" s="47"/>
      <c r="CI31" s="80"/>
    </row>
    <row r="32" spans="1:110" ht="15" thickBot="1" x14ac:dyDescent="0.4">
      <c r="B32" s="14" t="s">
        <v>22</v>
      </c>
      <c r="C32" s="65">
        <f>AVERAGE(C20:C31)</f>
        <v>5306.75</v>
      </c>
      <c r="D32" s="65">
        <f>AVERAGE(D20:D31)</f>
        <v>3650.25</v>
      </c>
      <c r="E32" s="65"/>
      <c r="F32" s="65">
        <f>AVERAGE(F20:F31)</f>
        <v>2.2483333333333335</v>
      </c>
      <c r="G32" s="65"/>
      <c r="H32" s="65"/>
      <c r="I32" s="65">
        <f>AVERAGE(I20:I31)</f>
        <v>11.083333333333334</v>
      </c>
      <c r="J32" s="147">
        <f>AVERAGE(J20:J31)</f>
        <v>3927.4166666666665</v>
      </c>
      <c r="K32" s="147"/>
      <c r="L32" s="147">
        <f>AVERAGE(L20:L31)</f>
        <v>3.0808333333333331</v>
      </c>
      <c r="M32" s="147"/>
      <c r="N32" s="147"/>
      <c r="O32" s="147"/>
      <c r="P32" s="147">
        <f>AVERAGE(P20:P31)</f>
        <v>4289.1000000000004</v>
      </c>
      <c r="Q32" s="147"/>
      <c r="R32" s="147">
        <f>AVERAGE(R20:R31)</f>
        <v>3.4699999999999998</v>
      </c>
      <c r="S32" s="147"/>
      <c r="T32" s="147">
        <f>AVERAGE(T20:T31)</f>
        <v>176.1</v>
      </c>
      <c r="U32" s="147">
        <f>AVERAGE(U20:U31)</f>
        <v>13.8</v>
      </c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 t="e">
        <f>AVERAGE(AH20:AH31)</f>
        <v>#DIV/0!</v>
      </c>
      <c r="AI32" s="65"/>
      <c r="AJ32" s="65" t="e">
        <f>AVERAGE(AJ20:AJ31)</f>
        <v>#DIV/0!</v>
      </c>
      <c r="AK32" s="65"/>
      <c r="AL32" s="65"/>
      <c r="AM32" s="65" t="e">
        <f>AVERAGE(AM20:AM31)</f>
        <v>#DIV/0!</v>
      </c>
      <c r="AN32" s="64">
        <f>AVERAGE(AN20:AN31)</f>
        <v>5394.583333333333</v>
      </c>
      <c r="AO32" s="147">
        <f>AVERAGE(AO20:AO31)</f>
        <v>3608.25</v>
      </c>
      <c r="AP32" s="147">
        <f>AVERAGE(AP20:AP31)</f>
        <v>-1.1203508276559595</v>
      </c>
      <c r="AQ32" s="147"/>
      <c r="AR32" s="147">
        <f>AVERAGE(AR20:AR31)</f>
        <v>2.1541666666666668</v>
      </c>
      <c r="AS32" s="147"/>
      <c r="AT32" s="147">
        <f>AVERAGE(AT20:AT31)</f>
        <v>158.83333333333334</v>
      </c>
      <c r="AU32" s="147"/>
      <c r="AV32" s="147">
        <f t="shared" ref="AV32:BA32" si="44">AVERAGE(AV20:AV31)</f>
        <v>4011.1666666666665</v>
      </c>
      <c r="AW32" s="147">
        <f t="shared" si="44"/>
        <v>2.2346804698857752</v>
      </c>
      <c r="AX32" s="147">
        <f t="shared" si="44"/>
        <v>0.93333333333333324</v>
      </c>
      <c r="AY32" s="64">
        <f t="shared" si="44"/>
        <v>-0.53304818977132229</v>
      </c>
      <c r="AZ32" s="147">
        <f t="shared" si="44"/>
        <v>2.8249999999999997</v>
      </c>
      <c r="BA32" s="64">
        <f t="shared" si="44"/>
        <v>-6.6583615610788671</v>
      </c>
      <c r="BB32" s="147"/>
      <c r="BC32" s="147">
        <f t="shared" ref="BC32:BH32" si="45">AVERAGE(BC20:BC31)</f>
        <v>0</v>
      </c>
      <c r="BD32" s="147">
        <f t="shared" si="45"/>
        <v>168</v>
      </c>
      <c r="BE32" s="65">
        <f t="shared" si="45"/>
        <v>0.28805439430703389</v>
      </c>
      <c r="BF32" s="65">
        <f t="shared" si="45"/>
        <v>12.583333333333334</v>
      </c>
      <c r="BG32" s="64">
        <f t="shared" si="45"/>
        <v>-2.3412698412698414</v>
      </c>
      <c r="BH32" s="65">
        <f t="shared" si="45"/>
        <v>4291.8999999999996</v>
      </c>
      <c r="BI32" s="69"/>
      <c r="BJ32" s="65">
        <f>AVERAGE(BJ20:BJ31)</f>
        <v>0.94799999999999984</v>
      </c>
      <c r="BK32" s="65">
        <f>AVERAGE(BK20:BK31)</f>
        <v>3.3689999999999998</v>
      </c>
      <c r="BL32" s="65"/>
      <c r="BM32" s="65"/>
      <c r="BN32" s="65">
        <f>AVERAGE(BN20:BN31)</f>
        <v>174.8</v>
      </c>
      <c r="BO32" s="65"/>
      <c r="BP32" s="65">
        <f>AVERAGE(BP20:BP31)</f>
        <v>13.8</v>
      </c>
      <c r="BQ32" s="66"/>
      <c r="BR32" s="65">
        <f>AVERAGE(BR20:BR31)</f>
        <v>4590</v>
      </c>
      <c r="BS32" s="70"/>
      <c r="BT32" s="147"/>
      <c r="BU32" s="147"/>
      <c r="BV32" s="147">
        <f>AVERAGE(BV20:BV31)</f>
        <v>178.625</v>
      </c>
      <c r="BW32" s="147">
        <f>AVERAGE(BW20:BW31)</f>
        <v>14.875</v>
      </c>
      <c r="BX32" s="67">
        <f>AVERAGE(BX20:BX31)</f>
        <v>5327.5</v>
      </c>
      <c r="BY32" s="67"/>
      <c r="BZ32" s="67">
        <f>AVERAGE(BZ20:BZ31)</f>
        <v>4.7233333333333336</v>
      </c>
      <c r="CA32" s="258"/>
      <c r="CB32" s="257">
        <f>AVERAGE(CB20:CB31)</f>
        <v>181.66666666666666</v>
      </c>
      <c r="CC32" s="67">
        <f>AVERAGE(CC20:CC31)</f>
        <v>16</v>
      </c>
      <c r="CD32" s="65">
        <f>AVERAGE(CD20:CD31)</f>
        <v>4956</v>
      </c>
      <c r="CE32" s="65"/>
      <c r="CF32" s="65">
        <f>AVERAGE(CF20:CF31)</f>
        <v>6</v>
      </c>
      <c r="CG32" s="65"/>
      <c r="CH32" s="65"/>
      <c r="CI32" s="65">
        <f>AVERAGE(CI20:CI31)</f>
        <v>17</v>
      </c>
    </row>
    <row r="33" spans="2:87" ht="15" thickBot="1" x14ac:dyDescent="0.4">
      <c r="B33" s="14" t="s">
        <v>23</v>
      </c>
      <c r="C33" s="65">
        <f>STDEV(C20:C31)</f>
        <v>481.98965002090318</v>
      </c>
      <c r="D33" s="65">
        <f>STDEV(D20:D31)</f>
        <v>270.23529309911322</v>
      </c>
      <c r="E33" s="65"/>
      <c r="F33" s="65">
        <f>STDEV(F20:F31)</f>
        <v>0.67766756845324527</v>
      </c>
      <c r="G33" s="65"/>
      <c r="H33" s="65"/>
      <c r="I33" s="65">
        <f>STDEV(I20:I31)</f>
        <v>1.3789543689024515</v>
      </c>
      <c r="J33" s="65">
        <f>STDEV(J20:J31)</f>
        <v>291.72479507338085</v>
      </c>
      <c r="K33" s="65"/>
      <c r="L33" s="65">
        <f>STDEV(L20:L31)</f>
        <v>1.6202606879665067</v>
      </c>
      <c r="M33" s="65"/>
      <c r="N33" s="65"/>
      <c r="O33" s="65"/>
      <c r="P33" s="65">
        <f>STDEV(P20:P31)</f>
        <v>323.92058354548027</v>
      </c>
      <c r="Q33" s="65"/>
      <c r="R33" s="65">
        <f>STDEV(R20:R31)</f>
        <v>1.017131041486574</v>
      </c>
      <c r="S33" s="65"/>
      <c r="T33" s="65">
        <f>STDEV(T20:T31)</f>
        <v>11.239315914334922</v>
      </c>
      <c r="U33" s="65">
        <f>STDEV(U20:U31)</f>
        <v>1.1352924243950933</v>
      </c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 t="e">
        <f>STDEV(AH20:AH31)</f>
        <v>#DIV/0!</v>
      </c>
      <c r="AI33" s="65"/>
      <c r="AJ33" s="65" t="e">
        <f>STDEV(AJ20:AJ31)</f>
        <v>#DIV/0!</v>
      </c>
      <c r="AK33" s="65"/>
      <c r="AL33" s="65"/>
      <c r="AM33" s="65" t="e">
        <f>STDEV(AM20:AM31)</f>
        <v>#DIV/0!</v>
      </c>
      <c r="AN33" s="64">
        <f>STDEV(AN20:AN31)</f>
        <v>508.11728394379998</v>
      </c>
      <c r="AO33" s="65">
        <f>STDEV(AO20:AO31)</f>
        <v>273.64114689265443</v>
      </c>
      <c r="AP33" s="65">
        <f>STDEV(AP20:AP31)</f>
        <v>3.2441802440824423</v>
      </c>
      <c r="AQ33" s="65"/>
      <c r="AR33" s="65">
        <f>STDEV(AR20:AR31)</f>
        <v>0.87645420285201914</v>
      </c>
      <c r="AS33" s="65"/>
      <c r="AT33" s="65">
        <f>STDEV(AT20:AT31)</f>
        <v>11.598066714549953</v>
      </c>
      <c r="AU33" s="65"/>
      <c r="AV33" s="65">
        <f t="shared" ref="AV33:BA33" si="46">STDEV(AV20:AV31)</f>
        <v>336.23769550540862</v>
      </c>
      <c r="AW33" s="65">
        <f t="shared" si="46"/>
        <v>6.4346335742073864</v>
      </c>
      <c r="AX33" s="65">
        <f t="shared" si="46"/>
        <v>2.6053557891157167E-2</v>
      </c>
      <c r="AY33" s="65">
        <f t="shared" si="46"/>
        <v>2.3171268357568287</v>
      </c>
      <c r="AZ33" s="65">
        <f t="shared" si="46"/>
        <v>1.3014502400294552</v>
      </c>
      <c r="BA33" s="65">
        <f t="shared" si="46"/>
        <v>14.575802787322544</v>
      </c>
      <c r="BB33" s="65"/>
      <c r="BC33" s="65">
        <f t="shared" ref="BC33:BK33" si="47">STDEV(BC20:BC31)</f>
        <v>0</v>
      </c>
      <c r="BD33" s="65">
        <f t="shared" si="47"/>
        <v>11.401754250991379</v>
      </c>
      <c r="BE33" s="65">
        <f t="shared" si="47"/>
        <v>2.9688687509907816</v>
      </c>
      <c r="BF33" s="65">
        <f t="shared" si="47"/>
        <v>1.2401124093721456</v>
      </c>
      <c r="BG33" s="65">
        <f t="shared" si="47"/>
        <v>9.0198013302979092</v>
      </c>
      <c r="BH33" s="65">
        <f t="shared" si="47"/>
        <v>261.62375444307213</v>
      </c>
      <c r="BI33" s="65">
        <f t="shared" si="47"/>
        <v>3.4943663788883277</v>
      </c>
      <c r="BJ33" s="65">
        <f t="shared" si="47"/>
        <v>2.7808871486152274E-2</v>
      </c>
      <c r="BK33" s="65">
        <f t="shared" si="47"/>
        <v>1.2205504222822314</v>
      </c>
      <c r="BL33" s="65"/>
      <c r="BM33" s="65"/>
      <c r="BN33" s="65">
        <f>STDEV(BN20:BN31)</f>
        <v>11.173381065928274</v>
      </c>
      <c r="BO33" s="65"/>
      <c r="BP33" s="65">
        <f>STDEV(BP20:BP31)</f>
        <v>0.91893658347268148</v>
      </c>
      <c r="BQ33" s="69"/>
      <c r="BR33" s="65">
        <f>STDEV(BR20:BR31)</f>
        <v>325.56939133067863</v>
      </c>
      <c r="BS33" s="69"/>
      <c r="BT33" s="65"/>
      <c r="BU33" s="65"/>
      <c r="BV33" s="65">
        <f>STDEV(BV20:BV31)</f>
        <v>7.9271234198973914</v>
      </c>
      <c r="BW33" s="65">
        <f>STDEV(BW20:BW31)</f>
        <v>0.83452296039628016</v>
      </c>
      <c r="BX33" s="64">
        <f>STDEV(BX20:BX31)</f>
        <v>31.81980515339464</v>
      </c>
      <c r="BY33" s="64"/>
      <c r="BZ33" s="64">
        <f>STDEV(BZ20:BZ31)</f>
        <v>0.72830854267496725</v>
      </c>
      <c r="CA33" s="68"/>
      <c r="CB33" s="84">
        <f>STDEV(CB20:CB31)</f>
        <v>8.5049005481153817</v>
      </c>
      <c r="CC33" s="64">
        <f>STDEV(CC20:CC31)</f>
        <v>0</v>
      </c>
      <c r="CD33" s="65" t="e">
        <f>STDEV(CD20:CD31)</f>
        <v>#DIV/0!</v>
      </c>
      <c r="CE33" s="65"/>
      <c r="CF33" s="65" t="e">
        <f>STDEV(CF20:CF31)</f>
        <v>#DIV/0!</v>
      </c>
      <c r="CG33" s="65"/>
      <c r="CH33" s="65"/>
      <c r="CI33" s="65" t="e">
        <f>STDEV(CI20:CI31)</f>
        <v>#DIV/0!</v>
      </c>
    </row>
    <row r="34" spans="2:87" ht="15" thickBot="1" x14ac:dyDescent="0.4">
      <c r="B34" s="14" t="s">
        <v>25</v>
      </c>
      <c r="C34" s="85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7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92">
        <f>TTEST(C20:C31,AN20:AN31,2,1)</f>
        <v>0.1148562536769215</v>
      </c>
      <c r="AO34" s="85">
        <f>TTEST(D20:D31,AO20:AO31,2,1)</f>
        <v>0.24951408665134986</v>
      </c>
      <c r="AP34" s="85">
        <f>TTEST(D20:D31,AP20:AP31,2,1)</f>
        <v>5.2823634798826545E-14</v>
      </c>
      <c r="AQ34" s="85"/>
      <c r="AR34" s="85">
        <f>TTEST(F20:F31,AR20:AR31,2,1)</f>
        <v>0.47886625529473503</v>
      </c>
      <c r="AS34" s="85"/>
      <c r="AT34" s="85">
        <f>TTEST(H20:H31,AT20:AT31,2,1)</f>
        <v>0.72272382553614523</v>
      </c>
      <c r="AU34" s="85"/>
      <c r="AV34" s="85">
        <f>TTEST(J20:J31,AV20:AV31,2,1)</f>
        <v>0.27548526407282153</v>
      </c>
      <c r="AW34" s="85">
        <f>TTEST(K20:K31,AW20:AW31,2,1)</f>
        <v>0.49942252162917922</v>
      </c>
      <c r="AX34" s="85"/>
      <c r="AY34" s="85"/>
      <c r="AZ34" s="85">
        <f>TTEST(L20:L31,AZ20:AZ31,2,1)</f>
        <v>0.14794781385388503</v>
      </c>
      <c r="BA34" s="85"/>
      <c r="BB34" s="85"/>
      <c r="BC34" s="85"/>
      <c r="BD34" s="85"/>
      <c r="BE34" s="85"/>
      <c r="BF34" s="85"/>
      <c r="BH34" s="89"/>
      <c r="BI34" s="86"/>
      <c r="BJ34" s="85"/>
      <c r="BK34" s="85"/>
      <c r="BL34" s="85"/>
      <c r="BM34" s="85"/>
      <c r="BN34" s="85">
        <f>TTEST(R20:R31,BN20:BN31,2,1)</f>
        <v>1.7175172932103347E-12</v>
      </c>
      <c r="BO34" s="85"/>
      <c r="BP34" s="85">
        <f>TTEST(S20:S31,BP20:BP31,2,1)</f>
        <v>1.599714280687136E-4</v>
      </c>
      <c r="BQ34" s="86"/>
      <c r="BR34" s="89"/>
      <c r="BS34" s="86"/>
      <c r="BT34" s="85"/>
      <c r="BU34" s="90"/>
      <c r="BV34" s="90"/>
      <c r="BW34" s="90" t="e">
        <f>TTEST(AK20:AK31,BW20:BW31,2,1)</f>
        <v>#DIV/0!</v>
      </c>
      <c r="BX34" s="91" t="e">
        <f>TTEST(AL20:AL31,BX20:BX31,2,1)</f>
        <v>#DIV/0!</v>
      </c>
      <c r="BY34" s="91"/>
      <c r="BZ34" s="91">
        <f>TTEST(AD20:AD31,BZ20:BZ31,2,1)</f>
        <v>0.23471910162302737</v>
      </c>
      <c r="CA34" s="92"/>
      <c r="CB34" s="92"/>
      <c r="CC34" s="92"/>
      <c r="CD34" s="86"/>
      <c r="CE34" s="86"/>
      <c r="CF34" s="86"/>
      <c r="CG34" s="86"/>
      <c r="CH34" s="86"/>
      <c r="CI34" s="86"/>
    </row>
    <row r="35" spans="2:87" ht="15" thickBot="1" x14ac:dyDescent="0.4">
      <c r="B35" s="17" t="s">
        <v>27</v>
      </c>
      <c r="C35" s="65">
        <f>TTEST(C4:C16,C20:C31,2,2)</f>
        <v>0.67149223723119345</v>
      </c>
      <c r="D35" s="65">
        <f>TTEST(D4:D16,D20:D31,2,2)</f>
        <v>0.13060437155953838</v>
      </c>
      <c r="E35" s="65"/>
      <c r="F35" s="65">
        <f>TTEST(F4:F16,F20:F31,2,2)</f>
        <v>0.60581466635054437</v>
      </c>
      <c r="G35" s="65"/>
      <c r="H35" s="65"/>
      <c r="I35" s="65">
        <f>TTEST(I4:I16,I20:I31,2,2)</f>
        <v>0.20992166755117309</v>
      </c>
      <c r="J35" s="65">
        <f>TTEST(J4:J16,J20:J31,2,2)</f>
        <v>0.23731677911170793</v>
      </c>
      <c r="K35" s="65"/>
      <c r="L35" s="65">
        <f>TTEST(L4:L16,L20:L31,2,2)</f>
        <v>0.3236739446914455</v>
      </c>
      <c r="M35" s="65"/>
      <c r="N35" s="65"/>
      <c r="O35" s="65"/>
      <c r="P35" s="65">
        <f>TTEST(P4:P16,P20:P31,2,2)</f>
        <v>0.12640670646445951</v>
      </c>
      <c r="Q35" s="65"/>
      <c r="R35" s="65">
        <f>TTEST(R4:R16,R20:R31,2,2)</f>
        <v>0.86242942667286593</v>
      </c>
      <c r="S35" s="65"/>
      <c r="T35" s="65">
        <f>TTEST(T4:T16,T20:T31,2,2)</f>
        <v>0.4412978485404947</v>
      </c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 t="e">
        <f>TTEST(AH4:AH13,AH20:AH31,2,2)</f>
        <v>#DIV/0!</v>
      </c>
      <c r="AI35" s="65"/>
      <c r="AJ35" s="65" t="e">
        <f>TTEST(AJ4:AJ13,AJ20:AJ31,2,2)</f>
        <v>#DIV/0!</v>
      </c>
      <c r="AK35" s="65"/>
      <c r="AL35" s="65"/>
      <c r="AM35" s="65" t="e">
        <f>TTEST(AM4:AM13,AM20:AM31,2,2)</f>
        <v>#DIV/0!</v>
      </c>
      <c r="AN35" s="64">
        <f>TTEST(AN4:AN16,AN20:AN31,2,2)</f>
        <v>0.529168504209382</v>
      </c>
      <c r="AO35" s="65">
        <f>TTEST(AO4:AO16,AO20:AO31,2,2)</f>
        <v>0.15778943955720681</v>
      </c>
      <c r="AP35" s="65">
        <f>TTEST(AP4:AP16,AP20:AP31,2,2)</f>
        <v>0.54332012215547154</v>
      </c>
      <c r="AQ35" s="65"/>
      <c r="AR35" s="65">
        <f>TTEST(AR4:AR13,AR20:AR31,2,2)</f>
        <v>0.89352642354937872</v>
      </c>
      <c r="AS35" s="65"/>
      <c r="AT35" s="65">
        <f>TTEST(AT4:AT13,AT20:AT31,2,2)</f>
        <v>0.62676813784873586</v>
      </c>
      <c r="AU35" s="65"/>
      <c r="AV35" s="301"/>
      <c r="AW35" s="65">
        <f>TTEST(AW4:AW16,AW20:AW31,2,2)</f>
        <v>0.16485575532103611</v>
      </c>
      <c r="AX35" s="65">
        <f>TTEST(AX4:AX16,AX20:AX31,2,2)</f>
        <v>0.17926609883004899</v>
      </c>
      <c r="AY35" s="65">
        <f>TTEST(AY4:AY16,AY20:AY31,2,2)</f>
        <v>0.37384126741744073</v>
      </c>
      <c r="AZ35" s="65">
        <f>TTEST(AZ4:AZ13,AZ20:AZ31,2,2)</f>
        <v>0.3370807051158482</v>
      </c>
      <c r="BA35" s="65">
        <f>TTEST(BA4:BA16,BA20:BA31,2,2)</f>
        <v>0.29535084994444605</v>
      </c>
      <c r="BB35" s="65"/>
      <c r="BC35" s="65"/>
      <c r="BD35" s="65"/>
      <c r="BE35" s="278">
        <f>TTEST(BE4:BE16,BE20:BE31,2,2)</f>
        <v>1.922985587574193E-3</v>
      </c>
      <c r="BF35" s="65"/>
      <c r="BG35" s="302">
        <f t="shared" ref="BG35:BL35" si="48">TTEST(BG4:BG16,BG20:BG31,2,2)</f>
        <v>4.534105988852364E-2</v>
      </c>
      <c r="BH35" s="65">
        <f t="shared" si="48"/>
        <v>2.9591941176802795E-2</v>
      </c>
      <c r="BI35" s="65">
        <f t="shared" si="48"/>
        <v>0.43054007585470078</v>
      </c>
      <c r="BJ35" s="65">
        <f t="shared" si="48"/>
        <v>0.21777893856629971</v>
      </c>
      <c r="BK35" s="65">
        <f t="shared" si="48"/>
        <v>0.41039235714745581</v>
      </c>
      <c r="BL35" s="65">
        <f t="shared" si="48"/>
        <v>2.925523031477139E-2</v>
      </c>
      <c r="BM35" s="65"/>
      <c r="BN35" s="65">
        <f>TTEST(BN4:BN13,BN20:BN31,2,2)</f>
        <v>0.98284786519745937</v>
      </c>
      <c r="BO35" s="65"/>
      <c r="BP35" s="65">
        <f>TTEST(BP4:BP13,BP20:BP31,2,2)</f>
        <v>8.8612791900408203E-2</v>
      </c>
      <c r="BQ35" s="69"/>
      <c r="BR35" s="65">
        <f>TTEST(BR4:BR16,BR20:BR31,2,2)</f>
        <v>6.2009982382287852E-2</v>
      </c>
      <c r="BS35" s="65">
        <f>TTEST(BS4:BS16,BS20:BS31,2,2)</f>
        <v>0.98526769568213513</v>
      </c>
      <c r="BT35" s="65">
        <f>TTEST(BT4:BT16,BT20:BT31,2,2)</f>
        <v>0.92117922415385334</v>
      </c>
      <c r="BU35" s="65"/>
      <c r="BV35" s="65">
        <f>TTEST(BV4:BV16,BV20:BV31,2,2)</f>
        <v>0.85314327994300654</v>
      </c>
      <c r="BW35" s="65">
        <f>TTEST(BW4:BW13,BW20:BW31,2,2)</f>
        <v>0.20504571998823348</v>
      </c>
      <c r="BX35" s="65">
        <f>TTEST(BX4:BX13,BX20:BX31,2,2)</f>
        <v>9.5520289607617825E-2</v>
      </c>
      <c r="BY35" s="65"/>
      <c r="BZ35" s="65">
        <f>TTEST(BZ4:BZ13,BZ20:BZ31,2,2)</f>
        <v>2.4758215444939988E-2</v>
      </c>
      <c r="CA35" s="65"/>
      <c r="CB35" s="65">
        <f>TTEST(CB4:CB13,CB20:CB31,2,2)</f>
        <v>0.47679780336632221</v>
      </c>
      <c r="CC35" s="65">
        <f>TTEST(CC4:CC13,CC20:CC31,2,2)</f>
        <v>1.2664671966522019E-2</v>
      </c>
      <c r="CD35" s="65" t="e">
        <f>TTEST(CD4:CD13,CD20:CD31,2,2)</f>
        <v>#DIV/0!</v>
      </c>
      <c r="CE35" s="65"/>
      <c r="CF35" s="65" t="e">
        <f>TTEST(CF4:CF13,CF20:CF31,2,2)</f>
        <v>#DIV/0!</v>
      </c>
      <c r="CG35" s="65"/>
      <c r="CH35" s="65"/>
      <c r="CI35" s="65" t="e">
        <f>TTEST(CI4:CI13,CI20:CI31,2,2)</f>
        <v>#DIV/0!</v>
      </c>
    </row>
    <row r="36" spans="2:87" x14ac:dyDescent="0.35">
      <c r="BH36" s="52"/>
      <c r="BI36" s="2"/>
      <c r="BR36" s="52"/>
      <c r="BS36" s="2"/>
    </row>
    <row r="37" spans="2:87" x14ac:dyDescent="0.35">
      <c r="BG37" s="52"/>
      <c r="BH37" s="2"/>
    </row>
    <row r="38" spans="2:87" x14ac:dyDescent="0.35">
      <c r="J38" s="53"/>
      <c r="K38" s="53"/>
      <c r="L38" s="23"/>
      <c r="M38" s="50"/>
      <c r="N38" s="50"/>
      <c r="O38" s="50"/>
      <c r="P38" s="45"/>
      <c r="Q38" s="45"/>
      <c r="R38" s="94"/>
      <c r="BG38" s="52"/>
      <c r="BH38" s="2"/>
    </row>
    <row r="39" spans="2:87" x14ac:dyDescent="0.35">
      <c r="J39" s="248"/>
      <c r="K39" s="248"/>
      <c r="L39" s="23"/>
      <c r="M39" s="50"/>
      <c r="N39" s="50"/>
      <c r="O39" s="50"/>
      <c r="P39" s="45"/>
      <c r="Q39" s="45"/>
      <c r="R39" s="94"/>
      <c r="BG39" s="52"/>
      <c r="BH39" s="2"/>
    </row>
    <row r="40" spans="2:87" x14ac:dyDescent="0.35">
      <c r="J40" s="23"/>
      <c r="K40" s="23"/>
      <c r="L40" s="23"/>
      <c r="M40" s="23"/>
      <c r="N40" s="23"/>
      <c r="O40" s="23"/>
    </row>
    <row r="41" spans="2:87" x14ac:dyDescent="0.35">
      <c r="J41" s="23"/>
      <c r="K41" s="23"/>
      <c r="L41" s="23"/>
      <c r="M41" s="23"/>
      <c r="N41" s="23"/>
      <c r="O41" s="23"/>
    </row>
    <row r="42" spans="2:87" x14ac:dyDescent="0.35">
      <c r="J42" s="248"/>
      <c r="K42" s="248"/>
      <c r="L42" s="23"/>
      <c r="M42" s="50"/>
      <c r="N42" s="50"/>
      <c r="O42" s="50"/>
      <c r="P42" s="45"/>
      <c r="Q42" s="45"/>
      <c r="R42" s="94"/>
      <c r="BG42" s="52"/>
      <c r="BH42" s="2"/>
    </row>
    <row r="43" spans="2:87" x14ac:dyDescent="0.35">
      <c r="J43" s="248"/>
      <c r="K43" s="248"/>
      <c r="L43" s="23"/>
      <c r="M43" s="50"/>
      <c r="N43" s="50"/>
      <c r="O43" s="50"/>
      <c r="P43" s="45"/>
      <c r="Q43" s="45"/>
      <c r="R43" s="94"/>
      <c r="BG43" s="52"/>
      <c r="BH43" s="2"/>
    </row>
    <row r="44" spans="2:87" x14ac:dyDescent="0.35">
      <c r="J44" s="248"/>
      <c r="K44" s="248"/>
      <c r="L44" s="23"/>
      <c r="M44" s="50"/>
      <c r="N44" s="50"/>
      <c r="O44" s="50"/>
      <c r="P44" s="45"/>
      <c r="Q44" s="45"/>
      <c r="R44" s="94"/>
    </row>
    <row r="45" spans="2:87" x14ac:dyDescent="0.35">
      <c r="J45" s="248"/>
      <c r="K45" s="248"/>
      <c r="L45" s="23"/>
      <c r="M45" s="50"/>
      <c r="N45" s="50"/>
      <c r="O45" s="50"/>
      <c r="P45" s="45"/>
      <c r="Q45" s="45"/>
      <c r="R45" s="94"/>
    </row>
    <row r="46" spans="2:87" x14ac:dyDescent="0.35">
      <c r="J46" s="248"/>
      <c r="K46" s="248"/>
      <c r="L46" s="23"/>
      <c r="M46" s="50"/>
      <c r="N46" s="50"/>
      <c r="O46" s="50"/>
      <c r="P46" s="45"/>
      <c r="Q46" s="45"/>
      <c r="R46" s="94"/>
    </row>
    <row r="47" spans="2:87" x14ac:dyDescent="0.35">
      <c r="J47" s="53"/>
      <c r="K47" s="53"/>
      <c r="L47" s="23"/>
      <c r="M47" s="50"/>
      <c r="N47" s="50"/>
      <c r="O47" s="50"/>
    </row>
    <row r="48" spans="2:87" x14ac:dyDescent="0.35">
      <c r="J48" s="23"/>
      <c r="K48" s="23"/>
      <c r="L48" s="23"/>
      <c r="M48" s="23"/>
      <c r="N48" s="23"/>
      <c r="O48" s="2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6"/>
  <sheetViews>
    <sheetView zoomScale="40" zoomScaleNormal="40" zoomScaleSheetLayoutView="70" workbookViewId="0">
      <selection activeCell="G97" sqref="G97"/>
    </sheetView>
  </sheetViews>
  <sheetFormatPr baseColWidth="10" defaultRowHeight="14.5" x14ac:dyDescent="0.35"/>
  <cols>
    <col min="1" max="1" width="19.36328125" customWidth="1"/>
    <col min="2" max="2" width="17.1796875" customWidth="1"/>
    <col min="3" max="4" width="19.54296875" customWidth="1"/>
    <col min="5" max="5" width="13.54296875" customWidth="1"/>
    <col min="6" max="6" width="15.81640625" customWidth="1"/>
    <col min="11" max="11" width="11.81640625" bestFit="1" customWidth="1"/>
    <col min="14" max="14" width="22.81640625" customWidth="1"/>
    <col min="16" max="16" width="15.453125" customWidth="1"/>
    <col min="17" max="17" width="12.90625" customWidth="1"/>
    <col min="18" max="18" width="9" customWidth="1"/>
    <col min="19" max="19" width="16.81640625" customWidth="1"/>
    <col min="20" max="20" width="17.81640625" customWidth="1"/>
    <col min="26" max="26" width="11.6328125" bestFit="1" customWidth="1"/>
    <col min="30" max="30" width="13.81640625" bestFit="1" customWidth="1"/>
    <col min="35" max="35" width="14.54296875" customWidth="1"/>
    <col min="36" max="36" width="19.08984375" customWidth="1"/>
  </cols>
  <sheetData>
    <row r="1" spans="1:63" ht="15" thickBot="1" x14ac:dyDescent="0.4">
      <c r="A1" s="3" t="s">
        <v>28</v>
      </c>
      <c r="B1" s="3"/>
      <c r="K1" s="224"/>
      <c r="W1" s="15"/>
      <c r="X1" s="15"/>
      <c r="AC1" s="224"/>
      <c r="AX1" t="s">
        <v>72</v>
      </c>
      <c r="BF1" t="s">
        <v>95</v>
      </c>
    </row>
    <row r="2" spans="1:63" ht="15" thickBot="1" x14ac:dyDescent="0.4">
      <c r="A2" s="3"/>
      <c r="B2" s="3"/>
      <c r="C2" s="4" t="s">
        <v>3</v>
      </c>
      <c r="D2" s="76"/>
      <c r="E2" s="59"/>
      <c r="F2" s="2"/>
      <c r="G2" s="3"/>
      <c r="H2" s="3"/>
      <c r="I2" s="3"/>
      <c r="J2" s="3"/>
      <c r="K2" s="225"/>
      <c r="L2" s="58"/>
      <c r="M2" s="58"/>
      <c r="N2" s="2"/>
      <c r="O2" s="4" t="s">
        <v>9</v>
      </c>
      <c r="P2" s="39"/>
      <c r="Q2" s="39"/>
      <c r="R2" s="3"/>
      <c r="S2" s="3"/>
      <c r="T2" s="3"/>
      <c r="U2" s="3"/>
      <c r="V2" s="3"/>
      <c r="W2" s="3"/>
      <c r="X2" s="3"/>
      <c r="Y2" s="3"/>
      <c r="Z2" s="3"/>
      <c r="AB2" s="58"/>
      <c r="AC2" s="23"/>
      <c r="AD2" s="2"/>
      <c r="AE2" s="2"/>
      <c r="AO2" t="s">
        <v>29</v>
      </c>
      <c r="AW2" t="s">
        <v>69</v>
      </c>
      <c r="BA2" t="s">
        <v>97</v>
      </c>
      <c r="BE2" t="s">
        <v>69</v>
      </c>
      <c r="BI2" t="s">
        <v>97</v>
      </c>
    </row>
    <row r="3" spans="1:63" ht="15" thickBot="1" x14ac:dyDescent="0.4">
      <c r="A3" s="3" t="s">
        <v>99</v>
      </c>
      <c r="B3" s="14" t="s">
        <v>10</v>
      </c>
      <c r="C3" s="135" t="s">
        <v>45</v>
      </c>
      <c r="D3" s="135" t="s">
        <v>46</v>
      </c>
      <c r="E3" s="7" t="s">
        <v>47</v>
      </c>
      <c r="F3" s="14" t="s">
        <v>48</v>
      </c>
      <c r="G3" s="236" t="s">
        <v>1</v>
      </c>
      <c r="H3" s="236" t="s">
        <v>30</v>
      </c>
      <c r="I3" s="235" t="s">
        <v>31</v>
      </c>
      <c r="J3" s="236" t="s">
        <v>32</v>
      </c>
      <c r="K3" s="18" t="s">
        <v>33</v>
      </c>
      <c r="L3" s="16" t="s">
        <v>34</v>
      </c>
      <c r="M3" s="98" t="s">
        <v>14</v>
      </c>
      <c r="N3" s="17" t="s">
        <v>50</v>
      </c>
      <c r="O3" s="17" t="s">
        <v>0</v>
      </c>
      <c r="P3" s="7" t="s">
        <v>49</v>
      </c>
      <c r="Q3" s="7" t="s">
        <v>47</v>
      </c>
      <c r="R3" s="14" t="s">
        <v>35</v>
      </c>
      <c r="S3" s="5" t="s">
        <v>48</v>
      </c>
      <c r="T3" s="6" t="s">
        <v>36</v>
      </c>
      <c r="U3" s="14" t="s">
        <v>1</v>
      </c>
      <c r="V3" s="14" t="s">
        <v>37</v>
      </c>
      <c r="W3" s="14" t="s">
        <v>30</v>
      </c>
      <c r="X3" s="14" t="s">
        <v>38</v>
      </c>
      <c r="Y3" s="14" t="s">
        <v>31</v>
      </c>
      <c r="Z3" s="14" t="s">
        <v>39</v>
      </c>
      <c r="AA3" s="14" t="s">
        <v>32</v>
      </c>
      <c r="AB3" s="6" t="s">
        <v>40</v>
      </c>
      <c r="AC3" s="18" t="s">
        <v>33</v>
      </c>
      <c r="AD3" s="14" t="s">
        <v>41</v>
      </c>
      <c r="AE3" s="16" t="s">
        <v>34</v>
      </c>
      <c r="AF3" s="17" t="s">
        <v>42</v>
      </c>
      <c r="AG3" s="18" t="s">
        <v>14</v>
      </c>
      <c r="AH3" s="18" t="s">
        <v>43</v>
      </c>
      <c r="AI3" s="17" t="s">
        <v>50</v>
      </c>
      <c r="AJ3" s="17" t="s">
        <v>54</v>
      </c>
      <c r="AN3" t="s">
        <v>17</v>
      </c>
      <c r="AR3" t="s">
        <v>18</v>
      </c>
      <c r="AV3" s="2" t="s">
        <v>93</v>
      </c>
      <c r="AW3" t="s">
        <v>20</v>
      </c>
      <c r="AY3" t="s">
        <v>21</v>
      </c>
      <c r="BA3" t="s">
        <v>20</v>
      </c>
      <c r="BC3" t="s">
        <v>21</v>
      </c>
      <c r="BE3" t="s">
        <v>20</v>
      </c>
      <c r="BG3" t="s">
        <v>21</v>
      </c>
      <c r="BI3" t="s">
        <v>20</v>
      </c>
      <c r="BK3" t="s">
        <v>21</v>
      </c>
    </row>
    <row r="4" spans="1:63" ht="15" thickBot="1" x14ac:dyDescent="0.4">
      <c r="A4" s="3">
        <v>21</v>
      </c>
      <c r="B4" s="4">
        <v>1</v>
      </c>
      <c r="C4" s="100">
        <v>80.8</v>
      </c>
      <c r="D4" s="206">
        <v>179</v>
      </c>
      <c r="E4" s="21">
        <v>5930</v>
      </c>
      <c r="F4" s="9">
        <v>73.400000000000006</v>
      </c>
      <c r="G4" s="102">
        <v>1.1399999999999999</v>
      </c>
      <c r="H4" s="26">
        <v>199</v>
      </c>
      <c r="I4" s="141">
        <v>69</v>
      </c>
      <c r="J4" s="9">
        <v>202</v>
      </c>
      <c r="K4" s="207">
        <f>E4/J4</f>
        <v>29.356435643564357</v>
      </c>
      <c r="L4" s="141">
        <v>13.49</v>
      </c>
      <c r="M4" s="26">
        <v>19</v>
      </c>
      <c r="N4" s="141">
        <v>20</v>
      </c>
      <c r="O4" s="231">
        <v>81.400000000000006</v>
      </c>
      <c r="P4" s="208">
        <f>(O4-C4)/ABS(C4)</f>
        <v>7.4257425742575312E-3</v>
      </c>
      <c r="Q4" s="206">
        <v>6041</v>
      </c>
      <c r="R4" s="209">
        <f>(Q4-E4)/(E4)*100</f>
        <v>1.8718381112984823</v>
      </c>
      <c r="S4" s="179">
        <f>Q4/O4</f>
        <v>74.213759213759204</v>
      </c>
      <c r="T4" s="209">
        <f>(S4-F4)/(F4)*100</f>
        <v>1.1086637789634848</v>
      </c>
      <c r="U4" s="102">
        <v>1.17</v>
      </c>
      <c r="V4" s="208">
        <f t="shared" ref="V4:V17" si="0">(U4-G4)/ABS(G4)</f>
        <v>2.6315789473684237E-2</v>
      </c>
      <c r="W4" s="21">
        <v>200</v>
      </c>
      <c r="X4" s="210">
        <f t="shared" ref="X4:X17" si="1">(W4-H4)/ABS(H4)</f>
        <v>5.0251256281407036E-3</v>
      </c>
      <c r="Y4" s="21">
        <v>73</v>
      </c>
      <c r="Z4" s="210">
        <f t="shared" ref="Z4:Z17" si="2">(Y4-I4)/ABS(I4)</f>
        <v>5.7971014492753624E-2</v>
      </c>
      <c r="AA4" s="21">
        <v>199</v>
      </c>
      <c r="AB4" s="210">
        <f t="shared" ref="AB4:AB17" si="3">(AA4-J4)/ABS(J4)</f>
        <v>-1.4851485148514851E-2</v>
      </c>
      <c r="AC4" s="207">
        <f>Q4/AA4</f>
        <v>30.356783919597991</v>
      </c>
      <c r="AD4" s="237">
        <f t="shared" ref="AD4:AD17" si="4">((AC4-K4)/K4)*100</f>
        <v>3.4075944647351442</v>
      </c>
      <c r="AE4" s="26">
        <v>13.27</v>
      </c>
      <c r="AF4" s="143">
        <f t="shared" ref="AF4:AF17" si="5">(AE4-L4)/ABS(L4)</f>
        <v>-1.6308376575240965E-2</v>
      </c>
      <c r="AG4" s="9">
        <v>20</v>
      </c>
      <c r="AH4" s="143">
        <f t="shared" ref="AH4:AH17" si="6">(AG4-M4)/ABS(M4)</f>
        <v>5.2631578947368418E-2</v>
      </c>
      <c r="AI4" s="21">
        <v>20</v>
      </c>
      <c r="AJ4" s="186">
        <f>(AI4-N4)/(N4)*100</f>
        <v>0</v>
      </c>
      <c r="AN4" t="s">
        <v>20</v>
      </c>
      <c r="AP4" t="s">
        <v>21</v>
      </c>
      <c r="AR4" t="s">
        <v>20</v>
      </c>
      <c r="AT4" t="s">
        <v>21</v>
      </c>
      <c r="AV4">
        <v>1</v>
      </c>
      <c r="AW4">
        <f>F4</f>
        <v>73.400000000000006</v>
      </c>
      <c r="AX4">
        <f>(AW4+AY4)/2</f>
        <v>73.806879606879605</v>
      </c>
      <c r="AY4">
        <f>S4</f>
        <v>74.213759213759204</v>
      </c>
      <c r="BA4" s="42">
        <f t="shared" ref="BA4:BA9" si="7">F23</f>
        <v>73.599999999999994</v>
      </c>
      <c r="BB4">
        <f>(BA4+BC4)/2</f>
        <v>73</v>
      </c>
      <c r="BC4" s="42">
        <f t="shared" ref="BC4:BC9" si="8">S23</f>
        <v>72.400000000000006</v>
      </c>
      <c r="BE4">
        <f>N4</f>
        <v>20</v>
      </c>
      <c r="BF4">
        <f>(BE4+BG4)/2</f>
        <v>20</v>
      </c>
      <c r="BG4">
        <f>AI4</f>
        <v>20</v>
      </c>
      <c r="BI4">
        <f t="shared" ref="BI4:BI9" si="9">N23</f>
        <v>18</v>
      </c>
      <c r="BJ4">
        <f>(BI4+BK4)/2</f>
        <v>18</v>
      </c>
      <c r="BK4">
        <f t="shared" ref="BK4:BK9" si="10">AI23</f>
        <v>18</v>
      </c>
    </row>
    <row r="5" spans="1:63" ht="15" thickBot="1" x14ac:dyDescent="0.4">
      <c r="A5">
        <v>21</v>
      </c>
      <c r="B5" s="38">
        <v>2</v>
      </c>
      <c r="C5" s="2">
        <v>69.599999999999994</v>
      </c>
      <c r="D5" s="34">
        <v>179</v>
      </c>
      <c r="E5" s="46">
        <v>4900</v>
      </c>
      <c r="F5" s="23">
        <v>70.400000000000006</v>
      </c>
      <c r="G5" s="106">
        <v>1.1599999999999999</v>
      </c>
      <c r="H5" s="23">
        <v>198</v>
      </c>
      <c r="I5" s="46">
        <v>67</v>
      </c>
      <c r="J5" s="2">
        <v>207</v>
      </c>
      <c r="K5" s="207">
        <f>E5/J5</f>
        <v>23.671497584541061</v>
      </c>
      <c r="L5" s="46">
        <v>13.16</v>
      </c>
      <c r="M5" s="2">
        <v>20</v>
      </c>
      <c r="N5" s="46">
        <v>18.5</v>
      </c>
      <c r="O5" s="232">
        <v>69</v>
      </c>
      <c r="P5" s="208">
        <f t="shared" ref="P5:P17" si="11">(O5-C5)/ABS(C5)</f>
        <v>-8.6206896551723321E-3</v>
      </c>
      <c r="Q5" s="46">
        <v>4910</v>
      </c>
      <c r="R5" s="209">
        <f>(Q5-E5)/(E5)*100</f>
        <v>0.20408163265306123</v>
      </c>
      <c r="S5" s="179">
        <f>Q5/O5</f>
        <v>71.159420289855078</v>
      </c>
      <c r="T5" s="209">
        <f>(S5-F5)/(F5)*100</f>
        <v>1.0787220026350453</v>
      </c>
      <c r="U5" s="106">
        <v>1.1499999999999999</v>
      </c>
      <c r="V5" s="191">
        <f t="shared" si="0"/>
        <v>-8.6206896551724223E-3</v>
      </c>
      <c r="W5" s="34">
        <v>194</v>
      </c>
      <c r="X5" s="189">
        <f t="shared" si="1"/>
        <v>-2.0202020202020204E-2</v>
      </c>
      <c r="Y5" s="34">
        <v>66</v>
      </c>
      <c r="Z5" s="191">
        <f t="shared" si="2"/>
        <v>-1.4925373134328358E-2</v>
      </c>
      <c r="AA5" s="34">
        <v>206</v>
      </c>
      <c r="AB5" s="189">
        <f t="shared" si="3"/>
        <v>-4.830917874396135E-3</v>
      </c>
      <c r="AC5" s="207">
        <f t="shared" ref="AC5:AC17" si="12">Q5/AA5</f>
        <v>23.83495145631068</v>
      </c>
      <c r="AD5" s="237">
        <f t="shared" si="4"/>
        <v>0.69050921339410387</v>
      </c>
      <c r="AE5" s="2">
        <v>13.33</v>
      </c>
      <c r="AF5" s="105">
        <f t="shared" si="5"/>
        <v>1.2917933130699083E-2</v>
      </c>
      <c r="AG5" s="2">
        <v>20</v>
      </c>
      <c r="AH5" s="105">
        <f t="shared" si="6"/>
        <v>0</v>
      </c>
      <c r="AI5" s="34">
        <v>19.5</v>
      </c>
      <c r="AJ5" s="186">
        <f t="shared" ref="AJ5:AJ17" si="13">(AI5-N5)/(N5)*100</f>
        <v>5.4054054054054053</v>
      </c>
      <c r="AM5">
        <v>1</v>
      </c>
      <c r="AN5">
        <f>E4</f>
        <v>5930</v>
      </c>
      <c r="AO5">
        <f>(AN5+AP5)/2</f>
        <v>5985.5</v>
      </c>
      <c r="AP5">
        <f>Q4</f>
        <v>6041</v>
      </c>
      <c r="AR5">
        <f t="shared" ref="AR5:AR10" si="14">E23</f>
        <v>4820</v>
      </c>
      <c r="AS5">
        <f>(AR5+AT5)/2</f>
        <v>4775</v>
      </c>
      <c r="AT5">
        <f t="shared" ref="AT5:AT10" si="15">Q23</f>
        <v>4730</v>
      </c>
      <c r="AV5">
        <v>2</v>
      </c>
      <c r="AW5">
        <f>F5</f>
        <v>70.400000000000006</v>
      </c>
      <c r="AX5">
        <f t="shared" ref="AX5:AX15" si="16">(AW5+AY5)/2</f>
        <v>70.779710144927549</v>
      </c>
      <c r="AY5">
        <f>S5</f>
        <v>71.159420289855078</v>
      </c>
      <c r="BA5" s="42">
        <f t="shared" si="7"/>
        <v>68</v>
      </c>
      <c r="BB5">
        <f t="shared" ref="BB5:BB15" si="17">(BA5+BC5)/2</f>
        <v>67.25</v>
      </c>
      <c r="BC5" s="42">
        <f t="shared" si="8"/>
        <v>66.5</v>
      </c>
      <c r="BD5" s="2"/>
      <c r="BE5">
        <f>N5</f>
        <v>18.5</v>
      </c>
      <c r="BF5">
        <f t="shared" ref="BF5:BF15" si="18">(BE5+BG5)/2</f>
        <v>19</v>
      </c>
      <c r="BG5">
        <f>AI5</f>
        <v>19.5</v>
      </c>
      <c r="BI5">
        <f t="shared" si="9"/>
        <v>16.5</v>
      </c>
      <c r="BJ5">
        <f t="shared" ref="BJ5:BJ15" si="19">(BI5+BK5)/2</f>
        <v>16.75</v>
      </c>
      <c r="BK5">
        <f t="shared" si="10"/>
        <v>17</v>
      </c>
    </row>
    <row r="6" spans="1:63" ht="15" thickBot="1" x14ac:dyDescent="0.4">
      <c r="A6" s="3">
        <v>21</v>
      </c>
      <c r="B6" s="38">
        <v>3</v>
      </c>
      <c r="C6" s="2">
        <v>75.8</v>
      </c>
      <c r="D6" s="34">
        <v>177</v>
      </c>
      <c r="E6" s="34">
        <v>5449</v>
      </c>
      <c r="F6" s="23">
        <v>71.900000000000006</v>
      </c>
      <c r="G6" s="106">
        <v>1.1399999999999999</v>
      </c>
      <c r="H6" s="23">
        <v>210</v>
      </c>
      <c r="I6" s="46">
        <v>71</v>
      </c>
      <c r="J6" s="2">
        <v>193</v>
      </c>
      <c r="K6" s="207">
        <f>E6/J6</f>
        <v>28.233160621761659</v>
      </c>
      <c r="L6" s="46">
        <v>15.26</v>
      </c>
      <c r="M6" s="23">
        <v>20</v>
      </c>
      <c r="N6" s="46">
        <v>19</v>
      </c>
      <c r="O6" s="232">
        <v>75.400000000000006</v>
      </c>
      <c r="P6" s="208">
        <f t="shared" si="11"/>
        <v>-5.2770448548811544E-3</v>
      </c>
      <c r="Q6" s="46">
        <v>5370</v>
      </c>
      <c r="R6" s="209">
        <f>(Q6-E6)/(E6)*100</f>
        <v>-1.4498073040924941</v>
      </c>
      <c r="S6" s="179">
        <f>Q6/O6</f>
        <v>71.220159151193627</v>
      </c>
      <c r="T6" s="209">
        <f>(S6-F6)/(F6)*100</f>
        <v>-0.94553664646227875</v>
      </c>
      <c r="U6" s="106">
        <v>1.1599999999999999</v>
      </c>
      <c r="V6" s="189">
        <f t="shared" si="0"/>
        <v>1.7543859649122823E-2</v>
      </c>
      <c r="W6" s="34">
        <v>214</v>
      </c>
      <c r="X6" s="189">
        <f t="shared" si="1"/>
        <v>1.9047619047619049E-2</v>
      </c>
      <c r="Y6" s="34">
        <v>72</v>
      </c>
      <c r="Z6" s="211">
        <f t="shared" si="2"/>
        <v>1.4084507042253521E-2</v>
      </c>
      <c r="AA6" s="34">
        <v>191</v>
      </c>
      <c r="AB6" s="191">
        <f t="shared" si="3"/>
        <v>-1.0362694300518135E-2</v>
      </c>
      <c r="AC6" s="207">
        <f t="shared" si="12"/>
        <v>28.115183246073297</v>
      </c>
      <c r="AD6" s="237">
        <f t="shared" si="4"/>
        <v>-0.41786811355943954</v>
      </c>
      <c r="AE6" s="23">
        <v>18.260000000000002</v>
      </c>
      <c r="AF6" s="105">
        <f t="shared" si="5"/>
        <v>0.19659239842726092</v>
      </c>
      <c r="AG6" s="2">
        <v>20</v>
      </c>
      <c r="AH6" s="105">
        <f t="shared" si="6"/>
        <v>0</v>
      </c>
      <c r="AI6" s="34">
        <v>19.5</v>
      </c>
      <c r="AJ6" s="186">
        <f t="shared" si="13"/>
        <v>2.6315789473684208</v>
      </c>
      <c r="AM6">
        <v>2</v>
      </c>
      <c r="AN6">
        <f>E5</f>
        <v>4900</v>
      </c>
      <c r="AO6">
        <f t="shared" ref="AO6:AO16" si="20">(AN6+AP6)/2</f>
        <v>4905</v>
      </c>
      <c r="AP6">
        <f>Q5</f>
        <v>4910</v>
      </c>
      <c r="AR6">
        <f t="shared" si="14"/>
        <v>4802</v>
      </c>
      <c r="AS6">
        <f t="shared" ref="AS6:AS16" si="21">(AR6+AT6)/2</f>
        <v>4741</v>
      </c>
      <c r="AT6">
        <f t="shared" si="15"/>
        <v>4680</v>
      </c>
      <c r="AV6">
        <v>3</v>
      </c>
      <c r="AW6">
        <f>F6</f>
        <v>71.900000000000006</v>
      </c>
      <c r="AX6">
        <f t="shared" si="16"/>
        <v>71.560079575596816</v>
      </c>
      <c r="AY6">
        <f>S6</f>
        <v>71.220159151193627</v>
      </c>
      <c r="BA6" s="42">
        <f t="shared" si="7"/>
        <v>67.894002789400275</v>
      </c>
      <c r="BB6">
        <f t="shared" si="17"/>
        <v>70.197001394700138</v>
      </c>
      <c r="BC6" s="42">
        <f t="shared" si="8"/>
        <v>72.5</v>
      </c>
      <c r="BE6">
        <f>N6</f>
        <v>19</v>
      </c>
      <c r="BF6">
        <f t="shared" si="18"/>
        <v>19.25</v>
      </c>
      <c r="BG6">
        <f>AI6</f>
        <v>19.5</v>
      </c>
      <c r="BI6">
        <f t="shared" si="9"/>
        <v>17.5</v>
      </c>
      <c r="BJ6">
        <f t="shared" si="19"/>
        <v>17.5</v>
      </c>
      <c r="BK6">
        <f t="shared" si="10"/>
        <v>17.5</v>
      </c>
    </row>
    <row r="7" spans="1:63" ht="15" thickBot="1" x14ac:dyDescent="0.4">
      <c r="A7" s="3">
        <v>26</v>
      </c>
      <c r="B7" s="38">
        <v>4</v>
      </c>
      <c r="C7" s="2">
        <v>70.7</v>
      </c>
      <c r="D7" s="46">
        <v>177</v>
      </c>
      <c r="E7" s="46">
        <v>5427</v>
      </c>
      <c r="F7" s="23">
        <v>76.8</v>
      </c>
      <c r="G7" s="106">
        <v>1.17</v>
      </c>
      <c r="H7" s="23">
        <v>186</v>
      </c>
      <c r="I7" s="46">
        <v>76</v>
      </c>
      <c r="J7" s="2">
        <v>206</v>
      </c>
      <c r="K7" s="207">
        <f>E7/J7</f>
        <v>26.344660194174757</v>
      </c>
      <c r="L7" s="46">
        <v>12.4</v>
      </c>
      <c r="M7" s="23">
        <v>19</v>
      </c>
      <c r="N7" s="46">
        <v>20</v>
      </c>
      <c r="O7" s="232">
        <v>69.400000000000006</v>
      </c>
      <c r="P7" s="208">
        <f t="shared" si="11"/>
        <v>-1.8387553041018346E-2</v>
      </c>
      <c r="Q7" s="46">
        <v>5093</v>
      </c>
      <c r="R7" s="209">
        <f>(Q7-E7)/(E7)*100</f>
        <v>-6.1544131195872485</v>
      </c>
      <c r="S7" s="179">
        <f>Q7/O7</f>
        <v>73.38616714697406</v>
      </c>
      <c r="T7" s="209">
        <f>(S7-F7)/(F7)*100</f>
        <v>-4.4450948607108565</v>
      </c>
      <c r="U7" s="106">
        <v>1.1200000000000001</v>
      </c>
      <c r="V7" s="189">
        <f t="shared" si="0"/>
        <v>-4.2735042735042583E-2</v>
      </c>
      <c r="W7" s="34">
        <v>180</v>
      </c>
      <c r="X7" s="189">
        <f t="shared" si="1"/>
        <v>-3.2258064516129031E-2</v>
      </c>
      <c r="Y7" s="34">
        <v>70</v>
      </c>
      <c r="Z7" s="211">
        <f t="shared" si="2"/>
        <v>-7.8947368421052627E-2</v>
      </c>
      <c r="AA7" s="34">
        <v>203</v>
      </c>
      <c r="AB7" s="191">
        <f t="shared" si="3"/>
        <v>-1.4563106796116505E-2</v>
      </c>
      <c r="AC7" s="207">
        <f t="shared" si="12"/>
        <v>25.088669950738915</v>
      </c>
      <c r="AD7" s="237">
        <f t="shared" si="4"/>
        <v>-4.767532525295441</v>
      </c>
      <c r="AE7" s="23">
        <v>12.16</v>
      </c>
      <c r="AF7" s="105">
        <f t="shared" si="5"/>
        <v>-1.9354838709677438E-2</v>
      </c>
      <c r="AG7" s="2">
        <v>19</v>
      </c>
      <c r="AH7" s="105">
        <f t="shared" si="6"/>
        <v>0</v>
      </c>
      <c r="AI7" s="34">
        <v>19.5</v>
      </c>
      <c r="AJ7" s="186">
        <f t="shared" si="13"/>
        <v>-2.5</v>
      </c>
      <c r="AM7">
        <v>3</v>
      </c>
      <c r="AN7">
        <f>E6</f>
        <v>5449</v>
      </c>
      <c r="AO7">
        <f t="shared" si="20"/>
        <v>5409.5</v>
      </c>
      <c r="AP7">
        <f>Q6</f>
        <v>5370</v>
      </c>
      <c r="AR7">
        <f t="shared" si="14"/>
        <v>4868</v>
      </c>
      <c r="AS7">
        <f t="shared" si="21"/>
        <v>5033</v>
      </c>
      <c r="AT7">
        <f t="shared" si="15"/>
        <v>5198</v>
      </c>
      <c r="AV7">
        <v>4</v>
      </c>
      <c r="AW7">
        <f>F7</f>
        <v>76.8</v>
      </c>
      <c r="AX7">
        <f t="shared" si="16"/>
        <v>75.093083573487036</v>
      </c>
      <c r="AY7">
        <f>S7</f>
        <v>73.38616714697406</v>
      </c>
      <c r="BA7" s="42">
        <f t="shared" si="7"/>
        <v>62.119700748129674</v>
      </c>
      <c r="BB7">
        <f t="shared" si="17"/>
        <v>62.757963581612003</v>
      </c>
      <c r="BC7" s="42">
        <f t="shared" si="8"/>
        <v>63.39622641509434</v>
      </c>
      <c r="BE7">
        <f>N7</f>
        <v>20</v>
      </c>
      <c r="BF7">
        <f t="shared" si="18"/>
        <v>19.75</v>
      </c>
      <c r="BG7">
        <f>AI7</f>
        <v>19.5</v>
      </c>
      <c r="BI7">
        <f t="shared" si="9"/>
        <v>18</v>
      </c>
      <c r="BJ7">
        <f t="shared" si="19"/>
        <v>18.25</v>
      </c>
      <c r="BK7">
        <f t="shared" si="10"/>
        <v>18.5</v>
      </c>
    </row>
    <row r="8" spans="1:63" ht="15" thickBot="1" x14ac:dyDescent="0.4">
      <c r="A8" s="3">
        <v>24</v>
      </c>
      <c r="B8" s="38">
        <v>5</v>
      </c>
      <c r="C8" s="2">
        <v>78.3</v>
      </c>
      <c r="D8" s="46">
        <v>184</v>
      </c>
      <c r="E8" s="46">
        <v>4998</v>
      </c>
      <c r="F8" s="23">
        <v>63.8</v>
      </c>
      <c r="G8" s="106">
        <v>1.2</v>
      </c>
      <c r="H8" s="23">
        <v>172</v>
      </c>
      <c r="I8" s="46">
        <v>70</v>
      </c>
      <c r="J8" s="2">
        <v>197</v>
      </c>
      <c r="K8" s="207">
        <f>E8/J8</f>
        <v>25.370558375634516</v>
      </c>
      <c r="L8" s="46">
        <v>13.02</v>
      </c>
      <c r="M8" s="23">
        <v>19</v>
      </c>
      <c r="N8" s="46">
        <v>17</v>
      </c>
      <c r="O8" s="232">
        <v>78.7</v>
      </c>
      <c r="P8" s="208">
        <f t="shared" si="11"/>
        <v>5.1085568326948369E-3</v>
      </c>
      <c r="Q8" s="46">
        <v>5200</v>
      </c>
      <c r="R8" s="209">
        <f>(Q8-E8)/(E8)*100</f>
        <v>4.0416166466586638</v>
      </c>
      <c r="S8" s="179">
        <f>Q8/O8</f>
        <v>66.073697585768741</v>
      </c>
      <c r="T8" s="209">
        <f>(S8-F8)/(F8)*100</f>
        <v>3.5637893193867463</v>
      </c>
      <c r="U8" s="106">
        <v>1.19</v>
      </c>
      <c r="V8" s="191">
        <f t="shared" si="0"/>
        <v>-8.3333333333333419E-3</v>
      </c>
      <c r="W8" s="34">
        <v>173</v>
      </c>
      <c r="X8" s="191">
        <f t="shared" si="1"/>
        <v>5.8139534883720929E-3</v>
      </c>
      <c r="Y8" s="34">
        <v>71</v>
      </c>
      <c r="Z8" s="189">
        <f t="shared" si="2"/>
        <v>1.4285714285714285E-2</v>
      </c>
      <c r="AA8" s="34">
        <v>197</v>
      </c>
      <c r="AB8" s="189">
        <f t="shared" si="3"/>
        <v>0</v>
      </c>
      <c r="AC8" s="207">
        <f t="shared" si="12"/>
        <v>26.395939086294415</v>
      </c>
      <c r="AD8" s="237">
        <f t="shared" si="4"/>
        <v>4.0416166466586665</v>
      </c>
      <c r="AE8" s="23">
        <v>14.41</v>
      </c>
      <c r="AF8" s="105">
        <f t="shared" si="5"/>
        <v>0.10675883256528422</v>
      </c>
      <c r="AG8" s="212">
        <v>20</v>
      </c>
      <c r="AH8" s="105">
        <f t="shared" si="6"/>
        <v>5.2631578947368418E-2</v>
      </c>
      <c r="AI8" s="34">
        <v>18.5</v>
      </c>
      <c r="AJ8" s="186">
        <f>(AI8-N8)/(N8)*100</f>
        <v>8.8235294117647065</v>
      </c>
      <c r="AM8">
        <v>4</v>
      </c>
      <c r="AN8">
        <f>E7</f>
        <v>5427</v>
      </c>
      <c r="AO8">
        <f t="shared" si="20"/>
        <v>5260</v>
      </c>
      <c r="AP8">
        <f>Q7</f>
        <v>5093</v>
      </c>
      <c r="AR8">
        <f t="shared" si="14"/>
        <v>4982</v>
      </c>
      <c r="AS8">
        <f t="shared" si="21"/>
        <v>5011</v>
      </c>
      <c r="AT8">
        <f t="shared" si="15"/>
        <v>5040</v>
      </c>
      <c r="AV8">
        <v>5</v>
      </c>
      <c r="AW8">
        <f>F8</f>
        <v>63.8</v>
      </c>
      <c r="AX8">
        <f t="shared" si="16"/>
        <v>64.936848792884376</v>
      </c>
      <c r="AY8">
        <f>S8</f>
        <v>66.073697585768741</v>
      </c>
      <c r="BA8" s="42">
        <f t="shared" si="7"/>
        <v>73.618421052631575</v>
      </c>
      <c r="BB8">
        <f t="shared" si="17"/>
        <v>73.959210526315786</v>
      </c>
      <c r="BC8" s="42">
        <f t="shared" si="8"/>
        <v>74.3</v>
      </c>
      <c r="BE8">
        <f>N8</f>
        <v>17</v>
      </c>
      <c r="BF8">
        <f t="shared" si="18"/>
        <v>17.75</v>
      </c>
      <c r="BG8">
        <f>AI8</f>
        <v>18.5</v>
      </c>
      <c r="BI8">
        <f t="shared" si="9"/>
        <v>18.5</v>
      </c>
      <c r="BJ8">
        <f t="shared" si="19"/>
        <v>18.5</v>
      </c>
      <c r="BK8">
        <f t="shared" si="10"/>
        <v>18.5</v>
      </c>
    </row>
    <row r="9" spans="1:63" ht="15" thickBot="1" x14ac:dyDescent="0.4">
      <c r="A9" s="3"/>
      <c r="B9" s="38"/>
      <c r="C9" s="2"/>
      <c r="D9" s="34"/>
      <c r="E9" s="46"/>
      <c r="F9" s="23"/>
      <c r="G9" s="106"/>
      <c r="H9" s="23"/>
      <c r="I9" s="46"/>
      <c r="J9" s="2"/>
      <c r="K9" s="207"/>
      <c r="L9" s="46"/>
      <c r="M9" s="2"/>
      <c r="N9" s="34"/>
      <c r="O9" s="232"/>
      <c r="P9" s="208"/>
      <c r="Q9" s="34"/>
      <c r="R9" s="209"/>
      <c r="S9" s="179"/>
      <c r="T9" s="209"/>
      <c r="U9" s="106"/>
      <c r="V9" s="208"/>
      <c r="W9" s="34"/>
      <c r="X9" s="210"/>
      <c r="Y9" s="34"/>
      <c r="Z9" s="210"/>
      <c r="AA9" s="34"/>
      <c r="AB9" s="210"/>
      <c r="AC9" s="207"/>
      <c r="AD9" s="237"/>
      <c r="AE9" s="2"/>
      <c r="AF9" s="105"/>
      <c r="AG9" s="2"/>
      <c r="AH9" s="143"/>
      <c r="AI9" s="34"/>
      <c r="AJ9" s="186"/>
      <c r="AM9">
        <v>5</v>
      </c>
      <c r="AN9">
        <f>E8</f>
        <v>4998</v>
      </c>
      <c r="AO9">
        <f t="shared" si="20"/>
        <v>5099</v>
      </c>
      <c r="AP9">
        <f>Q8</f>
        <v>5200</v>
      </c>
      <c r="AR9">
        <f t="shared" si="14"/>
        <v>5595</v>
      </c>
      <c r="AS9">
        <f t="shared" si="21"/>
        <v>5615.5</v>
      </c>
      <c r="AT9">
        <f t="shared" si="15"/>
        <v>5636</v>
      </c>
      <c r="AV9">
        <v>22</v>
      </c>
      <c r="AW9">
        <f t="shared" ref="AW9:AW15" si="22">F11</f>
        <v>69.7</v>
      </c>
      <c r="AX9">
        <f t="shared" si="16"/>
        <v>70.115888456549939</v>
      </c>
      <c r="AY9">
        <f t="shared" ref="AY9:AY15" si="23">S11</f>
        <v>70.531776913099876</v>
      </c>
      <c r="BA9" s="42">
        <f t="shared" si="7"/>
        <v>76.370106761565836</v>
      </c>
      <c r="BB9">
        <f t="shared" si="17"/>
        <v>76.043890865954921</v>
      </c>
      <c r="BC9" s="42">
        <f t="shared" si="8"/>
        <v>75.717674970344007</v>
      </c>
      <c r="BE9">
        <f t="shared" ref="BE9:BE15" si="24">N11</f>
        <v>17.5</v>
      </c>
      <c r="BF9">
        <f t="shared" si="18"/>
        <v>17.600000000000001</v>
      </c>
      <c r="BG9">
        <f t="shared" ref="BG9:BG15" si="25">AI11</f>
        <v>17.7</v>
      </c>
      <c r="BI9">
        <f t="shared" si="9"/>
        <v>18.5</v>
      </c>
      <c r="BJ9">
        <f t="shared" si="19"/>
        <v>18.75</v>
      </c>
      <c r="BK9">
        <f t="shared" si="10"/>
        <v>19</v>
      </c>
    </row>
    <row r="10" spans="1:63" ht="15" thickBot="1" x14ac:dyDescent="0.4">
      <c r="A10" s="95" t="s">
        <v>82</v>
      </c>
      <c r="B10" s="229"/>
      <c r="C10" s="2"/>
      <c r="D10" s="46"/>
      <c r="E10" s="46"/>
      <c r="F10" s="23"/>
      <c r="G10" s="106"/>
      <c r="H10" s="23"/>
      <c r="I10" s="46"/>
      <c r="J10" s="2"/>
      <c r="K10" s="207"/>
      <c r="L10" s="34"/>
      <c r="M10" s="2"/>
      <c r="N10" s="34"/>
      <c r="O10" s="232"/>
      <c r="P10" s="208"/>
      <c r="Q10" s="34"/>
      <c r="R10" s="209"/>
      <c r="S10" s="179"/>
      <c r="T10" s="209"/>
      <c r="U10" s="34"/>
      <c r="V10" s="191"/>
      <c r="W10" s="34"/>
      <c r="X10" s="189"/>
      <c r="Y10" s="34"/>
      <c r="Z10" s="191"/>
      <c r="AA10" s="34"/>
      <c r="AB10" s="189"/>
      <c r="AC10" s="207"/>
      <c r="AD10" s="237"/>
      <c r="AE10" s="2"/>
      <c r="AF10" s="105"/>
      <c r="AG10" s="2"/>
      <c r="AH10" s="105"/>
      <c r="AI10" s="34"/>
      <c r="AJ10" s="186"/>
      <c r="AM10">
        <v>22</v>
      </c>
      <c r="AN10">
        <f t="shared" ref="AN10:AN16" si="26">E11</f>
        <v>5474</v>
      </c>
      <c r="AO10">
        <f t="shared" si="20"/>
        <v>5456</v>
      </c>
      <c r="AP10">
        <f t="shared" ref="AP10:AP16" si="27">Q11</f>
        <v>5438</v>
      </c>
      <c r="AR10">
        <f t="shared" si="14"/>
        <v>6438</v>
      </c>
      <c r="AS10">
        <f t="shared" si="21"/>
        <v>6410.5</v>
      </c>
      <c r="AT10">
        <f t="shared" si="15"/>
        <v>6383</v>
      </c>
      <c r="AV10">
        <v>23</v>
      </c>
      <c r="AW10">
        <f t="shared" si="22"/>
        <v>71.8</v>
      </c>
      <c r="AX10">
        <f t="shared" si="16"/>
        <v>71.090995907230564</v>
      </c>
      <c r="AY10">
        <f t="shared" si="23"/>
        <v>70.381991814461117</v>
      </c>
      <c r="BA10" s="42">
        <f>F30</f>
        <v>67.400000000000006</v>
      </c>
      <c r="BB10">
        <f t="shared" si="17"/>
        <v>69.650000000000006</v>
      </c>
      <c r="BC10" s="42">
        <f>S30</f>
        <v>71.900000000000006</v>
      </c>
      <c r="BE10">
        <f t="shared" si="24"/>
        <v>18.899999999999999</v>
      </c>
      <c r="BF10">
        <f t="shared" si="18"/>
        <v>18.95</v>
      </c>
      <c r="BG10">
        <f t="shared" si="25"/>
        <v>19</v>
      </c>
      <c r="BI10">
        <f>N30</f>
        <v>18</v>
      </c>
      <c r="BJ10">
        <f t="shared" si="19"/>
        <v>18</v>
      </c>
      <c r="BK10">
        <f>AI30</f>
        <v>18</v>
      </c>
    </row>
    <row r="11" spans="1:63" ht="15" thickBot="1" x14ac:dyDescent="0.4">
      <c r="A11">
        <v>19</v>
      </c>
      <c r="B11" s="111">
        <v>22</v>
      </c>
      <c r="C11" s="23">
        <v>78.599999999999994</v>
      </c>
      <c r="D11" s="46">
        <v>184</v>
      </c>
      <c r="E11" s="46">
        <v>5474</v>
      </c>
      <c r="F11" s="23">
        <v>69.7</v>
      </c>
      <c r="G11" s="114">
        <v>1.1200000000000001</v>
      </c>
      <c r="H11" s="23">
        <v>209</v>
      </c>
      <c r="I11" s="46">
        <v>70</v>
      </c>
      <c r="J11" s="23">
        <v>208</v>
      </c>
      <c r="K11" s="207">
        <f>E11/J11</f>
        <v>26.317307692307693</v>
      </c>
      <c r="L11" s="34">
        <v>12.46</v>
      </c>
      <c r="M11" s="2">
        <v>19</v>
      </c>
      <c r="N11" s="34">
        <v>17.5</v>
      </c>
      <c r="O11" s="232">
        <v>77.099999999999994</v>
      </c>
      <c r="P11" s="208">
        <f t="shared" si="11"/>
        <v>-1.9083969465648856E-2</v>
      </c>
      <c r="Q11" s="46">
        <v>5438</v>
      </c>
      <c r="R11" s="209">
        <f>('Figurer Blokk_profil'!P9-E11)/(E11)*100</f>
        <v>-0.65765436609426375</v>
      </c>
      <c r="S11" s="179">
        <f t="shared" ref="S11:S17" si="28">Q11/O11</f>
        <v>70.531776913099876</v>
      </c>
      <c r="T11" s="209">
        <f t="shared" ref="T11:T17" si="29">(S11-F11)/(F11)*100</f>
        <v>1.1933671637013956</v>
      </c>
      <c r="U11" s="113">
        <v>1.1000000000000001</v>
      </c>
      <c r="V11" s="191">
        <f t="shared" si="0"/>
        <v>-1.785714285714287E-2</v>
      </c>
      <c r="W11" s="46">
        <v>212</v>
      </c>
      <c r="X11" s="189">
        <f t="shared" si="1"/>
        <v>1.4354066985645933E-2</v>
      </c>
      <c r="Y11" s="46">
        <v>69</v>
      </c>
      <c r="Z11" s="211">
        <f t="shared" si="2"/>
        <v>-1.4285714285714285E-2</v>
      </c>
      <c r="AA11" s="46">
        <v>207</v>
      </c>
      <c r="AB11" s="191">
        <f t="shared" si="3"/>
        <v>-4.807692307692308E-3</v>
      </c>
      <c r="AC11" s="207">
        <f t="shared" si="12"/>
        <v>26.270531400966185</v>
      </c>
      <c r="AD11" s="237">
        <f t="shared" si="4"/>
        <v>-0.17773965288698929</v>
      </c>
      <c r="AE11" s="23">
        <v>13.52</v>
      </c>
      <c r="AF11" s="105">
        <f t="shared" si="5"/>
        <v>8.5072231139646765E-2</v>
      </c>
      <c r="AG11" s="23">
        <v>19.5</v>
      </c>
      <c r="AH11" s="105">
        <f t="shared" si="6"/>
        <v>2.6315789473684209E-2</v>
      </c>
      <c r="AI11" s="34">
        <v>17.7</v>
      </c>
      <c r="AJ11" s="186">
        <f t="shared" si="13"/>
        <v>1.1428571428571388</v>
      </c>
      <c r="AM11">
        <v>23</v>
      </c>
      <c r="AN11">
        <f t="shared" si="26"/>
        <v>5237</v>
      </c>
      <c r="AO11">
        <f t="shared" si="20"/>
        <v>5198</v>
      </c>
      <c r="AP11">
        <f t="shared" si="27"/>
        <v>5159</v>
      </c>
      <c r="AR11">
        <f>E30</f>
        <v>5308</v>
      </c>
      <c r="AS11">
        <f t="shared" si="21"/>
        <v>5485.5</v>
      </c>
      <c r="AT11">
        <f>Q30</f>
        <v>5663</v>
      </c>
      <c r="AV11">
        <v>25</v>
      </c>
      <c r="AW11">
        <f t="shared" si="22"/>
        <v>64.2</v>
      </c>
      <c r="AX11">
        <f t="shared" si="16"/>
        <v>67.120920502092048</v>
      </c>
      <c r="AY11">
        <f t="shared" si="23"/>
        <v>70.041841004184093</v>
      </c>
      <c r="BA11" s="42">
        <f>F31</f>
        <v>72.7</v>
      </c>
      <c r="BB11">
        <f t="shared" si="17"/>
        <v>73.7</v>
      </c>
      <c r="BC11" s="42">
        <f>S31</f>
        <v>74.7</v>
      </c>
      <c r="BE11">
        <f t="shared" si="24"/>
        <v>16.899999999999999</v>
      </c>
      <c r="BF11">
        <f t="shared" si="18"/>
        <v>17.45</v>
      </c>
      <c r="BG11">
        <f t="shared" si="25"/>
        <v>18</v>
      </c>
      <c r="BI11">
        <f>N31</f>
        <v>18.100000000000001</v>
      </c>
      <c r="BJ11">
        <f t="shared" si="19"/>
        <v>18.05</v>
      </c>
      <c r="BK11">
        <f>AI31</f>
        <v>18</v>
      </c>
    </row>
    <row r="12" spans="1:63" ht="15" thickBot="1" x14ac:dyDescent="0.4">
      <c r="A12">
        <v>21</v>
      </c>
      <c r="B12" s="111">
        <v>23</v>
      </c>
      <c r="C12" s="23">
        <v>72.900000000000006</v>
      </c>
      <c r="D12" s="46">
        <v>180</v>
      </c>
      <c r="E12" s="46">
        <v>5237</v>
      </c>
      <c r="F12" s="23">
        <v>71.8</v>
      </c>
      <c r="G12" s="114">
        <v>1.1499999999999999</v>
      </c>
      <c r="H12" s="23">
        <v>209</v>
      </c>
      <c r="I12" s="46">
        <v>66</v>
      </c>
      <c r="J12" s="23">
        <v>203</v>
      </c>
      <c r="K12" s="207">
        <f t="shared" ref="K12:K17" si="30">E12/J12</f>
        <v>25.798029556650246</v>
      </c>
      <c r="L12" s="34">
        <v>14.12</v>
      </c>
      <c r="M12" s="2">
        <v>20</v>
      </c>
      <c r="N12" s="34">
        <v>18.899999999999999</v>
      </c>
      <c r="O12" s="232">
        <v>73.3</v>
      </c>
      <c r="P12" s="208">
        <f t="shared" si="11"/>
        <v>5.4869684499312954E-3</v>
      </c>
      <c r="Q12" s="46">
        <v>5159</v>
      </c>
      <c r="R12" s="209">
        <f>('Figurer Blokk_profil'!P10-E12)/(E12)*100</f>
        <v>-1.4894023295780026</v>
      </c>
      <c r="S12" s="179">
        <f t="shared" si="28"/>
        <v>70.381991814461117</v>
      </c>
      <c r="T12" s="209">
        <f t="shared" si="29"/>
        <v>-1.9749417625889703</v>
      </c>
      <c r="U12" s="114">
        <v>1.21</v>
      </c>
      <c r="V12" s="191">
        <f t="shared" si="0"/>
        <v>5.2173913043478314E-2</v>
      </c>
      <c r="W12" s="46">
        <v>220</v>
      </c>
      <c r="X12" s="189">
        <f t="shared" si="1"/>
        <v>5.2631578947368418E-2</v>
      </c>
      <c r="Y12" s="46">
        <v>69</v>
      </c>
      <c r="Z12" s="211">
        <f t="shared" si="2"/>
        <v>4.5454545454545456E-2</v>
      </c>
      <c r="AA12" s="46">
        <v>203</v>
      </c>
      <c r="AB12" s="191">
        <f t="shared" si="3"/>
        <v>0</v>
      </c>
      <c r="AC12" s="207">
        <f t="shared" si="12"/>
        <v>25.413793103448278</v>
      </c>
      <c r="AD12" s="237">
        <f t="shared" si="4"/>
        <v>-1.489402329577993</v>
      </c>
      <c r="AE12" s="23">
        <v>15.59</v>
      </c>
      <c r="AF12" s="105">
        <f t="shared" si="5"/>
        <v>0.10410764872521251</v>
      </c>
      <c r="AG12" s="23">
        <v>20</v>
      </c>
      <c r="AH12" s="105">
        <f t="shared" si="6"/>
        <v>0</v>
      </c>
      <c r="AI12" s="34">
        <v>19</v>
      </c>
      <c r="AJ12" s="186">
        <f t="shared" si="13"/>
        <v>0.52910052910053662</v>
      </c>
      <c r="AM12">
        <v>25</v>
      </c>
      <c r="AN12">
        <f t="shared" si="26"/>
        <v>4617</v>
      </c>
      <c r="AO12">
        <f t="shared" si="20"/>
        <v>4819.5</v>
      </c>
      <c r="AP12">
        <f t="shared" si="27"/>
        <v>5022</v>
      </c>
      <c r="AR12">
        <f>E31</f>
        <v>5230</v>
      </c>
      <c r="AS12">
        <f t="shared" si="21"/>
        <v>5298</v>
      </c>
      <c r="AT12">
        <f>Q31</f>
        <v>5366</v>
      </c>
      <c r="AV12">
        <v>27</v>
      </c>
      <c r="AW12">
        <f t="shared" si="22"/>
        <v>65.400000000000006</v>
      </c>
      <c r="AX12">
        <f t="shared" si="16"/>
        <v>67.471754636233953</v>
      </c>
      <c r="AY12">
        <f t="shared" si="23"/>
        <v>69.543509272467915</v>
      </c>
      <c r="BA12" s="42">
        <f>F32</f>
        <v>67.7</v>
      </c>
      <c r="BB12">
        <f t="shared" si="17"/>
        <v>69.650000000000006</v>
      </c>
      <c r="BC12" s="42">
        <f>S32</f>
        <v>71.599999999999994</v>
      </c>
      <c r="BE12">
        <f t="shared" si="24"/>
        <v>17.600000000000001</v>
      </c>
      <c r="BF12">
        <f t="shared" si="18"/>
        <v>18.100000000000001</v>
      </c>
      <c r="BG12">
        <f t="shared" si="25"/>
        <v>18.600000000000001</v>
      </c>
      <c r="BI12">
        <f>N32</f>
        <v>19.100000000000001</v>
      </c>
      <c r="BJ12">
        <f t="shared" si="19"/>
        <v>19.05</v>
      </c>
      <c r="BK12">
        <f>AI32</f>
        <v>19</v>
      </c>
    </row>
    <row r="13" spans="1:63" ht="15" thickBot="1" x14ac:dyDescent="0.4">
      <c r="A13">
        <v>18</v>
      </c>
      <c r="B13" s="111">
        <v>25</v>
      </c>
      <c r="C13" s="23">
        <v>71.900000000000006</v>
      </c>
      <c r="D13" s="46">
        <v>183</v>
      </c>
      <c r="E13" s="46">
        <v>4617</v>
      </c>
      <c r="F13" s="23">
        <v>64.2</v>
      </c>
      <c r="G13" s="114">
        <v>1.17</v>
      </c>
      <c r="H13" s="23">
        <v>206</v>
      </c>
      <c r="I13" s="46">
        <v>62</v>
      </c>
      <c r="J13" s="23">
        <v>206</v>
      </c>
      <c r="K13" s="207">
        <f>E13/J13</f>
        <v>22.412621359223301</v>
      </c>
      <c r="L13" s="34">
        <v>11.32</v>
      </c>
      <c r="M13" s="2">
        <v>20</v>
      </c>
      <c r="N13" s="34">
        <v>16.899999999999999</v>
      </c>
      <c r="O13" s="232">
        <v>71.7</v>
      </c>
      <c r="P13" s="208">
        <f t="shared" si="11"/>
        <v>-2.78164116828933E-3</v>
      </c>
      <c r="Q13" s="46">
        <v>5022</v>
      </c>
      <c r="R13" s="209">
        <f>('Figurer Blokk_profil'!P11-E13)/(E13)*100</f>
        <v>8.7719298245614024</v>
      </c>
      <c r="S13" s="179">
        <f t="shared" si="28"/>
        <v>70.041841004184093</v>
      </c>
      <c r="T13" s="209">
        <f t="shared" si="29"/>
        <v>9.0994408164861209</v>
      </c>
      <c r="U13" s="114">
        <v>1.23</v>
      </c>
      <c r="V13" s="191">
        <f t="shared" si="0"/>
        <v>5.1282051282051329E-2</v>
      </c>
      <c r="W13" s="46">
        <v>193</v>
      </c>
      <c r="X13" s="191">
        <f t="shared" si="1"/>
        <v>-6.3106796116504854E-2</v>
      </c>
      <c r="Y13" s="46">
        <v>67</v>
      </c>
      <c r="Z13" s="189">
        <f t="shared" si="2"/>
        <v>8.0645161290322578E-2</v>
      </c>
      <c r="AA13" s="46">
        <v>205</v>
      </c>
      <c r="AB13" s="189">
        <f t="shared" si="3"/>
        <v>-4.8543689320388345E-3</v>
      </c>
      <c r="AC13" s="207">
        <f t="shared" si="12"/>
        <v>24.497560975609755</v>
      </c>
      <c r="AD13" s="237">
        <f t="shared" si="4"/>
        <v>9.3025246041934011</v>
      </c>
      <c r="AE13" s="23">
        <v>13.01</v>
      </c>
      <c r="AF13" s="105">
        <f t="shared" si="5"/>
        <v>0.14929328621908122</v>
      </c>
      <c r="AG13" s="23">
        <v>20</v>
      </c>
      <c r="AH13" s="105">
        <f t="shared" si="6"/>
        <v>0</v>
      </c>
      <c r="AI13" s="34">
        <v>18</v>
      </c>
      <c r="AJ13" s="186">
        <f t="shared" si="13"/>
        <v>6.5088757396449797</v>
      </c>
      <c r="AM13">
        <v>27</v>
      </c>
      <c r="AN13">
        <f t="shared" si="26"/>
        <v>4604</v>
      </c>
      <c r="AO13">
        <f t="shared" si="20"/>
        <v>4739.5</v>
      </c>
      <c r="AP13">
        <f t="shared" si="27"/>
        <v>4875</v>
      </c>
      <c r="AR13">
        <f>E32</f>
        <v>5283</v>
      </c>
      <c r="AS13">
        <f t="shared" si="21"/>
        <v>5445.5</v>
      </c>
      <c r="AT13">
        <f>Q32</f>
        <v>5608</v>
      </c>
      <c r="AV13">
        <v>28</v>
      </c>
      <c r="AW13">
        <f t="shared" si="22"/>
        <v>67.8</v>
      </c>
      <c r="AX13">
        <f t="shared" si="16"/>
        <v>67.45163727959698</v>
      </c>
      <c r="AY13">
        <f t="shared" si="23"/>
        <v>67.103274559193949</v>
      </c>
      <c r="BA13" s="42">
        <f>F33</f>
        <v>67</v>
      </c>
      <c r="BB13">
        <f t="shared" si="17"/>
        <v>66.349999999999994</v>
      </c>
      <c r="BC13" s="42">
        <f>S33</f>
        <v>65.7</v>
      </c>
      <c r="BE13">
        <f t="shared" si="24"/>
        <v>18.7</v>
      </c>
      <c r="BF13">
        <f t="shared" si="18"/>
        <v>18.899999999999999</v>
      </c>
      <c r="BG13">
        <f t="shared" si="25"/>
        <v>19.100000000000001</v>
      </c>
      <c r="BI13">
        <f>N33</f>
        <v>18.600000000000001</v>
      </c>
      <c r="BJ13">
        <f t="shared" si="19"/>
        <v>18.899999999999999</v>
      </c>
      <c r="BK13">
        <f>AI33</f>
        <v>19.2</v>
      </c>
    </row>
    <row r="14" spans="1:63" ht="15" thickBot="1" x14ac:dyDescent="0.4">
      <c r="A14">
        <v>17</v>
      </c>
      <c r="B14" s="111">
        <v>27</v>
      </c>
      <c r="C14" s="23">
        <v>70.400000000000006</v>
      </c>
      <c r="D14" s="46">
        <v>175</v>
      </c>
      <c r="E14" s="46">
        <v>4604</v>
      </c>
      <c r="F14" s="23">
        <v>65.400000000000006</v>
      </c>
      <c r="G14" s="114">
        <v>1.25</v>
      </c>
      <c r="H14" s="23">
        <v>170</v>
      </c>
      <c r="I14" s="46">
        <v>53</v>
      </c>
      <c r="J14" s="23">
        <v>210</v>
      </c>
      <c r="K14" s="207">
        <f t="shared" si="30"/>
        <v>21.923809523809524</v>
      </c>
      <c r="L14" s="34">
        <v>12.94</v>
      </c>
      <c r="M14" s="2">
        <v>19</v>
      </c>
      <c r="N14" s="34">
        <v>17.600000000000001</v>
      </c>
      <c r="O14" s="232">
        <v>70.099999999999994</v>
      </c>
      <c r="P14" s="208">
        <f t="shared" si="11"/>
        <v>-4.2613636363637974E-3</v>
      </c>
      <c r="Q14" s="46">
        <v>4875</v>
      </c>
      <c r="R14" s="209">
        <f>('Figurer Blokk_profil'!P12-E14)/(E14)*100</f>
        <v>5.886185925282363</v>
      </c>
      <c r="S14" s="179">
        <f t="shared" si="28"/>
        <v>69.543509272467915</v>
      </c>
      <c r="T14" s="209">
        <f t="shared" si="29"/>
        <v>6.3356410894004718</v>
      </c>
      <c r="U14" s="114">
        <v>1.18</v>
      </c>
      <c r="V14" s="191">
        <f t="shared" si="0"/>
        <v>-5.600000000000005E-2</v>
      </c>
      <c r="W14" s="46">
        <v>167</v>
      </c>
      <c r="X14" s="210">
        <f t="shared" si="1"/>
        <v>-1.7647058823529412E-2</v>
      </c>
      <c r="Y14" s="46">
        <v>54</v>
      </c>
      <c r="Z14" s="210">
        <f t="shared" si="2"/>
        <v>1.8867924528301886E-2</v>
      </c>
      <c r="AA14" s="46">
        <v>210</v>
      </c>
      <c r="AB14" s="210">
        <f t="shared" si="3"/>
        <v>0</v>
      </c>
      <c r="AC14" s="207">
        <f t="shared" si="12"/>
        <v>23.214285714285715</v>
      </c>
      <c r="AD14" s="237">
        <f t="shared" si="4"/>
        <v>5.8861859252823665</v>
      </c>
      <c r="AE14" s="23">
        <v>14.49</v>
      </c>
      <c r="AF14" s="105">
        <f t="shared" si="5"/>
        <v>0.11978361669242664</v>
      </c>
      <c r="AG14" s="23">
        <v>19</v>
      </c>
      <c r="AH14" s="143">
        <f t="shared" si="6"/>
        <v>0</v>
      </c>
      <c r="AI14" s="34">
        <v>18.600000000000001</v>
      </c>
      <c r="AJ14" s="186">
        <f t="shared" si="13"/>
        <v>5.6818181818181817</v>
      </c>
      <c r="AM14">
        <v>28</v>
      </c>
      <c r="AN14">
        <f t="shared" si="26"/>
        <v>5407</v>
      </c>
      <c r="AO14">
        <f t="shared" si="20"/>
        <v>5367.5</v>
      </c>
      <c r="AP14">
        <f t="shared" si="27"/>
        <v>5328</v>
      </c>
      <c r="AR14">
        <f>E33</f>
        <v>5299</v>
      </c>
      <c r="AS14">
        <f t="shared" si="21"/>
        <v>5231</v>
      </c>
      <c r="AT14">
        <f>Q33</f>
        <v>5163</v>
      </c>
      <c r="AV14">
        <v>29</v>
      </c>
      <c r="AW14">
        <f t="shared" si="22"/>
        <v>74.400000000000006</v>
      </c>
      <c r="AX14">
        <f t="shared" si="16"/>
        <v>73.471870794078058</v>
      </c>
      <c r="AY14">
        <f t="shared" si="23"/>
        <v>72.543741588156124</v>
      </c>
      <c r="BA14" s="42">
        <f>F34</f>
        <v>70.2</v>
      </c>
      <c r="BB14">
        <f t="shared" si="17"/>
        <v>71.75</v>
      </c>
      <c r="BC14" s="42">
        <f>S34</f>
        <v>73.3</v>
      </c>
      <c r="BE14">
        <f t="shared" si="24"/>
        <v>18</v>
      </c>
      <c r="BF14">
        <f t="shared" si="18"/>
        <v>18.3</v>
      </c>
      <c r="BG14">
        <f t="shared" si="25"/>
        <v>18.600000000000001</v>
      </c>
      <c r="BI14">
        <f>N34</f>
        <v>19.100000000000001</v>
      </c>
      <c r="BJ14">
        <f t="shared" si="19"/>
        <v>19.200000000000003</v>
      </c>
      <c r="BK14">
        <f>AI34</f>
        <v>19.3</v>
      </c>
    </row>
    <row r="15" spans="1:63" ht="15" thickBot="1" x14ac:dyDescent="0.4">
      <c r="A15">
        <v>21</v>
      </c>
      <c r="B15" s="34">
        <v>28</v>
      </c>
      <c r="C15" s="23">
        <v>79.7</v>
      </c>
      <c r="D15" s="46">
        <v>193</v>
      </c>
      <c r="E15" s="46">
        <v>5407</v>
      </c>
      <c r="F15" s="23">
        <v>67.8</v>
      </c>
      <c r="G15" s="114">
        <v>1.1499999999999999</v>
      </c>
      <c r="H15" s="23">
        <v>210</v>
      </c>
      <c r="I15" s="46">
        <v>72</v>
      </c>
      <c r="J15" s="23">
        <v>209</v>
      </c>
      <c r="K15" s="227">
        <f t="shared" si="30"/>
        <v>25.870813397129186</v>
      </c>
      <c r="L15" s="230">
        <v>15.51</v>
      </c>
      <c r="M15" s="23">
        <v>20</v>
      </c>
      <c r="N15" s="34">
        <v>18.7</v>
      </c>
      <c r="O15" s="233">
        <v>79.400000000000006</v>
      </c>
      <c r="P15" s="208">
        <f t="shared" si="11"/>
        <v>-3.7641154328732392E-3</v>
      </c>
      <c r="Q15" s="34">
        <v>5328</v>
      </c>
      <c r="R15" s="209">
        <f>('Figurer Blokk_profil'!P13-E15)/(E15)*100</f>
        <v>-1.4610689846495284</v>
      </c>
      <c r="S15" s="179">
        <f t="shared" si="28"/>
        <v>67.103274559193949</v>
      </c>
      <c r="T15" s="209">
        <f t="shared" si="29"/>
        <v>-1.0276186442567086</v>
      </c>
      <c r="U15" s="34">
        <v>1.1499999999999999</v>
      </c>
      <c r="V15" s="191">
        <f t="shared" si="0"/>
        <v>0</v>
      </c>
      <c r="W15" s="34">
        <v>204</v>
      </c>
      <c r="X15" s="210">
        <f t="shared" si="1"/>
        <v>-2.8571428571428571E-2</v>
      </c>
      <c r="Y15" s="34">
        <v>70</v>
      </c>
      <c r="Z15" s="210">
        <f t="shared" si="2"/>
        <v>-2.7777777777777776E-2</v>
      </c>
      <c r="AA15" s="34">
        <v>210</v>
      </c>
      <c r="AB15" s="210">
        <f t="shared" si="3"/>
        <v>4.7846889952153108E-3</v>
      </c>
      <c r="AC15" s="207">
        <f t="shared" si="12"/>
        <v>25.37142857142857</v>
      </c>
      <c r="AD15" s="237">
        <f t="shared" si="4"/>
        <v>-1.9303019894845352</v>
      </c>
      <c r="AE15" s="23">
        <v>13.67</v>
      </c>
      <c r="AF15" s="105">
        <f t="shared" si="5"/>
        <v>-0.11863313990973565</v>
      </c>
      <c r="AG15" s="23">
        <v>19</v>
      </c>
      <c r="AH15" s="143">
        <f t="shared" si="6"/>
        <v>-0.05</v>
      </c>
      <c r="AI15" s="34">
        <v>19.100000000000001</v>
      </c>
      <c r="AJ15" s="186">
        <f t="shared" si="13"/>
        <v>2.1390374331550914</v>
      </c>
      <c r="AM15">
        <v>29</v>
      </c>
      <c r="AN15">
        <f t="shared" si="26"/>
        <v>5483</v>
      </c>
      <c r="AO15">
        <f t="shared" si="20"/>
        <v>5436.5</v>
      </c>
      <c r="AP15">
        <f t="shared" si="27"/>
        <v>5390</v>
      </c>
      <c r="AR15">
        <f>E34</f>
        <v>5911</v>
      </c>
      <c r="AS15">
        <f t="shared" si="21"/>
        <v>5996.5</v>
      </c>
      <c r="AT15">
        <f>Q34</f>
        <v>6082</v>
      </c>
      <c r="AV15">
        <v>30</v>
      </c>
      <c r="AW15">
        <f t="shared" si="22"/>
        <v>65.599999999999994</v>
      </c>
      <c r="AX15">
        <f t="shared" si="16"/>
        <v>67.787452948557075</v>
      </c>
      <c r="AY15">
        <f t="shared" si="23"/>
        <v>69.974905897114169</v>
      </c>
      <c r="BA15" s="42">
        <f>F37</f>
        <v>64.3</v>
      </c>
      <c r="BB15">
        <f t="shared" si="17"/>
        <v>64.699999999999989</v>
      </c>
      <c r="BC15" s="42">
        <f>S37</f>
        <v>65.099999999999994</v>
      </c>
      <c r="BE15">
        <f t="shared" si="24"/>
        <v>19</v>
      </c>
      <c r="BF15">
        <f t="shared" si="18"/>
        <v>19.3</v>
      </c>
      <c r="BG15">
        <f t="shared" si="25"/>
        <v>19.600000000000001</v>
      </c>
      <c r="BI15">
        <f>N37</f>
        <v>18.100000000000001</v>
      </c>
      <c r="BJ15">
        <f t="shared" si="19"/>
        <v>18.350000000000001</v>
      </c>
      <c r="BK15">
        <f>AI37</f>
        <v>18.600000000000001</v>
      </c>
    </row>
    <row r="16" spans="1:63" ht="15" thickBot="1" x14ac:dyDescent="0.4">
      <c r="A16">
        <v>19</v>
      </c>
      <c r="B16" s="111">
        <v>29</v>
      </c>
      <c r="C16" s="23">
        <v>73.400000000000006</v>
      </c>
      <c r="D16" s="46">
        <v>187</v>
      </c>
      <c r="E16" s="230">
        <v>5483</v>
      </c>
      <c r="F16" s="23">
        <v>74.400000000000006</v>
      </c>
      <c r="G16" s="114">
        <v>1.1299999999999999</v>
      </c>
      <c r="H16" s="23">
        <v>205</v>
      </c>
      <c r="I16" s="46">
        <v>68</v>
      </c>
      <c r="J16" s="23">
        <v>201</v>
      </c>
      <c r="K16" s="226">
        <f t="shared" si="30"/>
        <v>27.278606965174131</v>
      </c>
      <c r="L16" s="34">
        <v>11.8</v>
      </c>
      <c r="M16" s="23">
        <v>20</v>
      </c>
      <c r="N16" s="34">
        <v>18</v>
      </c>
      <c r="O16" s="232">
        <v>74.3</v>
      </c>
      <c r="P16" s="208">
        <f t="shared" si="11"/>
        <v>1.2261580381471272E-2</v>
      </c>
      <c r="Q16" s="34">
        <v>5390</v>
      </c>
      <c r="R16" s="209">
        <f>('Figurer Blokk_profil'!P14-E16)/(E16)*100</f>
        <v>-1.6961517417472187</v>
      </c>
      <c r="S16" s="179">
        <f t="shared" si="28"/>
        <v>72.543741588156124</v>
      </c>
      <c r="T16" s="209">
        <f t="shared" si="29"/>
        <v>-2.4949709836611316</v>
      </c>
      <c r="U16" s="34">
        <v>1.1399999999999999</v>
      </c>
      <c r="V16" s="191">
        <f t="shared" si="0"/>
        <v>8.8495575221239024E-3</v>
      </c>
      <c r="W16" s="34">
        <v>214</v>
      </c>
      <c r="X16" s="210">
        <f t="shared" si="1"/>
        <v>4.3902439024390241E-2</v>
      </c>
      <c r="Y16" s="34">
        <v>69</v>
      </c>
      <c r="Z16" s="210">
        <f t="shared" si="2"/>
        <v>1.4705882352941176E-2</v>
      </c>
      <c r="AA16" s="34">
        <v>192</v>
      </c>
      <c r="AB16" s="210">
        <f t="shared" si="3"/>
        <v>-4.4776119402985072E-2</v>
      </c>
      <c r="AC16" s="207">
        <f t="shared" si="12"/>
        <v>28.072916666666668</v>
      </c>
      <c r="AD16" s="237">
        <f t="shared" si="4"/>
        <v>2.9118411453583795</v>
      </c>
      <c r="AE16">
        <v>12.58</v>
      </c>
      <c r="AF16" s="105">
        <f t="shared" si="5"/>
        <v>6.6101694915254181E-2</v>
      </c>
      <c r="AG16">
        <v>20</v>
      </c>
      <c r="AH16" s="143">
        <f t="shared" si="6"/>
        <v>0</v>
      </c>
      <c r="AI16" s="34">
        <v>18.600000000000001</v>
      </c>
      <c r="AJ16" s="186">
        <f t="shared" si="13"/>
        <v>3.333333333333341</v>
      </c>
      <c r="AM16">
        <v>30</v>
      </c>
      <c r="AN16">
        <f t="shared" si="26"/>
        <v>5233</v>
      </c>
      <c r="AO16">
        <f t="shared" si="20"/>
        <v>5405</v>
      </c>
      <c r="AP16">
        <f t="shared" si="27"/>
        <v>5577</v>
      </c>
      <c r="AR16">
        <f>E37</f>
        <v>5143</v>
      </c>
      <c r="AS16">
        <f t="shared" si="21"/>
        <v>5164</v>
      </c>
      <c r="AT16">
        <f>Q37</f>
        <v>5185</v>
      </c>
      <c r="BC16" s="15"/>
    </row>
    <row r="17" spans="1:63" ht="15" thickBot="1" x14ac:dyDescent="0.4">
      <c r="A17">
        <v>26</v>
      </c>
      <c r="B17" s="34">
        <v>30</v>
      </c>
      <c r="C17" s="23">
        <v>79.8</v>
      </c>
      <c r="D17" s="46">
        <v>187</v>
      </c>
      <c r="E17" s="46">
        <v>5233</v>
      </c>
      <c r="F17" s="23">
        <v>65.599999999999994</v>
      </c>
      <c r="G17" s="34">
        <v>1.1599999999999999</v>
      </c>
      <c r="H17" s="23">
        <v>195</v>
      </c>
      <c r="I17" s="34">
        <v>67</v>
      </c>
      <c r="J17" s="23">
        <v>190</v>
      </c>
      <c r="K17" s="227">
        <f t="shared" si="30"/>
        <v>27.542105263157893</v>
      </c>
      <c r="L17" s="34">
        <v>11.48</v>
      </c>
      <c r="M17" s="23">
        <v>20</v>
      </c>
      <c r="N17" s="34">
        <v>19</v>
      </c>
      <c r="O17" s="232">
        <v>79.7</v>
      </c>
      <c r="P17" s="208">
        <f t="shared" si="11"/>
        <v>-1.2531328320801293E-3</v>
      </c>
      <c r="Q17" s="34">
        <v>5577</v>
      </c>
      <c r="R17" s="209">
        <f>('Figurer Blokk_profil'!P15-E17)/(E17)*100</f>
        <v>6.57366711255494</v>
      </c>
      <c r="S17" s="179">
        <f t="shared" si="28"/>
        <v>69.974905897114169</v>
      </c>
      <c r="T17" s="209">
        <f t="shared" si="29"/>
        <v>6.6690638675520972</v>
      </c>
      <c r="U17" s="34">
        <v>1.1200000000000001</v>
      </c>
      <c r="V17" s="191">
        <f t="shared" si="0"/>
        <v>-3.4482758620689495E-2</v>
      </c>
      <c r="W17" s="34">
        <v>190</v>
      </c>
      <c r="X17" s="210">
        <f t="shared" si="1"/>
        <v>-2.564102564102564E-2</v>
      </c>
      <c r="Y17" s="34">
        <v>67</v>
      </c>
      <c r="Z17" s="210">
        <f t="shared" si="2"/>
        <v>0</v>
      </c>
      <c r="AA17" s="34">
        <v>189</v>
      </c>
      <c r="AB17" s="210">
        <f t="shared" si="3"/>
        <v>-5.263157894736842E-3</v>
      </c>
      <c r="AC17" s="207">
        <f t="shared" si="12"/>
        <v>29.50793650793651</v>
      </c>
      <c r="AD17" s="237">
        <f t="shared" si="4"/>
        <v>7.1375489491293171</v>
      </c>
      <c r="AE17">
        <v>11.37</v>
      </c>
      <c r="AF17" s="105">
        <f t="shared" si="5"/>
        <v>-9.5818815331011505E-3</v>
      </c>
      <c r="AG17">
        <v>19</v>
      </c>
      <c r="AH17" s="143">
        <f t="shared" si="6"/>
        <v>-0.05</v>
      </c>
      <c r="AI17" s="34">
        <v>19.600000000000001</v>
      </c>
      <c r="AJ17" s="186">
        <f t="shared" si="13"/>
        <v>3.1578947368421129</v>
      </c>
      <c r="AW17">
        <f>AVERAGE(AW4:AW15)</f>
        <v>69.599999999999994</v>
      </c>
      <c r="AX17">
        <f>(AW17+AY17)/2</f>
        <v>70.057260184842818</v>
      </c>
      <c r="AY17">
        <f>AVERAGE(AY4:AY15)</f>
        <v>70.514520369685641</v>
      </c>
      <c r="BA17" s="42">
        <f>AVERAGE(BA4:BA15)</f>
        <v>69.241852612643953</v>
      </c>
      <c r="BB17">
        <f>(BA17+BC17)/2</f>
        <v>69.917338864048588</v>
      </c>
      <c r="BC17" s="42">
        <f>AVERAGE(BC4:BC15)</f>
        <v>70.592825115453209</v>
      </c>
      <c r="BE17">
        <f>AVERAGE(BE4:BE15)</f>
        <v>18.425000000000001</v>
      </c>
      <c r="BF17">
        <f>AVERAGE(BF4:BF15)</f>
        <v>18.695833333333333</v>
      </c>
      <c r="BG17">
        <f>AVERAGE(BG4:BG15)</f>
        <v>18.966666666666665</v>
      </c>
      <c r="BI17">
        <f>AVERAGE(BI4:BI15)</f>
        <v>18.166666666666664</v>
      </c>
      <c r="BJ17">
        <f>AVERAGE(BJ4:BJ15)</f>
        <v>18.275000000000002</v>
      </c>
      <c r="BK17">
        <f ca="1">AVERAGE(BK4:BK17)</f>
        <v>18.383333333333333</v>
      </c>
    </row>
    <row r="18" spans="1:63" ht="15" thickBot="1" x14ac:dyDescent="0.4">
      <c r="B18" s="62"/>
      <c r="D18" s="62"/>
      <c r="E18" s="62"/>
      <c r="G18" s="62"/>
      <c r="I18" s="62"/>
      <c r="K18" s="192"/>
      <c r="L18" s="62"/>
      <c r="M18" s="58"/>
      <c r="N18" s="62"/>
      <c r="O18" s="234"/>
      <c r="P18" s="208"/>
      <c r="Q18" s="62"/>
      <c r="R18" s="209"/>
      <c r="S18" s="62"/>
      <c r="U18" s="62"/>
      <c r="W18" s="62"/>
      <c r="Y18" s="62"/>
      <c r="AA18" s="62"/>
      <c r="AC18" s="59"/>
      <c r="AD18" s="62"/>
      <c r="AF18" s="62"/>
      <c r="AH18" s="62"/>
      <c r="AI18" s="62"/>
      <c r="AJ18" s="62"/>
      <c r="AM18" t="s">
        <v>24</v>
      </c>
      <c r="AN18">
        <f>AVERAGE(AN5:AN16)</f>
        <v>5229.916666666667</v>
      </c>
      <c r="AO18">
        <f>(AN18+AP18)/2</f>
        <v>5256.75</v>
      </c>
      <c r="AP18">
        <f>AVERAGE(AP5:AP16)</f>
        <v>5283.583333333333</v>
      </c>
      <c r="AR18">
        <f>AVERAGE(AR5:AR17)</f>
        <v>5306.583333333333</v>
      </c>
      <c r="AS18">
        <f>(AR18+AT18)/2</f>
        <v>5350.5416666666661</v>
      </c>
      <c r="AT18">
        <f>AVERAGE(AT5:AT17)</f>
        <v>5394.5</v>
      </c>
    </row>
    <row r="19" spans="1:63" ht="15" thickBot="1" x14ac:dyDescent="0.4">
      <c r="A19" s="121">
        <f>AVERAGE(A4:A17)</f>
        <v>21.166666666666668</v>
      </c>
      <c r="B19" s="14" t="s">
        <v>22</v>
      </c>
      <c r="C19" s="121">
        <f t="shared" ref="C19:O19" si="31">AVERAGE(C4:C17)</f>
        <v>75.158333333333317</v>
      </c>
      <c r="D19" s="121">
        <f t="shared" si="31"/>
        <v>182.08333333333334</v>
      </c>
      <c r="E19" s="121">
        <f t="shared" si="31"/>
        <v>5229.916666666667</v>
      </c>
      <c r="F19" s="121">
        <f t="shared" si="31"/>
        <v>69.599999999999994</v>
      </c>
      <c r="G19" s="121">
        <f t="shared" si="31"/>
        <v>1.1616666666666668</v>
      </c>
      <c r="H19" s="121">
        <f t="shared" si="31"/>
        <v>197.41666666666666</v>
      </c>
      <c r="I19" s="121">
        <f t="shared" si="31"/>
        <v>67.583333333333329</v>
      </c>
      <c r="J19" s="121">
        <f t="shared" si="31"/>
        <v>202.66666666666666</v>
      </c>
      <c r="K19" s="121">
        <f t="shared" si="31"/>
        <v>25.843300514760696</v>
      </c>
      <c r="L19" s="121">
        <f t="shared" si="31"/>
        <v>13.079999999999998</v>
      </c>
      <c r="M19" s="121">
        <f t="shared" si="31"/>
        <v>19.583333333333332</v>
      </c>
      <c r="N19" s="121">
        <f t="shared" si="31"/>
        <v>18.425000000000001</v>
      </c>
      <c r="O19" s="121">
        <f t="shared" si="31"/>
        <v>74.958333333333329</v>
      </c>
      <c r="P19" s="121">
        <f>AVERAGE(P4:P17)</f>
        <v>-2.7622218206643542E-3</v>
      </c>
      <c r="Q19" s="121">
        <f>AVERAGE(Q4:Q10)</f>
        <v>5322.8</v>
      </c>
      <c r="R19" s="121">
        <f t="shared" ref="R19:AJ19" si="32">AVERAGE(R4:R17)</f>
        <v>1.2034017839383464</v>
      </c>
      <c r="S19" s="121">
        <f t="shared" si="32"/>
        <v>70.514520369685641</v>
      </c>
      <c r="T19" s="121">
        <f>AVERAGE(T4:T17)</f>
        <v>1.5133770950371179</v>
      </c>
      <c r="U19" s="121">
        <f t="shared" si="32"/>
        <v>1.1599999999999999</v>
      </c>
      <c r="V19" s="121">
        <f t="shared" si="32"/>
        <v>-9.886496859100129E-4</v>
      </c>
      <c r="W19" s="121">
        <f t="shared" si="32"/>
        <v>196.75</v>
      </c>
      <c r="X19" s="121">
        <f t="shared" si="32"/>
        <v>-3.8876342290917725E-3</v>
      </c>
      <c r="Y19" s="121">
        <f t="shared" si="32"/>
        <v>68.083333333333329</v>
      </c>
      <c r="Z19" s="121">
        <f t="shared" si="32"/>
        <v>9.1732096523299573E-3</v>
      </c>
      <c r="AA19" s="121">
        <f t="shared" si="32"/>
        <v>201</v>
      </c>
      <c r="AB19" s="121">
        <f t="shared" si="32"/>
        <v>-8.2937378051486151E-3</v>
      </c>
      <c r="AC19" s="121">
        <f t="shared" si="32"/>
        <v>26.344998383279748</v>
      </c>
      <c r="AD19" s="121">
        <f t="shared" si="32"/>
        <v>2.0495813614955818</v>
      </c>
      <c r="AE19" s="121">
        <f t="shared" si="32"/>
        <v>13.805</v>
      </c>
      <c r="AF19" s="121">
        <f t="shared" si="32"/>
        <v>5.6395783757259198E-2</v>
      </c>
      <c r="AG19" s="121">
        <f t="shared" si="32"/>
        <v>19.625</v>
      </c>
      <c r="AH19" s="121">
        <f t="shared" si="32"/>
        <v>2.6315789473684201E-3</v>
      </c>
      <c r="AI19" s="121">
        <f>AVERAGE(AI4:AI17)</f>
        <v>18.966666666666665</v>
      </c>
      <c r="AJ19" s="121">
        <f t="shared" si="32"/>
        <v>3.0711192384408257</v>
      </c>
    </row>
    <row r="20" spans="1:63" ht="15" thickBot="1" x14ac:dyDescent="0.4">
      <c r="A20" s="121">
        <f>STDEV(A4:A17)</f>
        <v>2.8867513459481335</v>
      </c>
      <c r="B20" s="115" t="s">
        <v>23</v>
      </c>
      <c r="C20" s="121">
        <f t="shared" ref="C20:P20" si="33">STDEV(C4:C17)</f>
        <v>4.1379525752661186</v>
      </c>
      <c r="D20" s="121">
        <f t="shared" si="33"/>
        <v>5.2303021524631452</v>
      </c>
      <c r="E20" s="121">
        <f t="shared" si="33"/>
        <v>388.71243363263551</v>
      </c>
      <c r="F20" s="121">
        <f t="shared" si="33"/>
        <v>4.261668473945174</v>
      </c>
      <c r="G20" s="121">
        <f t="shared" si="33"/>
        <v>3.4859023439441264E-2</v>
      </c>
      <c r="H20" s="121">
        <f t="shared" si="33"/>
        <v>14.311205611708823</v>
      </c>
      <c r="I20" s="121">
        <f t="shared" si="33"/>
        <v>5.7439032236297507</v>
      </c>
      <c r="J20" s="121">
        <f t="shared" si="33"/>
        <v>6.4149446725217469</v>
      </c>
      <c r="K20" s="121">
        <f t="shared" si="33"/>
        <v>2.247233145025219</v>
      </c>
      <c r="L20" s="121">
        <f t="shared" si="33"/>
        <v>1.3510736471414129</v>
      </c>
      <c r="M20" s="121">
        <f t="shared" si="33"/>
        <v>0.51492865054443726</v>
      </c>
      <c r="N20" s="121">
        <f t="shared" si="33"/>
        <v>1.0445747286031593</v>
      </c>
      <c r="O20" s="121">
        <f t="shared" si="33"/>
        <v>4.330538142778634</v>
      </c>
      <c r="P20" s="121">
        <f t="shared" si="33"/>
        <v>9.6117016454176432E-3</v>
      </c>
      <c r="Q20" s="121">
        <f>STDEV(Q4:Q10)</f>
        <v>434.83640601955119</v>
      </c>
      <c r="R20" s="121">
        <f t="shared" ref="R20:AJ20" si="34">STDEV(R4:R17)</f>
        <v>4.3164615447777939</v>
      </c>
      <c r="S20" s="121">
        <f t="shared" si="34"/>
        <v>2.3315060034625241</v>
      </c>
      <c r="T20" s="121">
        <f t="shared" si="34"/>
        <v>4.1372426086611096</v>
      </c>
      <c r="U20" s="121">
        <f t="shared" si="34"/>
        <v>3.8376128944009838E-2</v>
      </c>
      <c r="V20" s="121">
        <f t="shared" si="34"/>
        <v>3.4420979474929975E-2</v>
      </c>
      <c r="W20" s="121">
        <f>STDEV(W4:W17)</f>
        <v>17.13117838116435</v>
      </c>
      <c r="X20" s="121">
        <f t="shared" si="34"/>
        <v>3.3521265032899587E-2</v>
      </c>
      <c r="Y20" s="121">
        <f t="shared" si="34"/>
        <v>4.8889175848560944</v>
      </c>
      <c r="Z20" s="121">
        <f t="shared" si="34"/>
        <v>4.1916019716080076E-2</v>
      </c>
      <c r="AA20" s="121">
        <f t="shared" si="34"/>
        <v>7.3360876370298236</v>
      </c>
      <c r="AB20" s="121">
        <f t="shared" si="34"/>
        <v>1.2933798575930695E-2</v>
      </c>
      <c r="AC20" s="121">
        <f t="shared" si="34"/>
        <v>2.2387915175138917</v>
      </c>
      <c r="AD20" s="121">
        <f t="shared" si="34"/>
        <v>4.1286283463994806</v>
      </c>
      <c r="AE20" s="121">
        <f t="shared" si="34"/>
        <v>1.7900660221445337</v>
      </c>
      <c r="AF20" s="121">
        <f t="shared" si="34"/>
        <v>8.8387066026608507E-2</v>
      </c>
      <c r="AG20" s="121">
        <f t="shared" si="34"/>
        <v>0.48265364958171136</v>
      </c>
      <c r="AH20" s="121">
        <f t="shared" si="34"/>
        <v>3.1837063146211764E-2</v>
      </c>
      <c r="AI20" s="121">
        <f t="shared" si="34"/>
        <v>0.69848320515155427</v>
      </c>
      <c r="AJ20" s="121">
        <f t="shared" si="34"/>
        <v>3.1473002658471496</v>
      </c>
    </row>
    <row r="21" spans="1:63" ht="15" thickBot="1" x14ac:dyDescent="0.4">
      <c r="B21" s="62" t="s">
        <v>89</v>
      </c>
      <c r="C21" s="59"/>
      <c r="D21" s="58"/>
      <c r="E21" s="58"/>
      <c r="F21" s="58"/>
      <c r="G21" s="58"/>
      <c r="H21" s="58"/>
      <c r="I21" s="58"/>
      <c r="J21" s="96"/>
      <c r="K21" s="57"/>
      <c r="L21" s="136"/>
      <c r="M21" s="136"/>
      <c r="O21" s="123">
        <f>TTEST(C4:C17,O4:O17,2,1)</f>
        <v>0.35650257972936139</v>
      </c>
      <c r="P21" s="101"/>
      <c r="Q21" s="123">
        <f>TTEST(E4:E17,Q4:Q17,2,1)</f>
        <v>0.40836466178103636</v>
      </c>
      <c r="R21" s="123"/>
      <c r="S21" s="123">
        <f>TTEST(F4:F17,S4:S17,2,1)</f>
        <v>0.28013113773355791</v>
      </c>
      <c r="T21" s="123"/>
      <c r="U21" s="123">
        <f>TTEST(G4:G17,U4:U17,2,1)</f>
        <v>0.88959448774056893</v>
      </c>
      <c r="V21" s="123"/>
      <c r="W21" s="123">
        <f>TTEST(H4:H17,W4:W17,2,1)</f>
        <v>0.74200191890555556</v>
      </c>
      <c r="X21" s="123"/>
      <c r="Y21" s="123">
        <f>TTEST(I4:I17,Y4:Y17,2,1)</f>
        <v>0.56344216958975557</v>
      </c>
      <c r="Z21" s="123"/>
      <c r="AA21" s="136">
        <f>TTEST(J4:J17,AA4:AA17,2,1)</f>
        <v>4.8703827313498683E-2</v>
      </c>
      <c r="AB21" s="123"/>
      <c r="AC21" s="122">
        <f>TTEST(K4:K17,AC4:AC17,2,1)</f>
        <v>0.11805520556515009</v>
      </c>
      <c r="AD21" s="123"/>
      <c r="AE21" s="245">
        <f>TTEST(L4:L18,AE4:AE18,2,1)</f>
        <v>7.0545743520580573E-2</v>
      </c>
      <c r="AF21" s="105"/>
      <c r="AG21" s="124">
        <f>TTEST(M4:M14,AG4:AG14,2,1)</f>
        <v>9.5452008992739937E-2</v>
      </c>
      <c r="AH21" s="124"/>
      <c r="AI21" s="282">
        <f>TTEST(N4:N17,AI4:AI17,2,1)</f>
        <v>6.0300329820567782E-3</v>
      </c>
      <c r="AJ21" s="123"/>
    </row>
    <row r="22" spans="1:63" ht="15" thickBot="1" x14ac:dyDescent="0.4">
      <c r="A22" s="3" t="s">
        <v>44</v>
      </c>
      <c r="B22" s="46" t="s">
        <v>101</v>
      </c>
      <c r="C22" t="str">
        <f>A42</f>
        <v>gj+A42:A43n SD</v>
      </c>
    </row>
    <row r="23" spans="1:63" ht="15" thickBot="1" x14ac:dyDescent="0.4">
      <c r="A23" s="294">
        <v>18</v>
      </c>
      <c r="B23" s="4">
        <v>6</v>
      </c>
      <c r="C23" s="9">
        <v>65.5</v>
      </c>
      <c r="D23" s="9">
        <v>175</v>
      </c>
      <c r="E23" s="9">
        <v>4820</v>
      </c>
      <c r="F23" s="9">
        <v>73.599999999999994</v>
      </c>
      <c r="G23" s="99">
        <v>1.1499999999999999</v>
      </c>
      <c r="H23" s="9">
        <v>170</v>
      </c>
      <c r="I23" s="9">
        <v>70</v>
      </c>
      <c r="J23" s="9">
        <v>202</v>
      </c>
      <c r="K23" s="184">
        <f>E23/J23</f>
        <v>23.861386138613863</v>
      </c>
      <c r="L23" s="26">
        <v>12.52</v>
      </c>
      <c r="M23" s="9">
        <v>20</v>
      </c>
      <c r="N23" s="141">
        <v>18</v>
      </c>
      <c r="O23" s="243">
        <v>65.3</v>
      </c>
      <c r="P23" s="101">
        <f t="shared" ref="P23:P28" si="35">(O23-C23)/ABS(C23)</f>
        <v>-3.0534351145038601E-3</v>
      </c>
      <c r="Q23" s="21">
        <v>4730</v>
      </c>
      <c r="R23" s="180">
        <f>(Q23-E23)/(E23)*100</f>
        <v>-1.8672199170124482</v>
      </c>
      <c r="S23" s="21">
        <v>72.400000000000006</v>
      </c>
      <c r="T23" s="180">
        <f>(S23-F23)/(F23)*100</f>
        <v>-1.6304347826086802</v>
      </c>
      <c r="U23" s="102">
        <v>1.1299999999999999</v>
      </c>
      <c r="V23" s="188">
        <f t="shared" ref="V23:V28" si="36">(U23-G23)/ABS(G23)</f>
        <v>-1.7391304347826105E-2</v>
      </c>
      <c r="W23" s="21">
        <v>172</v>
      </c>
      <c r="X23" s="103">
        <f t="shared" ref="X23:X28" si="37">(W23-H23)/ABS(H23)</f>
        <v>1.1764705882352941E-2</v>
      </c>
      <c r="Y23" s="21">
        <v>73</v>
      </c>
      <c r="Z23" s="189">
        <f t="shared" ref="Z23:Z28" si="38">(Y23-I23)/ABS(I23)</f>
        <v>4.2857142857142858E-2</v>
      </c>
      <c r="AA23" s="21">
        <v>196</v>
      </c>
      <c r="AB23" s="110">
        <f t="shared" ref="AB23:AB28" si="39">(AA23-J23)/ABS(J23)</f>
        <v>-2.9702970297029702E-2</v>
      </c>
      <c r="AC23" s="204">
        <f t="shared" ref="AC23:AC37" si="40">Q23/AA23</f>
        <v>24.132653061224488</v>
      </c>
      <c r="AD23" s="104">
        <f t="shared" ref="AD23:AD28" si="41">((AC23-K23)/K23)*100</f>
        <v>1.1368447794055239</v>
      </c>
      <c r="AE23" s="44">
        <v>11.84</v>
      </c>
      <c r="AF23" s="143">
        <f t="shared" ref="AF23:AF37" si="42">(AE23-L23)/ABS(L23)</f>
        <v>-5.4313099041533523E-2</v>
      </c>
      <c r="AG23" s="2">
        <v>20</v>
      </c>
      <c r="AH23" s="143">
        <f t="shared" ref="AH23:AH28" si="43">(AG23-M23)/ABS(M23)</f>
        <v>0</v>
      </c>
      <c r="AI23">
        <v>18</v>
      </c>
      <c r="AJ23" s="186">
        <f>(AI23-N23)/(N23)*100</f>
        <v>0</v>
      </c>
    </row>
    <row r="24" spans="1:63" ht="15" thickBot="1" x14ac:dyDescent="0.4">
      <c r="A24" s="294">
        <v>26</v>
      </c>
      <c r="B24" s="38">
        <v>7</v>
      </c>
      <c r="C24" s="2">
        <v>70.599999999999994</v>
      </c>
      <c r="D24" s="2">
        <v>182</v>
      </c>
      <c r="E24" s="23">
        <v>4802</v>
      </c>
      <c r="F24" s="23">
        <v>68</v>
      </c>
      <c r="G24" s="88">
        <v>1.17</v>
      </c>
      <c r="H24" s="23">
        <v>181</v>
      </c>
      <c r="I24" s="23">
        <v>67</v>
      </c>
      <c r="J24" s="2">
        <v>192</v>
      </c>
      <c r="K24" s="184">
        <f t="shared" ref="K24:K37" si="44">E24/J24</f>
        <v>25.010416666666668</v>
      </c>
      <c r="L24" s="23">
        <v>11.52</v>
      </c>
      <c r="M24" s="2">
        <v>19</v>
      </c>
      <c r="N24" s="46">
        <v>16.5</v>
      </c>
      <c r="O24" s="232">
        <v>70.400000000000006</v>
      </c>
      <c r="P24" s="101">
        <f t="shared" si="35"/>
        <v>-2.832861189801539E-3</v>
      </c>
      <c r="Q24" s="34">
        <v>4680</v>
      </c>
      <c r="R24" s="180">
        <f t="shared" ref="R24:R37" si="45">(Q24-E24)/(E24)*100</f>
        <v>-2.5406080799666806</v>
      </c>
      <c r="S24" s="46">
        <v>66.5</v>
      </c>
      <c r="T24" s="180">
        <f t="shared" ref="T24:T37" si="46">(S24-F24)/(F24)*100</f>
        <v>-2.2058823529411766</v>
      </c>
      <c r="U24" s="106">
        <v>1.1399999999999999</v>
      </c>
      <c r="V24" s="108">
        <f t="shared" si="36"/>
        <v>-2.5641025641025664E-2</v>
      </c>
      <c r="W24" s="34">
        <v>183</v>
      </c>
      <c r="X24" s="107">
        <f t="shared" si="37"/>
        <v>1.1049723756906077E-2</v>
      </c>
      <c r="Y24" s="34">
        <v>69</v>
      </c>
      <c r="Z24" s="190">
        <f t="shared" si="38"/>
        <v>2.9850746268656716E-2</v>
      </c>
      <c r="AA24" s="34">
        <v>194</v>
      </c>
      <c r="AB24" s="110">
        <f t="shared" si="39"/>
        <v>1.0416666666666666E-2</v>
      </c>
      <c r="AC24" s="204">
        <f t="shared" si="40"/>
        <v>24.123711340206185</v>
      </c>
      <c r="AD24" s="104">
        <f t="shared" si="41"/>
        <v>-3.5453440791422883</v>
      </c>
      <c r="AE24" s="43">
        <v>12.95</v>
      </c>
      <c r="AF24" s="105">
        <f t="shared" si="42"/>
        <v>0.12413194444444442</v>
      </c>
      <c r="AG24" s="2">
        <v>19</v>
      </c>
      <c r="AH24" s="105">
        <f t="shared" si="43"/>
        <v>0</v>
      </c>
      <c r="AI24">
        <v>17</v>
      </c>
      <c r="AJ24" s="186">
        <f t="shared" ref="AJ24:AJ37" si="47">(AI24-N24)/(N24)*100</f>
        <v>3.0303030303030303</v>
      </c>
    </row>
    <row r="25" spans="1:63" ht="15" thickBot="1" x14ac:dyDescent="0.4">
      <c r="A25" s="295">
        <v>20</v>
      </c>
      <c r="B25" s="38">
        <v>8</v>
      </c>
      <c r="C25" s="2">
        <v>71.7</v>
      </c>
      <c r="D25" s="2">
        <v>185</v>
      </c>
      <c r="E25" s="2">
        <v>4868</v>
      </c>
      <c r="F25" s="47">
        <f>E25/C25</f>
        <v>67.894002789400275</v>
      </c>
      <c r="G25" s="88">
        <v>1.07</v>
      </c>
      <c r="H25" s="23">
        <v>174</v>
      </c>
      <c r="I25" s="23">
        <v>71</v>
      </c>
      <c r="J25" s="2">
        <v>190</v>
      </c>
      <c r="K25" s="184">
        <f t="shared" si="44"/>
        <v>25.621052631578948</v>
      </c>
      <c r="L25" s="23">
        <v>14.99</v>
      </c>
      <c r="M25" s="2">
        <v>19</v>
      </c>
      <c r="N25" s="34">
        <v>17.5</v>
      </c>
      <c r="O25" s="232">
        <v>71.7</v>
      </c>
      <c r="P25" s="101">
        <f t="shared" si="35"/>
        <v>0</v>
      </c>
      <c r="Q25" s="34">
        <v>5198</v>
      </c>
      <c r="R25" s="180">
        <f t="shared" si="45"/>
        <v>6.7789646672144617</v>
      </c>
      <c r="S25" s="46">
        <v>72.5</v>
      </c>
      <c r="T25" s="180">
        <f t="shared" si="46"/>
        <v>6.7841002465078111</v>
      </c>
      <c r="U25" s="106">
        <v>1.1499999999999999</v>
      </c>
      <c r="V25" s="108">
        <f t="shared" si="36"/>
        <v>7.4766355140186772E-2</v>
      </c>
      <c r="W25" s="34">
        <v>184</v>
      </c>
      <c r="X25" s="107">
        <f t="shared" si="37"/>
        <v>5.7471264367816091E-2</v>
      </c>
      <c r="Y25" s="34">
        <v>64</v>
      </c>
      <c r="Z25" s="191">
        <f t="shared" si="38"/>
        <v>-9.8591549295774641E-2</v>
      </c>
      <c r="AA25" s="34">
        <v>190</v>
      </c>
      <c r="AB25" s="109">
        <f t="shared" si="39"/>
        <v>0</v>
      </c>
      <c r="AC25" s="204">
        <f t="shared" si="40"/>
        <v>27.357894736842105</v>
      </c>
      <c r="AD25" s="104">
        <f t="shared" si="41"/>
        <v>6.7789646672144599</v>
      </c>
      <c r="AE25" s="43">
        <v>14.99</v>
      </c>
      <c r="AF25" s="105">
        <f t="shared" si="42"/>
        <v>0</v>
      </c>
      <c r="AG25" s="2">
        <v>19</v>
      </c>
      <c r="AH25" s="105">
        <f t="shared" si="43"/>
        <v>0</v>
      </c>
      <c r="AI25">
        <v>17.5</v>
      </c>
      <c r="AJ25" s="186">
        <f t="shared" si="47"/>
        <v>0</v>
      </c>
    </row>
    <row r="26" spans="1:63" ht="15" thickBot="1" x14ac:dyDescent="0.4">
      <c r="A26" s="295">
        <v>24</v>
      </c>
      <c r="B26" s="38">
        <v>9</v>
      </c>
      <c r="C26" s="2">
        <v>80.2</v>
      </c>
      <c r="D26" s="23">
        <v>184</v>
      </c>
      <c r="E26" s="23">
        <v>4982</v>
      </c>
      <c r="F26" s="50">
        <f>E26/C26</f>
        <v>62.119700748129674</v>
      </c>
      <c r="G26" s="88">
        <v>1.21</v>
      </c>
      <c r="H26" s="23">
        <v>172</v>
      </c>
      <c r="I26" s="30">
        <v>67</v>
      </c>
      <c r="J26" s="183">
        <v>203</v>
      </c>
      <c r="K26" s="184">
        <f t="shared" si="44"/>
        <v>24.541871921182267</v>
      </c>
      <c r="L26" s="30">
        <v>15.54</v>
      </c>
      <c r="M26" s="30">
        <v>19</v>
      </c>
      <c r="N26" s="142">
        <v>18</v>
      </c>
      <c r="O26" s="232">
        <v>79.5</v>
      </c>
      <c r="P26" s="101">
        <f t="shared" si="35"/>
        <v>-8.7281795511222303E-3</v>
      </c>
      <c r="Q26" s="34">
        <v>5040</v>
      </c>
      <c r="R26" s="180">
        <f t="shared" si="45"/>
        <v>1.1641910879164994</v>
      </c>
      <c r="S26" s="308">
        <f>Q26/O26</f>
        <v>63.39622641509434</v>
      </c>
      <c r="T26" s="180">
        <f t="shared" si="46"/>
        <v>2.0549449717094785</v>
      </c>
      <c r="U26" s="106">
        <v>1.19</v>
      </c>
      <c r="V26" s="108">
        <f t="shared" si="36"/>
        <v>-1.6528925619834725E-2</v>
      </c>
      <c r="W26" s="34">
        <v>177</v>
      </c>
      <c r="X26" s="107">
        <f t="shared" si="37"/>
        <v>2.9069767441860465E-2</v>
      </c>
      <c r="Y26" s="34">
        <v>66</v>
      </c>
      <c r="Z26" s="191">
        <f t="shared" si="38"/>
        <v>-1.4925373134328358E-2</v>
      </c>
      <c r="AA26" s="34">
        <v>206</v>
      </c>
      <c r="AB26" s="109">
        <f t="shared" si="39"/>
        <v>1.4778325123152709E-2</v>
      </c>
      <c r="AC26" s="204">
        <f t="shared" si="40"/>
        <v>24.466019417475728</v>
      </c>
      <c r="AD26" s="104">
        <f t="shared" si="41"/>
        <v>-0.30907383083957063</v>
      </c>
      <c r="AE26" s="44">
        <v>15.66</v>
      </c>
      <c r="AF26" s="105">
        <f t="shared" si="42"/>
        <v>7.7220077220077864E-3</v>
      </c>
      <c r="AG26" s="2">
        <v>19</v>
      </c>
      <c r="AH26" s="105">
        <f t="shared" si="43"/>
        <v>0</v>
      </c>
      <c r="AI26">
        <v>18.5</v>
      </c>
      <c r="AJ26" s="186">
        <f t="shared" si="47"/>
        <v>2.7777777777777777</v>
      </c>
    </row>
    <row r="27" spans="1:63" ht="15" thickBot="1" x14ac:dyDescent="0.4">
      <c r="A27" s="295">
        <v>20</v>
      </c>
      <c r="B27" s="38">
        <v>10</v>
      </c>
      <c r="C27" s="2">
        <v>76</v>
      </c>
      <c r="D27" s="23">
        <v>180</v>
      </c>
      <c r="E27" s="23">
        <v>5595</v>
      </c>
      <c r="F27" s="50">
        <f>E27/C27</f>
        <v>73.618421052631575</v>
      </c>
      <c r="G27" s="88">
        <v>1.21</v>
      </c>
      <c r="H27" s="23">
        <v>202</v>
      </c>
      <c r="I27" s="30">
        <v>75</v>
      </c>
      <c r="J27" s="2">
        <v>193</v>
      </c>
      <c r="K27" s="184">
        <f t="shared" si="44"/>
        <v>28.989637305699482</v>
      </c>
      <c r="L27" s="30">
        <v>13.72</v>
      </c>
      <c r="M27" s="30">
        <v>18</v>
      </c>
      <c r="N27" s="142">
        <v>18.5</v>
      </c>
      <c r="O27" s="232">
        <v>75.8</v>
      </c>
      <c r="P27" s="101">
        <f t="shared" si="35"/>
        <v>-2.6315789473684583E-3</v>
      </c>
      <c r="Q27" s="34">
        <v>5636</v>
      </c>
      <c r="R27" s="180">
        <f t="shared" si="45"/>
        <v>0.73279714030384269</v>
      </c>
      <c r="S27" s="34">
        <v>74.3</v>
      </c>
      <c r="T27" s="180">
        <f t="shared" si="46"/>
        <v>0.92582663092046591</v>
      </c>
      <c r="U27" s="106">
        <v>1.1599999999999999</v>
      </c>
      <c r="V27" s="108">
        <f t="shared" si="36"/>
        <v>-4.1322314049586813E-2</v>
      </c>
      <c r="W27" s="34">
        <v>203</v>
      </c>
      <c r="X27" s="107">
        <f t="shared" si="37"/>
        <v>4.9504950495049506E-3</v>
      </c>
      <c r="Y27" s="34">
        <v>70</v>
      </c>
      <c r="Z27" s="191">
        <f t="shared" si="38"/>
        <v>-6.6666666666666666E-2</v>
      </c>
      <c r="AA27" s="34">
        <v>189</v>
      </c>
      <c r="AB27" s="109">
        <f t="shared" si="39"/>
        <v>-2.072538860103627E-2</v>
      </c>
      <c r="AC27" s="204">
        <f t="shared" si="40"/>
        <v>29.82010582010582</v>
      </c>
      <c r="AD27" s="104">
        <f t="shared" si="41"/>
        <v>2.8647081908922822</v>
      </c>
      <c r="AE27" s="44">
        <v>14.55</v>
      </c>
      <c r="AF27" s="105">
        <f t="shared" si="42"/>
        <v>6.0495626822157436E-2</v>
      </c>
      <c r="AG27" s="2">
        <v>18</v>
      </c>
      <c r="AH27" s="105">
        <f t="shared" si="43"/>
        <v>0</v>
      </c>
      <c r="AI27">
        <v>18.5</v>
      </c>
      <c r="AJ27" s="186">
        <f t="shared" si="47"/>
        <v>0</v>
      </c>
    </row>
    <row r="28" spans="1:63" ht="15" thickBot="1" x14ac:dyDescent="0.4">
      <c r="A28" s="295">
        <v>21</v>
      </c>
      <c r="B28" s="38">
        <v>11</v>
      </c>
      <c r="C28" s="2">
        <v>84.3</v>
      </c>
      <c r="D28" s="23">
        <v>185</v>
      </c>
      <c r="E28" s="23">
        <v>6438</v>
      </c>
      <c r="F28" s="50">
        <f>E28/C28</f>
        <v>76.370106761565836</v>
      </c>
      <c r="G28" s="88">
        <v>1.1100000000000001</v>
      </c>
      <c r="H28" s="23">
        <v>203</v>
      </c>
      <c r="I28" s="30">
        <v>71</v>
      </c>
      <c r="J28" s="2">
        <v>196</v>
      </c>
      <c r="K28" s="184">
        <f t="shared" si="44"/>
        <v>32.846938775510203</v>
      </c>
      <c r="L28" s="30">
        <v>12.67</v>
      </c>
      <c r="M28" s="30">
        <v>20</v>
      </c>
      <c r="N28" s="142">
        <v>18.5</v>
      </c>
      <c r="O28" s="232">
        <v>84.3</v>
      </c>
      <c r="P28" s="101">
        <f t="shared" si="35"/>
        <v>0</v>
      </c>
      <c r="Q28" s="34">
        <v>6383</v>
      </c>
      <c r="R28" s="187">
        <f t="shared" si="45"/>
        <v>-0.85430257844050939</v>
      </c>
      <c r="S28" s="179">
        <f>Q28/O28</f>
        <v>75.717674970344007</v>
      </c>
      <c r="T28" s="180">
        <f t="shared" si="46"/>
        <v>-0.85430257844051283</v>
      </c>
      <c r="U28" s="106">
        <v>1.1100000000000001</v>
      </c>
      <c r="V28" s="108">
        <f t="shared" si="36"/>
        <v>0</v>
      </c>
      <c r="W28" s="34">
        <v>199</v>
      </c>
      <c r="X28" s="108">
        <f t="shared" si="37"/>
        <v>-1.9704433497536946E-2</v>
      </c>
      <c r="Y28" s="34">
        <v>72</v>
      </c>
      <c r="Z28" s="191">
        <f t="shared" si="38"/>
        <v>1.4084507042253521E-2</v>
      </c>
      <c r="AA28" s="34">
        <v>194</v>
      </c>
      <c r="AB28" s="109">
        <f t="shared" si="39"/>
        <v>-1.020408163265306E-2</v>
      </c>
      <c r="AC28" s="204">
        <f t="shared" si="40"/>
        <v>32.902061855670105</v>
      </c>
      <c r="AD28" s="104">
        <f t="shared" si="41"/>
        <v>0.16781801353433931</v>
      </c>
      <c r="AE28" s="43">
        <v>10</v>
      </c>
      <c r="AF28" s="105">
        <f t="shared" si="42"/>
        <v>-0.21073401736385161</v>
      </c>
      <c r="AG28" s="2">
        <v>19</v>
      </c>
      <c r="AH28" s="105">
        <f t="shared" si="43"/>
        <v>-0.05</v>
      </c>
      <c r="AI28">
        <v>19</v>
      </c>
      <c r="AJ28" s="187">
        <f t="shared" si="47"/>
        <v>2.7027027027027026</v>
      </c>
    </row>
    <row r="29" spans="1:63" ht="15" thickBot="1" x14ac:dyDescent="0.4">
      <c r="A29" s="295"/>
      <c r="B29" s="38"/>
      <c r="C29" s="2"/>
      <c r="D29" s="2"/>
      <c r="E29" s="23"/>
      <c r="F29" s="23"/>
      <c r="G29" s="88"/>
      <c r="H29" s="23"/>
      <c r="I29" s="30"/>
      <c r="J29" s="2"/>
      <c r="K29" s="184"/>
      <c r="L29" s="30"/>
      <c r="M29" s="30"/>
      <c r="N29" s="142"/>
      <c r="O29" s="232"/>
      <c r="P29" s="101"/>
      <c r="Q29" s="34"/>
      <c r="R29" s="180"/>
      <c r="S29" s="46"/>
      <c r="T29" s="180"/>
      <c r="U29" s="106"/>
      <c r="V29" s="188"/>
      <c r="W29" s="34"/>
      <c r="X29" s="103"/>
      <c r="Y29" s="34"/>
      <c r="Z29" s="189"/>
      <c r="AA29" s="34"/>
      <c r="AB29" s="110"/>
      <c r="AC29" s="204"/>
      <c r="AD29" s="104"/>
      <c r="AE29" s="43"/>
      <c r="AF29" s="143"/>
      <c r="AG29" s="193"/>
      <c r="AH29" s="143"/>
      <c r="AJ29" s="186"/>
    </row>
    <row r="30" spans="1:63" ht="15" thickBot="1" x14ac:dyDescent="0.4">
      <c r="A30" s="295">
        <v>22</v>
      </c>
      <c r="B30" s="38">
        <v>38</v>
      </c>
      <c r="C30" s="23">
        <v>78.7</v>
      </c>
      <c r="D30" s="23">
        <v>175</v>
      </c>
      <c r="E30" s="23">
        <v>5308</v>
      </c>
      <c r="F30" s="23">
        <v>67.400000000000006</v>
      </c>
      <c r="G30" s="88">
        <v>1.21</v>
      </c>
      <c r="H30" s="23">
        <v>210</v>
      </c>
      <c r="I30" s="30">
        <v>64</v>
      </c>
      <c r="J30" s="30">
        <v>196</v>
      </c>
      <c r="K30" s="184">
        <f t="shared" si="44"/>
        <v>27.081632653061224</v>
      </c>
      <c r="L30" s="30">
        <v>12.93</v>
      </c>
      <c r="M30" s="30">
        <v>18</v>
      </c>
      <c r="N30" s="142">
        <v>18</v>
      </c>
      <c r="O30" s="232">
        <v>78.8</v>
      </c>
      <c r="P30" s="101">
        <f t="shared" ref="P30:P37" si="48">(O30-C30)/ABS(C30)</f>
        <v>1.2706480304954804E-3</v>
      </c>
      <c r="Q30" s="34">
        <v>5663</v>
      </c>
      <c r="R30" s="180">
        <f t="shared" si="45"/>
        <v>6.6880180859080633</v>
      </c>
      <c r="S30" s="46">
        <v>71.900000000000006</v>
      </c>
      <c r="T30" s="180">
        <f t="shared" si="46"/>
        <v>6.6765578635014826</v>
      </c>
      <c r="U30" s="106">
        <v>1.18</v>
      </c>
      <c r="V30" s="108">
        <f t="shared" ref="V30:V37" si="49">(U30-G30)/ABS(G30)</f>
        <v>-2.4793388429752088E-2</v>
      </c>
      <c r="W30" s="34">
        <v>227</v>
      </c>
      <c r="X30" s="107">
        <f t="shared" ref="X30:X37" si="50">(W30-H30)/ABS(H30)</f>
        <v>8.0952380952380956E-2</v>
      </c>
      <c r="Y30" s="34">
        <v>69</v>
      </c>
      <c r="Z30" s="190">
        <f t="shared" ref="Z30:Z37" si="51">(Y30-I30)/ABS(I30)</f>
        <v>7.8125E-2</v>
      </c>
      <c r="AA30" s="34">
        <v>200</v>
      </c>
      <c r="AB30" s="110">
        <f t="shared" ref="AB30:AB37" si="52">(AA30-J30)/ABS(J30)</f>
        <v>2.0408163265306121E-2</v>
      </c>
      <c r="AC30" s="204">
        <f t="shared" si="40"/>
        <v>28.315000000000001</v>
      </c>
      <c r="AD30" s="104">
        <f t="shared" ref="AD30:AD37" si="53">((AC30-K30)/K30)*100</f>
        <v>4.5542577241899096</v>
      </c>
      <c r="AE30" s="44">
        <v>14.19</v>
      </c>
      <c r="AF30" s="105">
        <f t="shared" si="42"/>
        <v>9.7447795823665875E-2</v>
      </c>
      <c r="AG30" s="193">
        <v>20</v>
      </c>
      <c r="AH30" s="105">
        <f t="shared" ref="AH30:AH37" si="54">(AG30-M30)/ABS(M30)</f>
        <v>0.1111111111111111</v>
      </c>
      <c r="AI30">
        <v>18</v>
      </c>
      <c r="AJ30" s="186">
        <f t="shared" si="47"/>
        <v>0</v>
      </c>
    </row>
    <row r="31" spans="1:63" ht="15" thickBot="1" x14ac:dyDescent="0.4">
      <c r="A31" s="295">
        <v>21</v>
      </c>
      <c r="B31" s="38">
        <v>39</v>
      </c>
      <c r="C31" s="23">
        <v>71.900000000000006</v>
      </c>
      <c r="D31" s="23">
        <v>181</v>
      </c>
      <c r="E31" s="23">
        <v>5230</v>
      </c>
      <c r="F31" s="23">
        <v>72.7</v>
      </c>
      <c r="G31" s="88">
        <v>1.1399999999999999</v>
      </c>
      <c r="H31" s="23">
        <v>202</v>
      </c>
      <c r="I31" s="30">
        <v>66</v>
      </c>
      <c r="J31" s="30">
        <v>196</v>
      </c>
      <c r="K31" s="184">
        <f t="shared" si="44"/>
        <v>26.683673469387756</v>
      </c>
      <c r="L31" s="30">
        <v>11.86</v>
      </c>
      <c r="M31" s="30">
        <v>18</v>
      </c>
      <c r="N31" s="182">
        <v>18.100000000000001</v>
      </c>
      <c r="O31" s="232">
        <v>71.8</v>
      </c>
      <c r="P31" s="101">
        <f t="shared" si="48"/>
        <v>-1.3908205841447639E-3</v>
      </c>
      <c r="Q31" s="34">
        <v>5366</v>
      </c>
      <c r="R31" s="180">
        <f t="shared" si="45"/>
        <v>2.6003824091778203</v>
      </c>
      <c r="S31" s="46">
        <v>74.7</v>
      </c>
      <c r="T31" s="180">
        <f t="shared" si="46"/>
        <v>2.7510316368638237</v>
      </c>
      <c r="U31" s="106">
        <v>1.0900000000000001</v>
      </c>
      <c r="V31" s="108">
        <f t="shared" si="49"/>
        <v>-4.3859649122806862E-2</v>
      </c>
      <c r="W31" s="34">
        <v>203</v>
      </c>
      <c r="X31" s="107">
        <f t="shared" si="50"/>
        <v>4.9504950495049506E-3</v>
      </c>
      <c r="Y31" s="34">
        <v>64</v>
      </c>
      <c r="Z31" s="191">
        <f t="shared" si="51"/>
        <v>-3.0303030303030304E-2</v>
      </c>
      <c r="AA31" s="34">
        <v>194</v>
      </c>
      <c r="AB31" s="109">
        <f t="shared" si="52"/>
        <v>-1.020408163265306E-2</v>
      </c>
      <c r="AC31" s="204">
        <f t="shared" si="40"/>
        <v>27.659793814432991</v>
      </c>
      <c r="AD31" s="104">
        <f t="shared" si="53"/>
        <v>3.6581183103033661</v>
      </c>
      <c r="AE31" s="43">
        <v>11.1</v>
      </c>
      <c r="AF31" s="105">
        <f t="shared" si="42"/>
        <v>-6.4080944350758839E-2</v>
      </c>
      <c r="AG31" s="193">
        <v>18</v>
      </c>
      <c r="AH31" s="105">
        <f t="shared" si="54"/>
        <v>0</v>
      </c>
      <c r="AI31">
        <v>18</v>
      </c>
      <c r="AJ31" s="186">
        <f t="shared" si="47"/>
        <v>-0.55248618784531167</v>
      </c>
    </row>
    <row r="32" spans="1:63" ht="15" thickBot="1" x14ac:dyDescent="0.4">
      <c r="A32" s="295">
        <v>22</v>
      </c>
      <c r="B32" s="38">
        <v>40</v>
      </c>
      <c r="C32" s="23">
        <v>78.099999999999994</v>
      </c>
      <c r="D32">
        <v>190</v>
      </c>
      <c r="E32" s="23">
        <v>5283</v>
      </c>
      <c r="F32" s="23">
        <v>67.7</v>
      </c>
      <c r="G32" s="112">
        <v>1.1599999999999999</v>
      </c>
      <c r="H32" s="23">
        <v>195</v>
      </c>
      <c r="I32" s="23">
        <v>67</v>
      </c>
      <c r="J32" s="30">
        <v>206</v>
      </c>
      <c r="K32" s="184">
        <f t="shared" si="44"/>
        <v>25.645631067961165</v>
      </c>
      <c r="L32" s="30">
        <v>15.62</v>
      </c>
      <c r="M32" s="30">
        <v>19</v>
      </c>
      <c r="N32" s="142">
        <v>19.100000000000001</v>
      </c>
      <c r="O32" s="232">
        <v>77.8</v>
      </c>
      <c r="P32" s="101">
        <f t="shared" si="48"/>
        <v>-3.8412291933418333E-3</v>
      </c>
      <c r="Q32" s="34">
        <v>5608</v>
      </c>
      <c r="R32" s="180">
        <f t="shared" si="45"/>
        <v>6.151807685027447</v>
      </c>
      <c r="S32" s="46">
        <v>71.599999999999994</v>
      </c>
      <c r="T32" s="180">
        <f t="shared" si="46"/>
        <v>5.7607090103397214</v>
      </c>
      <c r="U32" s="34">
        <v>1.18</v>
      </c>
      <c r="V32" s="108">
        <f t="shared" si="49"/>
        <v>1.7241379310344845E-2</v>
      </c>
      <c r="W32" s="34">
        <v>197</v>
      </c>
      <c r="X32" s="107">
        <f t="shared" si="50"/>
        <v>1.0256410256410256E-2</v>
      </c>
      <c r="Y32" s="46">
        <v>67</v>
      </c>
      <c r="Z32" s="191">
        <f t="shared" si="51"/>
        <v>0</v>
      </c>
      <c r="AA32" s="34">
        <v>208</v>
      </c>
      <c r="AB32" s="109">
        <f t="shared" si="52"/>
        <v>9.7087378640776691E-3</v>
      </c>
      <c r="AC32" s="204">
        <f t="shared" si="40"/>
        <v>26.96153846153846</v>
      </c>
      <c r="AD32" s="104">
        <f t="shared" si="53"/>
        <v>5.1311172265175591</v>
      </c>
      <c r="AE32" s="43">
        <v>15.11</v>
      </c>
      <c r="AF32" s="105">
        <f t="shared" si="42"/>
        <v>-3.2650448143405876E-2</v>
      </c>
      <c r="AG32" s="193">
        <v>20</v>
      </c>
      <c r="AH32" s="105">
        <f t="shared" si="54"/>
        <v>5.2631578947368418E-2</v>
      </c>
      <c r="AI32">
        <v>19</v>
      </c>
      <c r="AJ32" s="186">
        <f t="shared" si="47"/>
        <v>-0.52356020942409121</v>
      </c>
    </row>
    <row r="33" spans="1:36" ht="15" thickBot="1" x14ac:dyDescent="0.4">
      <c r="A33" s="295">
        <v>25</v>
      </c>
      <c r="B33" s="38">
        <v>41</v>
      </c>
      <c r="C33" s="23">
        <v>79.099999999999994</v>
      </c>
      <c r="D33">
        <v>187</v>
      </c>
      <c r="E33" s="23">
        <v>5299</v>
      </c>
      <c r="F33" s="23">
        <v>67</v>
      </c>
      <c r="G33" s="112">
        <v>1.1299999999999999</v>
      </c>
      <c r="H33" s="23">
        <v>180</v>
      </c>
      <c r="I33" s="23">
        <v>66</v>
      </c>
      <c r="J33" s="30">
        <v>186</v>
      </c>
      <c r="K33" s="184">
        <f t="shared" si="44"/>
        <v>28.489247311827956</v>
      </c>
      <c r="L33" s="30">
        <v>11.2</v>
      </c>
      <c r="M33" s="30">
        <v>19</v>
      </c>
      <c r="N33" s="142">
        <v>18.600000000000001</v>
      </c>
      <c r="O33" s="232">
        <v>78.599999999999994</v>
      </c>
      <c r="P33" s="101">
        <f t="shared" si="48"/>
        <v>-6.3211125158027818E-3</v>
      </c>
      <c r="Q33" s="34">
        <v>5163</v>
      </c>
      <c r="R33" s="180">
        <f t="shared" si="45"/>
        <v>-2.5665219852802417</v>
      </c>
      <c r="S33" s="46">
        <v>65.7</v>
      </c>
      <c r="T33" s="180">
        <f t="shared" si="46"/>
        <v>-1.9402985074626824</v>
      </c>
      <c r="U33" s="34">
        <v>1.17</v>
      </c>
      <c r="V33" s="108">
        <f t="shared" si="49"/>
        <v>3.5398230088495609E-2</v>
      </c>
      <c r="W33" s="34">
        <v>176</v>
      </c>
      <c r="X33" s="107">
        <f t="shared" si="50"/>
        <v>-2.2222222222222223E-2</v>
      </c>
      <c r="Y33" s="46">
        <v>68</v>
      </c>
      <c r="Z33" s="191">
        <f t="shared" si="51"/>
        <v>3.0303030303030304E-2</v>
      </c>
      <c r="AA33" s="34">
        <v>187</v>
      </c>
      <c r="AB33" s="109">
        <f t="shared" si="52"/>
        <v>5.3763440860215058E-3</v>
      </c>
      <c r="AC33" s="204">
        <f t="shared" si="40"/>
        <v>27.609625668449198</v>
      </c>
      <c r="AD33" s="104">
        <f t="shared" si="53"/>
        <v>-3.0875566270701849</v>
      </c>
      <c r="AE33" s="43">
        <v>12.35</v>
      </c>
      <c r="AF33" s="105">
        <f t="shared" si="42"/>
        <v>0.10267857142857147</v>
      </c>
      <c r="AG33" s="193">
        <v>19</v>
      </c>
      <c r="AH33" s="105">
        <f t="shared" si="54"/>
        <v>0</v>
      </c>
      <c r="AI33">
        <v>19.2</v>
      </c>
      <c r="AJ33" s="186">
        <f t="shared" si="47"/>
        <v>3.2258064516128915</v>
      </c>
    </row>
    <row r="34" spans="1:36" ht="15" thickBot="1" x14ac:dyDescent="0.4">
      <c r="A34" s="295">
        <v>21</v>
      </c>
      <c r="B34" s="38">
        <v>42</v>
      </c>
      <c r="C34" s="23">
        <v>84.2</v>
      </c>
      <c r="D34">
        <v>187</v>
      </c>
      <c r="E34">
        <v>5911</v>
      </c>
      <c r="F34" s="23">
        <v>70.2</v>
      </c>
      <c r="G34" s="112">
        <v>1.17</v>
      </c>
      <c r="H34" s="23">
        <v>209</v>
      </c>
      <c r="I34" s="23">
        <v>66</v>
      </c>
      <c r="J34" s="30">
        <v>203</v>
      </c>
      <c r="K34" s="184">
        <f t="shared" si="44"/>
        <v>29.118226600985221</v>
      </c>
      <c r="L34" s="30">
        <v>12.62</v>
      </c>
      <c r="M34" s="30">
        <v>19</v>
      </c>
      <c r="N34" s="142">
        <v>19.100000000000001</v>
      </c>
      <c r="O34" s="232">
        <v>82.9</v>
      </c>
      <c r="P34" s="101">
        <f t="shared" si="48"/>
        <v>-1.5439429928741059E-2</v>
      </c>
      <c r="Q34" s="34">
        <v>6082</v>
      </c>
      <c r="R34" s="187">
        <f>(Q34-E34)/(E34)*100</f>
        <v>2.8929115208932497</v>
      </c>
      <c r="S34" s="46">
        <v>73.3</v>
      </c>
      <c r="T34" s="180">
        <f t="shared" si="46"/>
        <v>4.4159544159544071</v>
      </c>
      <c r="U34" s="34">
        <v>1.1499999999999999</v>
      </c>
      <c r="V34" s="108">
        <f t="shared" si="49"/>
        <v>-1.709401709401711E-2</v>
      </c>
      <c r="W34" s="34">
        <v>213</v>
      </c>
      <c r="X34" s="108">
        <f t="shared" si="50"/>
        <v>1.9138755980861243E-2</v>
      </c>
      <c r="Y34" s="46">
        <v>68</v>
      </c>
      <c r="Z34" s="191">
        <f t="shared" si="51"/>
        <v>3.0303030303030304E-2</v>
      </c>
      <c r="AA34" s="34">
        <v>201</v>
      </c>
      <c r="AB34" s="109">
        <f t="shared" si="52"/>
        <v>-9.852216748768473E-3</v>
      </c>
      <c r="AC34" s="204">
        <f t="shared" si="40"/>
        <v>30.258706467661693</v>
      </c>
      <c r="AD34" s="104">
        <f t="shared" si="53"/>
        <v>3.9167215857777675</v>
      </c>
      <c r="AE34" s="43">
        <v>13.07</v>
      </c>
      <c r="AF34" s="105">
        <f t="shared" si="42"/>
        <v>3.5657686212361421E-2</v>
      </c>
      <c r="AG34" s="193">
        <v>19</v>
      </c>
      <c r="AH34" s="105">
        <f t="shared" si="54"/>
        <v>0</v>
      </c>
      <c r="AI34">
        <v>19.3</v>
      </c>
      <c r="AJ34" s="187">
        <f t="shared" si="47"/>
        <v>1.0471204188481638</v>
      </c>
    </row>
    <row r="35" spans="1:36" ht="15" thickBot="1" x14ac:dyDescent="0.4">
      <c r="A35" s="95" t="s">
        <v>83</v>
      </c>
      <c r="B35" s="229"/>
      <c r="C35" s="23"/>
      <c r="F35" s="23"/>
      <c r="G35" s="112"/>
      <c r="H35" s="23"/>
      <c r="I35" s="23"/>
      <c r="J35" s="30"/>
      <c r="K35" s="184"/>
      <c r="L35" s="30"/>
      <c r="M35" s="30"/>
      <c r="N35" s="142"/>
      <c r="O35" s="232"/>
      <c r="P35" s="101"/>
      <c r="Q35" s="34"/>
      <c r="R35" s="180"/>
      <c r="S35" s="46"/>
      <c r="T35" s="180"/>
      <c r="U35" s="34"/>
      <c r="V35" s="188"/>
      <c r="W35" s="34"/>
      <c r="X35" s="103"/>
      <c r="Y35" s="46"/>
      <c r="Z35" s="189"/>
      <c r="AA35" s="34"/>
      <c r="AB35" s="110"/>
      <c r="AC35" s="204"/>
      <c r="AD35" s="104"/>
      <c r="AE35" s="43"/>
      <c r="AF35" s="143"/>
      <c r="AG35" s="193"/>
      <c r="AH35" s="143"/>
      <c r="AJ35" s="186"/>
    </row>
    <row r="36" spans="1:36" ht="15" thickBot="1" x14ac:dyDescent="0.4">
      <c r="A36" s="95" t="s">
        <v>83</v>
      </c>
      <c r="B36" s="229"/>
      <c r="C36" s="23"/>
      <c r="F36" s="23"/>
      <c r="G36" s="112"/>
      <c r="H36" s="23"/>
      <c r="I36" s="23"/>
      <c r="J36" s="30"/>
      <c r="K36" s="184"/>
      <c r="L36" s="30"/>
      <c r="M36" s="30"/>
      <c r="N36" s="142"/>
      <c r="O36" s="232"/>
      <c r="P36" s="185"/>
      <c r="Q36" s="34"/>
      <c r="R36" s="187"/>
      <c r="S36" s="46"/>
      <c r="T36" s="187"/>
      <c r="U36" s="34"/>
      <c r="V36" s="108"/>
      <c r="W36" s="34"/>
      <c r="X36" s="107"/>
      <c r="Y36" s="46"/>
      <c r="Z36" s="190"/>
      <c r="AA36" s="34"/>
      <c r="AB36" s="110"/>
      <c r="AC36" s="204"/>
      <c r="AD36" s="104"/>
      <c r="AE36" s="43"/>
      <c r="AF36" s="105"/>
      <c r="AG36" s="193"/>
      <c r="AH36" s="105"/>
      <c r="AJ36" s="187"/>
    </row>
    <row r="37" spans="1:36" ht="15" thickBot="1" x14ac:dyDescent="0.4">
      <c r="A37">
        <v>22</v>
      </c>
      <c r="B37" s="62">
        <v>45</v>
      </c>
      <c r="C37" s="23">
        <v>80</v>
      </c>
      <c r="D37">
        <v>183</v>
      </c>
      <c r="E37">
        <v>5143</v>
      </c>
      <c r="F37" s="23">
        <v>64.3</v>
      </c>
      <c r="G37" s="112">
        <v>1.19</v>
      </c>
      <c r="H37" s="23">
        <v>207</v>
      </c>
      <c r="I37" s="23">
        <v>64</v>
      </c>
      <c r="J37" s="30">
        <v>218</v>
      </c>
      <c r="K37" s="184">
        <f t="shared" si="44"/>
        <v>23.591743119266056</v>
      </c>
      <c r="L37" s="30">
        <v>15.29</v>
      </c>
      <c r="M37" s="30">
        <v>20</v>
      </c>
      <c r="N37" s="62">
        <v>18.100000000000001</v>
      </c>
      <c r="O37" s="234">
        <v>79.599999999999994</v>
      </c>
      <c r="P37" s="62">
        <f t="shared" si="48"/>
        <v>-5.0000000000000712E-3</v>
      </c>
      <c r="Q37" s="62">
        <v>5185</v>
      </c>
      <c r="R37" s="187">
        <f t="shared" si="45"/>
        <v>0.81664398211160805</v>
      </c>
      <c r="S37" s="46">
        <v>65.099999999999994</v>
      </c>
      <c r="T37" s="187">
        <f t="shared" si="46"/>
        <v>1.2441679626749569</v>
      </c>
      <c r="U37" s="62">
        <v>1.18</v>
      </c>
      <c r="V37" s="108">
        <f t="shared" si="49"/>
        <v>-8.4033613445378234E-3</v>
      </c>
      <c r="W37" s="62">
        <v>220</v>
      </c>
      <c r="X37" s="107">
        <f t="shared" si="50"/>
        <v>6.280193236714976E-2</v>
      </c>
      <c r="Y37" s="62">
        <v>67</v>
      </c>
      <c r="Z37" s="190">
        <f t="shared" si="51"/>
        <v>4.6875E-2</v>
      </c>
      <c r="AA37" s="62">
        <v>209</v>
      </c>
      <c r="AB37" s="110">
        <f t="shared" si="52"/>
        <v>-4.1284403669724773E-2</v>
      </c>
      <c r="AC37" s="227">
        <f t="shared" si="40"/>
        <v>24.808612440191389</v>
      </c>
      <c r="AD37" s="104">
        <f t="shared" si="53"/>
        <v>5.1580305650733553</v>
      </c>
      <c r="AE37" s="43">
        <v>15.56</v>
      </c>
      <c r="AF37" s="62">
        <f t="shared" si="42"/>
        <v>1.7658600392413432E-2</v>
      </c>
      <c r="AG37" s="193">
        <v>20</v>
      </c>
      <c r="AH37" s="62">
        <f t="shared" si="54"/>
        <v>0</v>
      </c>
      <c r="AI37">
        <v>18.600000000000001</v>
      </c>
      <c r="AJ37" s="187">
        <f t="shared" si="47"/>
        <v>2.7624309392265194</v>
      </c>
    </row>
    <row r="38" spans="1:36" ht="15" thickBot="1" x14ac:dyDescent="0.4">
      <c r="A38" s="5">
        <f>AVERAGE(A23:A37)</f>
        <v>21.833333333333332</v>
      </c>
      <c r="B38" s="14" t="s">
        <v>22</v>
      </c>
      <c r="C38" s="242">
        <f t="shared" ref="C38:AC38" si="55">AVERAGE(C23:C37)</f>
        <v>76.691666666666677</v>
      </c>
      <c r="D38" s="242">
        <f t="shared" si="55"/>
        <v>182.83333333333334</v>
      </c>
      <c r="E38" s="242">
        <f t="shared" si="55"/>
        <v>5306.583333333333</v>
      </c>
      <c r="F38" s="242">
        <f t="shared" si="55"/>
        <v>69.241852612643953</v>
      </c>
      <c r="G38" s="242">
        <f t="shared" si="55"/>
        <v>1.1599999999999999</v>
      </c>
      <c r="H38" s="242">
        <f t="shared" si="55"/>
        <v>192.08333333333334</v>
      </c>
      <c r="I38" s="242">
        <f t="shared" si="55"/>
        <v>67.833333333333329</v>
      </c>
      <c r="J38" s="242">
        <f t="shared" si="55"/>
        <v>198.41666666666666</v>
      </c>
      <c r="K38" s="242">
        <f t="shared" si="55"/>
        <v>26.790121471811734</v>
      </c>
      <c r="L38" s="242">
        <f t="shared" si="55"/>
        <v>13.373333333333335</v>
      </c>
      <c r="M38" s="242">
        <f t="shared" si="55"/>
        <v>19</v>
      </c>
      <c r="N38" s="242">
        <f t="shared" si="55"/>
        <v>18.166666666666664</v>
      </c>
      <c r="O38" s="242">
        <f t="shared" si="55"/>
        <v>76.374999999999986</v>
      </c>
      <c r="P38" s="242">
        <f t="shared" si="55"/>
        <v>-3.9973332495275935E-3</v>
      </c>
      <c r="Q38" s="242">
        <f t="shared" si="55"/>
        <v>5394.5</v>
      </c>
      <c r="R38" s="242">
        <f t="shared" si="55"/>
        <v>1.6664220014877593</v>
      </c>
      <c r="S38" s="120">
        <f t="shared" si="55"/>
        <v>70.592825115453209</v>
      </c>
      <c r="T38" s="242">
        <f t="shared" si="55"/>
        <v>1.9985312097515913</v>
      </c>
      <c r="U38" s="242">
        <f t="shared" si="55"/>
        <v>1.1525000000000001</v>
      </c>
      <c r="V38" s="242">
        <f t="shared" si="55"/>
        <v>-5.6356684258633306E-3</v>
      </c>
      <c r="W38" s="242">
        <f t="shared" si="55"/>
        <v>196.16666666666666</v>
      </c>
      <c r="X38" s="242">
        <f t="shared" si="55"/>
        <v>2.0873272948749039E-2</v>
      </c>
      <c r="Y38" s="242">
        <f t="shared" si="55"/>
        <v>68.083333333333329</v>
      </c>
      <c r="Z38" s="242">
        <f t="shared" si="55"/>
        <v>5.1593197811928108E-3</v>
      </c>
      <c r="AA38" s="242">
        <f t="shared" si="55"/>
        <v>197.33333333333334</v>
      </c>
      <c r="AB38" s="242">
        <f t="shared" si="55"/>
        <v>-5.1070754647200558E-3</v>
      </c>
      <c r="AC38" s="242">
        <f t="shared" si="55"/>
        <v>27.367976923649845</v>
      </c>
      <c r="AD38" s="242">
        <f t="shared" ref="AD38:AJ38" si="56">AVERAGE(AD23:AD37)</f>
        <v>2.2020505438213767</v>
      </c>
      <c r="AE38" s="126">
        <f t="shared" si="56"/>
        <v>13.447499999999998</v>
      </c>
      <c r="AF38" s="119">
        <f t="shared" si="56"/>
        <v>7.0011436621726653E-3</v>
      </c>
      <c r="AG38" s="127">
        <f t="shared" si="56"/>
        <v>19.166666666666668</v>
      </c>
      <c r="AH38" s="127">
        <f t="shared" si="56"/>
        <v>9.4785575048732928E-3</v>
      </c>
      <c r="AI38" s="127">
        <f t="shared" si="56"/>
        <v>18.383333333333333</v>
      </c>
      <c r="AJ38" s="127">
        <f t="shared" si="56"/>
        <v>1.2058412436001402</v>
      </c>
    </row>
    <row r="39" spans="1:36" ht="15" thickBot="1" x14ac:dyDescent="0.4">
      <c r="A39" s="10">
        <f>STDEV(A23:A37)</f>
        <v>2.2495790852081776</v>
      </c>
      <c r="B39" s="14" t="s">
        <v>23</v>
      </c>
      <c r="C39" s="10">
        <f>STDEV(C23:C37)</f>
        <v>5.7211661769470057</v>
      </c>
      <c r="D39" s="10"/>
      <c r="E39" s="10">
        <f>STDEV(E23:E37)</f>
        <v>481.56231699699589</v>
      </c>
      <c r="F39" s="10">
        <f>STDEV(F23:F37)</f>
        <v>4.1684760904861129</v>
      </c>
      <c r="G39" s="117">
        <f>STDEV(G23:G37)</f>
        <v>4.3275019037861448E-2</v>
      </c>
      <c r="H39" s="10">
        <f>STDEV(H23:H37)</f>
        <v>15.494622723168622</v>
      </c>
      <c r="I39" s="10">
        <f>STDEV(I23:I31)</f>
        <v>3.5228843701879127</v>
      </c>
      <c r="J39" s="10">
        <f t="shared" ref="J39:O39" si="57">STDEV(J23:J37)</f>
        <v>8.57542295096159</v>
      </c>
      <c r="K39" s="228">
        <f t="shared" si="57"/>
        <v>2.6905894593030273</v>
      </c>
      <c r="L39" s="10">
        <f t="shared" si="57"/>
        <v>1.6120192494526908</v>
      </c>
      <c r="M39" s="118">
        <f t="shared" si="57"/>
        <v>0.7385489458759964</v>
      </c>
      <c r="N39" s="118">
        <f t="shared" si="57"/>
        <v>0.70496077690159287</v>
      </c>
      <c r="O39" s="129">
        <f t="shared" si="57"/>
        <v>5.5586337431880768</v>
      </c>
      <c r="P39" s="131">
        <f>STDEV(P23:P37)</f>
        <v>4.5760964632542934E-3</v>
      </c>
      <c r="Q39" s="131">
        <f>STDEV(Q23:Q37)</f>
        <v>508.15468296393948</v>
      </c>
      <c r="R39" s="131">
        <f>STDEV(R23:R37)</f>
        <v>3.4397855579300365</v>
      </c>
      <c r="S39" s="131">
        <f>STDEV(S23:S37)</f>
        <v>4.2263710332436499</v>
      </c>
      <c r="T39" s="131">
        <f>STDEV(T23:T36)</f>
        <v>3.4778075035889549</v>
      </c>
      <c r="U39" s="131">
        <f>STDEV(U23:U37)</f>
        <v>3.0785179433085497E-2</v>
      </c>
      <c r="V39" s="132">
        <f>STDEV(V23:V36)</f>
        <v>3.5486171432387373E-2</v>
      </c>
      <c r="W39" s="130">
        <f>STDEV(W23:W37)</f>
        <v>18.049594975729477</v>
      </c>
      <c r="X39" s="17"/>
      <c r="Y39" s="130">
        <f>STDEV(Y23:Y37)</f>
        <v>2.7784342658585555</v>
      </c>
      <c r="Z39" s="130"/>
      <c r="AA39" s="130">
        <f>STDEV(AA23:AA37)</f>
        <v>7.4508490465953949</v>
      </c>
      <c r="AB39" s="132">
        <f t="shared" ref="AB39:AD39" si="58">STDEV(AB23:AB36)</f>
        <v>1.5643909635452775E-2</v>
      </c>
      <c r="AC39" s="122">
        <f t="shared" si="58"/>
        <v>2.7389687518935921</v>
      </c>
      <c r="AD39" s="64">
        <f t="shared" si="58"/>
        <v>3.3519613847807883</v>
      </c>
      <c r="AE39" s="133">
        <f t="shared" ref="AE39:AJ39" si="59">STDEV(AE23:AE37)</f>
        <v>1.8547831287095322</v>
      </c>
      <c r="AF39" s="132">
        <f t="shared" si="59"/>
        <v>9.1796867860251721E-2</v>
      </c>
      <c r="AG39" s="134">
        <f t="shared" si="59"/>
        <v>0.71774056256527352</v>
      </c>
      <c r="AH39" s="134">
        <f t="shared" si="59"/>
        <v>3.8773990211762595E-2</v>
      </c>
      <c r="AI39" s="134">
        <f t="shared" si="59"/>
        <v>0.70560526349991737</v>
      </c>
      <c r="AJ39" s="134">
        <f t="shared" si="59"/>
        <v>1.5511702294969769</v>
      </c>
    </row>
    <row r="40" spans="1:36" ht="15" thickBot="1" x14ac:dyDescent="0.4">
      <c r="B40" s="135" t="s">
        <v>103</v>
      </c>
      <c r="C40" s="10"/>
      <c r="D40" s="10"/>
      <c r="E40" s="10"/>
      <c r="F40" s="10"/>
      <c r="G40" s="10"/>
      <c r="H40" s="10"/>
      <c r="I40" s="10"/>
      <c r="J40" s="10"/>
      <c r="K40" s="228"/>
      <c r="L40" s="10"/>
      <c r="M40" s="118"/>
      <c r="N40" s="118"/>
      <c r="O40" s="123">
        <f>TTEST(C23:C37,O23:O37,2,1)</f>
        <v>1.5477737514501188E-2</v>
      </c>
      <c r="P40" s="123"/>
      <c r="Q40" s="307">
        <f>TTEST(E23:E37,Q23:Q37,2,1)</f>
        <v>0.11432414327052746</v>
      </c>
      <c r="R40" s="307"/>
      <c r="S40" s="136">
        <f>TTEST(F23:F37,S23:S37,2,1)</f>
        <v>6.4168452133129647E-2</v>
      </c>
      <c r="T40" s="64"/>
      <c r="U40" s="123">
        <f>TTEST(G23:G37,U23:U37,2,1)</f>
        <v>0.50753493522519832</v>
      </c>
      <c r="V40" s="123"/>
      <c r="W40" s="136">
        <f>TTEST(H23:H37,W23:W37,2,1)</f>
        <v>4.8016175241678088E-2</v>
      </c>
      <c r="X40" s="123"/>
      <c r="Y40" s="123">
        <f>TTEST(I23:I37,Y23:Y37,2,1)</f>
        <v>0.80878136232620279</v>
      </c>
      <c r="Z40" s="306"/>
      <c r="AA40" s="123">
        <f>TTEST(J23:J37,AA23:AA37,2,1)</f>
        <v>0.3532697978616719</v>
      </c>
      <c r="AB40" s="123"/>
      <c r="AC40" s="136">
        <f>TTEST(K23:K37,AC23:AC37,2,1)</f>
        <v>4.1997176679943522E-2</v>
      </c>
      <c r="AD40" s="123"/>
      <c r="AE40" s="123">
        <f>TTEST(L23:L37,AE23:AE37,2,1)</f>
        <v>0.82583089839772295</v>
      </c>
      <c r="AG40" s="123">
        <f>TTEST(M23:M37,AG23:AG37,2,1)</f>
        <v>0.43820589933765508</v>
      </c>
      <c r="AH40" s="123"/>
      <c r="AI40" s="136">
        <f>TTEST(N23:N37,AI23:AI37,2,1)</f>
        <v>2.1047568702490443E-2</v>
      </c>
      <c r="AJ40" s="123"/>
    </row>
    <row r="41" spans="1:36" ht="15" thickBot="1" x14ac:dyDescent="0.4">
      <c r="A41" s="10">
        <f>TTEST(A4:A17,A23:A37,2,2)</f>
        <v>0.53452699127386127</v>
      </c>
      <c r="B41" s="14" t="s">
        <v>27</v>
      </c>
      <c r="C41" s="10">
        <f t="shared" ref="C41:P41" si="60">TTEST(C4:C17,C23:C37,2,2)</f>
        <v>0.45986066018572647</v>
      </c>
      <c r="D41" s="10">
        <f t="shared" si="60"/>
        <v>0.71243723805755665</v>
      </c>
      <c r="E41" s="10">
        <f t="shared" si="60"/>
        <v>0.67199526233639073</v>
      </c>
      <c r="F41" s="10">
        <f t="shared" si="60"/>
        <v>0.83705288112298282</v>
      </c>
      <c r="G41" s="10">
        <f t="shared" si="60"/>
        <v>0.91819126071946855</v>
      </c>
      <c r="H41" s="10">
        <f t="shared" si="60"/>
        <v>0.39054085935337812</v>
      </c>
      <c r="I41" s="10">
        <f t="shared" si="60"/>
        <v>0.89694904347610183</v>
      </c>
      <c r="J41" s="10">
        <f t="shared" si="60"/>
        <v>0.18305619180955657</v>
      </c>
      <c r="K41" s="10">
        <f t="shared" si="60"/>
        <v>0.35963176564949273</v>
      </c>
      <c r="L41" s="10">
        <f t="shared" si="60"/>
        <v>0.63379207396555537</v>
      </c>
      <c r="M41" s="128">
        <f t="shared" si="60"/>
        <v>3.5192876048543625E-2</v>
      </c>
      <c r="N41" s="10">
        <f t="shared" si="60"/>
        <v>0.48509000017119575</v>
      </c>
      <c r="O41" s="10">
        <f t="shared" si="60"/>
        <v>0.4934403407375757</v>
      </c>
      <c r="P41" s="10">
        <f t="shared" si="60"/>
        <v>0.69162532105193186</v>
      </c>
      <c r="Q41" s="10">
        <f>TTEST(Q4:Q10,Q23:Q37,2,2)</f>
        <v>0.78700720440245497</v>
      </c>
      <c r="R41" s="10">
        <f t="shared" ref="R41:AI41" si="61">TTEST(R4:R17,R23:R37,2,2)</f>
        <v>0.77407816091229387</v>
      </c>
      <c r="S41" s="10">
        <f t="shared" si="61"/>
        <v>0.95569162519562445</v>
      </c>
      <c r="T41" s="10">
        <f t="shared" si="61"/>
        <v>0.75449063704550146</v>
      </c>
      <c r="U41" s="10">
        <f t="shared" si="61"/>
        <v>0.60272728634791051</v>
      </c>
      <c r="V41" s="10">
        <f t="shared" si="61"/>
        <v>0.74193841456952625</v>
      </c>
      <c r="W41" s="10">
        <f>TTEST(W4:W17,W23:W37,2,2)</f>
        <v>0.93601517443237636</v>
      </c>
      <c r="X41" s="10">
        <f t="shared" si="61"/>
        <v>7.6588318481323858E-2</v>
      </c>
      <c r="Y41" s="10">
        <f t="shared" si="61"/>
        <v>1</v>
      </c>
      <c r="Z41" s="10">
        <f t="shared" si="61"/>
        <v>0.83415818501287853</v>
      </c>
      <c r="AA41" s="10">
        <f t="shared" si="61"/>
        <v>0.23734025433842521</v>
      </c>
      <c r="AB41" s="10">
        <f t="shared" si="61"/>
        <v>0.63296543003632544</v>
      </c>
      <c r="AC41" s="10">
        <f t="shared" si="61"/>
        <v>0.32674606607170387</v>
      </c>
      <c r="AD41" s="10">
        <f t="shared" si="61"/>
        <v>0.92157172854618863</v>
      </c>
      <c r="AE41" s="10">
        <f t="shared" si="61"/>
        <v>0.63566171268278127</v>
      </c>
      <c r="AF41" s="10">
        <f t="shared" si="61"/>
        <v>0.19304745201126419</v>
      </c>
      <c r="AG41" s="10">
        <f t="shared" si="61"/>
        <v>7.9963843106806196E-2</v>
      </c>
      <c r="AH41" s="10">
        <f t="shared" si="61"/>
        <v>0.64103678812687392</v>
      </c>
      <c r="AI41" s="128">
        <f t="shared" si="61"/>
        <v>5.404600472274243E-2</v>
      </c>
      <c r="AJ41" s="10">
        <f>TTEST(AJ4:AJ17,AJ23:AJ37,2,2)</f>
        <v>7.9069325972415019E-2</v>
      </c>
    </row>
    <row r="42" spans="1:36" ht="15" thickBot="1" x14ac:dyDescent="0.4">
      <c r="A42" t="s">
        <v>102</v>
      </c>
      <c r="B42" s="125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>
        <f>(P39+P20)/2</f>
        <v>7.0938990543359687E-3</v>
      </c>
      <c r="Q42" s="9"/>
      <c r="R42" s="9">
        <f>(R39+R20)/2</f>
        <v>3.878123551353915</v>
      </c>
      <c r="S42" s="9"/>
      <c r="T42" s="9">
        <f>(T39+T20)/2</f>
        <v>3.8075250561250322</v>
      </c>
      <c r="U42" s="9"/>
      <c r="V42" s="9">
        <f>(V39+V20)/2</f>
        <v>3.4953575453658674E-2</v>
      </c>
      <c r="W42" s="9"/>
      <c r="X42" s="9">
        <f>(X39+X20)/2</f>
        <v>1.6760632516449794E-2</v>
      </c>
      <c r="Y42" s="9"/>
      <c r="Z42" s="9">
        <f>(Z39+Z20)/2</f>
        <v>2.0958009858040038E-2</v>
      </c>
      <c r="AA42" s="9"/>
      <c r="AB42" s="9">
        <f>(AB39+AB20)/2</f>
        <v>1.4288854105691735E-2</v>
      </c>
      <c r="AC42" s="9"/>
      <c r="AD42" s="9">
        <f>(AD39+AD20)/2</f>
        <v>3.7402948655901342</v>
      </c>
      <c r="AE42" s="9"/>
      <c r="AF42" s="9">
        <f>(AF39+AF20)/2</f>
        <v>9.0091966943430107E-2</v>
      </c>
      <c r="AG42" s="9"/>
      <c r="AH42" s="9">
        <f>(AH39+AH20)/2</f>
        <v>3.5305526678987176E-2</v>
      </c>
      <c r="AI42" s="9"/>
      <c r="AJ42" s="13">
        <f>(AJ39+AJ20)/2</f>
        <v>2.3492352476720635</v>
      </c>
    </row>
    <row r="43" spans="1:36" ht="15" thickBot="1" x14ac:dyDescent="0.4">
      <c r="A43" s="10" t="s">
        <v>101</v>
      </c>
      <c r="B43" s="116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>
        <f>(P19-P38)/P42</f>
        <v>0.17410896594423744</v>
      </c>
      <c r="Q43" s="10"/>
      <c r="R43" s="10">
        <f>(R19-R38)/R42</f>
        <v>-0.11939284847894162</v>
      </c>
      <c r="S43" s="10"/>
      <c r="T43" s="10">
        <f>(T19-T38)/T42</f>
        <v>-0.1274198088162343</v>
      </c>
      <c r="U43" s="10"/>
      <c r="V43" s="10">
        <f>(V19-V38)/V42</f>
        <v>0.13294830871063015</v>
      </c>
      <c r="W43" s="10"/>
      <c r="X43" s="10">
        <f>(X19-X38)/X42</f>
        <v>-1.4773253427959305</v>
      </c>
      <c r="Y43" s="10"/>
      <c r="Z43" s="10">
        <f>(Z19-Z38)/Z42</f>
        <v>0.19152056413397067</v>
      </c>
      <c r="AA43" s="10"/>
      <c r="AB43" s="10">
        <f>(AB19-AB38)/AB42</f>
        <v>-0.22301734742740523</v>
      </c>
      <c r="AC43" s="10"/>
      <c r="AD43" s="10">
        <f>(AD19-AD38)/AD42</f>
        <v>-4.0763947176592097E-2</v>
      </c>
      <c r="AE43" s="10"/>
      <c r="AF43" s="10">
        <f>(AF19-AF38)/AF42</f>
        <v>0.54826908292613985</v>
      </c>
      <c r="AG43" s="10"/>
      <c r="AH43" s="10">
        <f>(AH19-AH38)/AH42</f>
        <v>-0.19393503515074298</v>
      </c>
      <c r="AI43" s="10"/>
      <c r="AJ43" s="118">
        <f>(AJ19-AJ38)/AJ42</f>
        <v>0.79399370356334142</v>
      </c>
    </row>
    <row r="44" spans="1:36" x14ac:dyDescent="0.35">
      <c r="A44" s="42">
        <f>AVERAGE(A23:A37,A4:A18)</f>
        <v>21.5</v>
      </c>
      <c r="C44" s="42">
        <f>AVERAGE(C23:C37,C4:C18)</f>
        <v>75.925000000000011</v>
      </c>
      <c r="F44" s="42">
        <f>AVERAGE(F23:F37,F4:F18)</f>
        <v>69.420926306321974</v>
      </c>
    </row>
    <row r="45" spans="1:36" ht="15" thickBot="1" x14ac:dyDescent="0.4">
      <c r="A45" s="42"/>
      <c r="C45" s="42"/>
      <c r="F45" s="42"/>
    </row>
    <row r="46" spans="1:36" ht="15" thickBot="1" x14ac:dyDescent="0.4">
      <c r="A46" s="310">
        <f>STDEV(A23:A37,A4:A17)</f>
        <v>2.5537695922762458</v>
      </c>
      <c r="C46" s="310">
        <f>STDEV(C23:C37,C4:C17)</f>
        <v>4.9453755297686719</v>
      </c>
      <c r="F46" s="310">
        <f>STDEV(F23:F37,F4:F17)</f>
        <v>4.1267301477968701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80" zoomScaleNormal="80" workbookViewId="0">
      <selection activeCell="A7" sqref="A7"/>
    </sheetView>
  </sheetViews>
  <sheetFormatPr baseColWidth="10" defaultRowHeight="14.5" x14ac:dyDescent="0.35"/>
  <cols>
    <col min="1" max="1" width="21.453125" customWidth="1"/>
    <col min="2" max="2" width="12.90625" bestFit="1" customWidth="1"/>
    <col min="6" max="6" width="13.54296875" customWidth="1"/>
    <col min="7" max="7" width="13.6328125" customWidth="1"/>
  </cols>
  <sheetData>
    <row r="1" spans="1:9" x14ac:dyDescent="0.35">
      <c r="A1" t="s">
        <v>93</v>
      </c>
      <c r="B1" t="s">
        <v>106</v>
      </c>
      <c r="C1" t="s">
        <v>72</v>
      </c>
      <c r="D1" t="s">
        <v>107</v>
      </c>
      <c r="E1" t="s">
        <v>72</v>
      </c>
      <c r="F1" t="s">
        <v>113</v>
      </c>
      <c r="G1" t="s">
        <v>114</v>
      </c>
      <c r="H1" t="s">
        <v>116</v>
      </c>
      <c r="I1" t="s">
        <v>119</v>
      </c>
    </row>
    <row r="2" spans="1:9" x14ac:dyDescent="0.35">
      <c r="A2">
        <v>1</v>
      </c>
      <c r="B2" s="312">
        <v>4.8951048951048897</v>
      </c>
      <c r="C2" s="312">
        <v>1.8718381112984823</v>
      </c>
      <c r="D2" s="312">
        <v>0.51214745678070428</v>
      </c>
      <c r="E2" s="312">
        <v>1.8718381112984823</v>
      </c>
      <c r="F2" s="312">
        <v>0</v>
      </c>
      <c r="G2" s="312">
        <v>2.3809523809523809</v>
      </c>
      <c r="H2" s="312">
        <v>-2.9685080020650489</v>
      </c>
      <c r="I2" s="42">
        <v>16.7</v>
      </c>
    </row>
    <row r="3" spans="1:9" x14ac:dyDescent="0.35">
      <c r="A3">
        <v>2</v>
      </c>
      <c r="B3" s="312">
        <v>0.77519379844960956</v>
      </c>
      <c r="C3" s="312">
        <v>0.20408163265306123</v>
      </c>
      <c r="D3" s="312">
        <v>-2.2185609876307346</v>
      </c>
      <c r="E3" s="312">
        <v>0.20408163265306123</v>
      </c>
      <c r="F3" s="312">
        <v>5.4054054054054053</v>
      </c>
      <c r="G3" s="312">
        <v>0</v>
      </c>
      <c r="H3" s="312">
        <v>-0.22995113538373094</v>
      </c>
      <c r="I3" s="42">
        <v>3.4561310664259639</v>
      </c>
    </row>
    <row r="4" spans="1:9" x14ac:dyDescent="0.35">
      <c r="A4">
        <v>3</v>
      </c>
      <c r="B4" s="312">
        <v>3.4188034188034218</v>
      </c>
      <c r="C4" s="312">
        <v>-1.4498073040924941</v>
      </c>
      <c r="D4" s="312"/>
      <c r="E4" s="312"/>
      <c r="F4" s="312">
        <v>2.6315789473684208</v>
      </c>
      <c r="G4" s="312">
        <v>0</v>
      </c>
      <c r="H4" s="312">
        <v>-3.3532041728763042</v>
      </c>
      <c r="I4" s="42"/>
    </row>
    <row r="5" spans="1:9" x14ac:dyDescent="0.35">
      <c r="A5">
        <v>4</v>
      </c>
      <c r="B5" s="312">
        <v>3.4965034965034962</v>
      </c>
      <c r="C5" s="312">
        <v>-6.1544131195872485</v>
      </c>
      <c r="D5" s="312">
        <v>-3.3711520654969505</v>
      </c>
      <c r="E5" s="312">
        <v>-6.1544131195872485</v>
      </c>
      <c r="F5" s="312">
        <v>-2.5</v>
      </c>
      <c r="G5" s="312">
        <v>4.8192771084337354</v>
      </c>
      <c r="H5" s="312">
        <v>-3.566333808844508</v>
      </c>
      <c r="I5" s="42">
        <v>-6.9542792018242219</v>
      </c>
    </row>
    <row r="6" spans="1:9" x14ac:dyDescent="0.35">
      <c r="A6">
        <v>5</v>
      </c>
      <c r="B6" s="312">
        <v>3.5087719298245648</v>
      </c>
      <c r="C6" s="312">
        <v>4.0416166466586638</v>
      </c>
      <c r="D6" s="312">
        <v>3.3626675738982139</v>
      </c>
      <c r="E6" s="312">
        <v>4.0416166466586638</v>
      </c>
      <c r="F6" s="312">
        <v>8.8235294117647065</v>
      </c>
      <c r="G6" s="312">
        <v>3.79746835443038</v>
      </c>
      <c r="H6" s="312">
        <v>-3.3690258553147037</v>
      </c>
      <c r="I6" s="42">
        <v>8.6070255685431771</v>
      </c>
    </row>
    <row r="7" spans="1:9" x14ac:dyDescent="0.35">
      <c r="A7">
        <v>22</v>
      </c>
      <c r="B7" s="312">
        <v>-2.5000000000000062</v>
      </c>
      <c r="C7" s="312">
        <v>-0.65765436609426375</v>
      </c>
      <c r="D7" s="312">
        <v>1.4141414141414141</v>
      </c>
      <c r="E7" s="312">
        <v>-0.65765436609426375</v>
      </c>
      <c r="F7" s="312">
        <v>1.1428571428571388</v>
      </c>
      <c r="G7" s="312">
        <v>-3.75</v>
      </c>
      <c r="H7" s="312">
        <v>-0.87442312363371388</v>
      </c>
      <c r="I7" s="42">
        <v>-2.4862677074298931</v>
      </c>
    </row>
    <row r="8" spans="1:9" x14ac:dyDescent="0.35">
      <c r="A8">
        <v>23</v>
      </c>
      <c r="B8" s="312">
        <v>5.6074766355140326</v>
      </c>
      <c r="C8" s="312">
        <v>-1.4894023295780026</v>
      </c>
      <c r="D8" s="312">
        <v>-2.028397565922921</v>
      </c>
      <c r="E8" s="312">
        <v>-1.4894023295780026</v>
      </c>
      <c r="F8" s="312">
        <v>0.52910052910053662</v>
      </c>
      <c r="G8" s="312">
        <v>1.3888888888888888</v>
      </c>
      <c r="H8" s="312">
        <v>-5.2631578947368416</v>
      </c>
      <c r="I8" s="42">
        <v>-5.6704075605434143</v>
      </c>
    </row>
    <row r="9" spans="1:9" x14ac:dyDescent="0.35">
      <c r="A9">
        <v>25</v>
      </c>
      <c r="B9" s="312">
        <v>8.6206896551724146</v>
      </c>
      <c r="C9" s="312">
        <v>8.7719298245614024</v>
      </c>
      <c r="D9" s="312">
        <v>3.1542056074766354</v>
      </c>
      <c r="E9" s="312">
        <v>8.7719298245614024</v>
      </c>
      <c r="F9" s="312">
        <v>6.5088757396449797</v>
      </c>
      <c r="G9" s="312">
        <v>-1.1904761904761905</v>
      </c>
      <c r="H9" s="312">
        <v>0.80971659919028338</v>
      </c>
      <c r="I9" s="42">
        <v>8.7575086942775844</v>
      </c>
    </row>
    <row r="10" spans="1:9" x14ac:dyDescent="0.35">
      <c r="A10">
        <v>27</v>
      </c>
      <c r="B10" s="312">
        <v>5.9322033898305024</v>
      </c>
      <c r="C10" s="312">
        <v>5.886185925282363</v>
      </c>
      <c r="D10" s="312">
        <v>0.47562425683709864</v>
      </c>
      <c r="E10" s="312">
        <v>5.886185925282363</v>
      </c>
      <c r="F10" s="312">
        <v>5.6818181818181817</v>
      </c>
      <c r="G10" s="312">
        <v>0</v>
      </c>
      <c r="H10" s="312">
        <v>2.4443237370994022</v>
      </c>
      <c r="I10" s="42">
        <v>-2.2588522588522588</v>
      </c>
    </row>
    <row r="11" spans="1:9" x14ac:dyDescent="0.35">
      <c r="A11">
        <v>28</v>
      </c>
      <c r="B11" s="312">
        <v>0.78740157480316086</v>
      </c>
      <c r="C11" s="312">
        <v>-1.4610689846495284</v>
      </c>
      <c r="D11" s="312">
        <v>-3.8972542072630643</v>
      </c>
      <c r="E11" s="312">
        <v>-1.4610689846495284</v>
      </c>
      <c r="F11" s="312">
        <v>2.1390374331550914</v>
      </c>
      <c r="G11" s="312">
        <v>0</v>
      </c>
      <c r="H11" s="312">
        <v>3.1671858774662511</v>
      </c>
      <c r="I11" s="42">
        <v>-8.8273757628596332</v>
      </c>
    </row>
    <row r="12" spans="1:9" x14ac:dyDescent="0.35">
      <c r="A12">
        <v>29</v>
      </c>
      <c r="B12" s="312">
        <v>1.6129032258064457</v>
      </c>
      <c r="C12" s="312">
        <v>-1.6961517417472187</v>
      </c>
      <c r="D12" s="312">
        <v>2.1818181818181821</v>
      </c>
      <c r="E12" s="312">
        <v>-1.6961517417472187</v>
      </c>
      <c r="F12" s="312">
        <v>3.333333333333341</v>
      </c>
      <c r="G12" s="312">
        <v>3.75</v>
      </c>
      <c r="H12" s="312">
        <v>2.1216041397153949</v>
      </c>
      <c r="I12" s="42">
        <v>-3.968871595330739</v>
      </c>
    </row>
    <row r="13" spans="1:9" x14ac:dyDescent="0.35">
      <c r="A13">
        <v>30</v>
      </c>
      <c r="B13" s="312">
        <v>2.1276595744680904</v>
      </c>
      <c r="C13" s="312">
        <v>6.57366711255494</v>
      </c>
      <c r="D13" s="312">
        <v>0</v>
      </c>
      <c r="E13" s="312">
        <v>6.57366711255494</v>
      </c>
      <c r="F13" s="312">
        <v>3.1578947368421129</v>
      </c>
      <c r="G13" s="312">
        <v>-2.1739130434782608</v>
      </c>
      <c r="H13" s="312">
        <v>2.6856240126382307</v>
      </c>
      <c r="I13" s="42">
        <v>9.1327705295471997</v>
      </c>
    </row>
    <row r="14" spans="1:9" ht="15" thickBot="1" x14ac:dyDescent="0.4">
      <c r="F14" s="312"/>
    </row>
    <row r="15" spans="1:9" ht="15" thickBot="1" x14ac:dyDescent="0.4">
      <c r="A15" s="116"/>
      <c r="B15" s="118" t="s">
        <v>109</v>
      </c>
      <c r="F15" s="312"/>
    </row>
    <row r="16" spans="1:9" x14ac:dyDescent="0.35">
      <c r="A16" s="44" t="s">
        <v>110</v>
      </c>
      <c r="B16" s="313">
        <f>CORREL(B2:B13,C2:C13)</f>
        <v>0.46847380373384401</v>
      </c>
    </row>
    <row r="17" spans="1:2" x14ac:dyDescent="0.35">
      <c r="A17" s="44" t="s">
        <v>111</v>
      </c>
      <c r="B17" s="313">
        <f>CORREL(D2:D13,E2:E13)</f>
        <v>0.6225607975298223</v>
      </c>
    </row>
    <row r="18" spans="1:2" x14ac:dyDescent="0.35">
      <c r="A18" s="44" t="s">
        <v>112</v>
      </c>
      <c r="B18" s="313">
        <f>CORREL(B2:B13,D2:D13)</f>
        <v>0.22818337321902724</v>
      </c>
    </row>
    <row r="19" spans="1:2" x14ac:dyDescent="0.35">
      <c r="A19" s="44" t="s">
        <v>121</v>
      </c>
      <c r="B19" s="313">
        <f>CORREL(B2:B13,F2:F13)</f>
        <v>0.21329138795095925</v>
      </c>
    </row>
    <row r="20" spans="1:2" x14ac:dyDescent="0.35">
      <c r="A20" s="44" t="s">
        <v>115</v>
      </c>
      <c r="B20" s="313">
        <f>CORREL(H2:H13,G2:G13)</f>
        <v>-0.40407892525685246</v>
      </c>
    </row>
    <row r="21" spans="1:2" x14ac:dyDescent="0.35">
      <c r="A21" s="44" t="s">
        <v>122</v>
      </c>
      <c r="B21" s="313">
        <f>CORREL(C2:C13,F2:F13)</f>
        <v>0.70240574756028606</v>
      </c>
    </row>
    <row r="22" spans="1:2" x14ac:dyDescent="0.35">
      <c r="A22" s="44" t="s">
        <v>118</v>
      </c>
      <c r="B22" s="313">
        <f>CORREL(C2:C13,I2:I13)</f>
        <v>0.64980021825588308</v>
      </c>
    </row>
    <row r="23" spans="1:2" x14ac:dyDescent="0.35">
      <c r="A23" s="44" t="s">
        <v>120</v>
      </c>
      <c r="B23" s="313">
        <f>CORREL(D2:D13,I2:I13)</f>
        <v>0.54463487763931018</v>
      </c>
    </row>
    <row r="24" spans="1:2" x14ac:dyDescent="0.35">
      <c r="A24" s="44" t="s">
        <v>127</v>
      </c>
      <c r="B24" s="313">
        <f>CORREL(C2:C13,H2:H13)</f>
        <v>0.408382727662565</v>
      </c>
    </row>
    <row r="25" spans="1:2" ht="15" thickBot="1" x14ac:dyDescent="0.4">
      <c r="A25" s="59" t="s">
        <v>128</v>
      </c>
      <c r="B25" s="313">
        <f>CORREL(B2:B13,H2:H13)</f>
        <v>-0.18962243371111923</v>
      </c>
    </row>
    <row r="26" spans="1:2" x14ac:dyDescent="0.35">
      <c r="A26" s="43" t="s">
        <v>129</v>
      </c>
      <c r="B26" s="313">
        <f>CORREL(F2:F13,H2:H13)</f>
        <v>0.32027331838504647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6"/>
  <sheetViews>
    <sheetView zoomScale="50" zoomScaleNormal="50" workbookViewId="0">
      <selection activeCell="B37" sqref="B37"/>
    </sheetView>
  </sheetViews>
  <sheetFormatPr baseColWidth="10" defaultRowHeight="14.5" x14ac:dyDescent="0.35"/>
  <cols>
    <col min="2" max="2" width="18.54296875" customWidth="1"/>
    <col min="5" max="5" width="16.1796875" customWidth="1"/>
    <col min="6" max="6" width="5.36328125" style="95" customWidth="1"/>
    <col min="10" max="10" width="12.90625" bestFit="1" customWidth="1"/>
    <col min="11" max="11" width="15" customWidth="1"/>
    <col min="13" max="13" width="5.08984375" customWidth="1"/>
    <col min="16" max="16" width="6.54296875" customWidth="1"/>
    <col min="18" max="18" width="6.81640625" customWidth="1"/>
    <col min="19" max="19" width="7.453125" customWidth="1"/>
    <col min="23" max="23" width="5.54296875" customWidth="1"/>
    <col min="27" max="27" width="4.54296875" customWidth="1"/>
    <col min="36" max="36" width="9.1796875" customWidth="1"/>
    <col min="39" max="39" width="8.81640625" customWidth="1"/>
  </cols>
  <sheetData>
    <row r="1" spans="1:39" ht="15" thickBot="1" x14ac:dyDescent="0.4">
      <c r="A1" s="3"/>
      <c r="B1" s="3"/>
      <c r="C1" s="782" t="s">
        <v>3</v>
      </c>
      <c r="D1" s="782"/>
      <c r="E1" s="782"/>
      <c r="G1" s="782" t="s">
        <v>9</v>
      </c>
      <c r="H1" s="782"/>
      <c r="I1" s="782"/>
      <c r="J1" s="782"/>
      <c r="K1" s="782"/>
      <c r="L1" s="782"/>
    </row>
    <row r="2" spans="1:39" ht="15" thickBot="1" x14ac:dyDescent="0.4">
      <c r="A2" s="3"/>
      <c r="B2" s="4" t="s">
        <v>10</v>
      </c>
      <c r="C2" s="5" t="s">
        <v>55</v>
      </c>
      <c r="D2" s="5" t="s">
        <v>56</v>
      </c>
      <c r="E2" s="6" t="s">
        <v>57</v>
      </c>
      <c r="F2" s="200"/>
      <c r="G2" s="7" t="s">
        <v>55</v>
      </c>
      <c r="H2" s="5" t="s">
        <v>58</v>
      </c>
      <c r="I2" s="5" t="s">
        <v>56</v>
      </c>
      <c r="J2" s="5" t="s">
        <v>58</v>
      </c>
      <c r="K2" s="5" t="s">
        <v>57</v>
      </c>
      <c r="L2" s="14" t="s">
        <v>58</v>
      </c>
    </row>
    <row r="3" spans="1:39" ht="15" thickBot="1" x14ac:dyDescent="0.4">
      <c r="A3" s="3" t="s">
        <v>19</v>
      </c>
      <c r="B3" s="289">
        <v>1</v>
      </c>
      <c r="C3">
        <v>16.899999999999999</v>
      </c>
      <c r="D3">
        <v>14.3</v>
      </c>
      <c r="E3" s="21">
        <v>84</v>
      </c>
      <c r="F3" s="220"/>
      <c r="G3" s="125">
        <v>17.5</v>
      </c>
      <c r="H3" s="9">
        <f>((G3-C3)/C3)*100</f>
        <v>3.550295857988174</v>
      </c>
      <c r="I3" s="9">
        <v>15</v>
      </c>
      <c r="J3" s="9">
        <f>((I3-D3)/D3)*100</f>
        <v>4.8951048951048897</v>
      </c>
      <c r="K3" s="9">
        <v>86</v>
      </c>
      <c r="L3" s="21">
        <f>((K3-E3)/E3)*100</f>
        <v>2.3809523809523809</v>
      </c>
      <c r="Q3" t="s">
        <v>68</v>
      </c>
      <c r="AA3" t="s">
        <v>71</v>
      </c>
    </row>
    <row r="4" spans="1:39" ht="15" thickBot="1" x14ac:dyDescent="0.4">
      <c r="B4" s="289">
        <v>2</v>
      </c>
      <c r="C4">
        <v>16.7</v>
      </c>
      <c r="D4">
        <v>12.9</v>
      </c>
      <c r="E4" s="34">
        <v>81</v>
      </c>
      <c r="F4" s="219"/>
      <c r="G4" s="44">
        <v>16.399999999999999</v>
      </c>
      <c r="H4" s="2">
        <f>((G4-C4)/C4)*100</f>
        <v>-1.7964071856287469</v>
      </c>
      <c r="I4" s="2">
        <v>13</v>
      </c>
      <c r="J4" s="2">
        <f>((I4-D4)/D4)*100</f>
        <v>0.77519379844960956</v>
      </c>
      <c r="K4" s="2">
        <v>81</v>
      </c>
      <c r="L4" s="34">
        <f>((K4-E4)/E4)*100</f>
        <v>0</v>
      </c>
      <c r="O4" s="21"/>
      <c r="P4" s="328" t="s">
        <v>69</v>
      </c>
      <c r="Q4" s="327"/>
      <c r="R4" s="327"/>
      <c r="S4" s="768"/>
      <c r="T4" s="327" t="s">
        <v>97</v>
      </c>
      <c r="U4" s="327"/>
      <c r="V4" s="412"/>
      <c r="Y4" s="125"/>
      <c r="Z4" s="9" t="s">
        <v>69</v>
      </c>
      <c r="AA4" s="9"/>
      <c r="AB4" s="9"/>
      <c r="AC4" s="9" t="s">
        <v>70</v>
      </c>
      <c r="AD4" s="13"/>
      <c r="AI4" t="s">
        <v>55</v>
      </c>
    </row>
    <row r="5" spans="1:39" ht="15" thickBot="1" x14ac:dyDescent="0.4">
      <c r="A5" s="3"/>
      <c r="B5" s="289">
        <v>3</v>
      </c>
      <c r="C5">
        <v>15.8</v>
      </c>
      <c r="D5">
        <v>11.7</v>
      </c>
      <c r="E5" s="34">
        <v>78</v>
      </c>
      <c r="F5" s="219"/>
      <c r="G5" s="44">
        <v>15.6</v>
      </c>
      <c r="H5" s="2">
        <f>((G5-C5)/C5)*100</f>
        <v>-1.2658227848101333</v>
      </c>
      <c r="I5" s="2">
        <v>12.1</v>
      </c>
      <c r="J5" s="2">
        <f>((I5-D5)/D5)*100</f>
        <v>3.4188034188034218</v>
      </c>
      <c r="K5" s="2">
        <v>78</v>
      </c>
      <c r="L5" s="34">
        <f>((K5-E5)/E5)*100</f>
        <v>0</v>
      </c>
      <c r="O5" s="34"/>
      <c r="P5" s="59" t="s">
        <v>20</v>
      </c>
      <c r="Q5" s="58"/>
      <c r="R5" s="58" t="s">
        <v>21</v>
      </c>
      <c r="S5" s="247"/>
      <c r="T5" s="58" t="s">
        <v>20</v>
      </c>
      <c r="U5" s="58"/>
      <c r="V5" s="96" t="s">
        <v>21</v>
      </c>
      <c r="Y5" s="116"/>
      <c r="Z5" s="10" t="s">
        <v>20</v>
      </c>
      <c r="AA5" s="10" t="s">
        <v>21</v>
      </c>
      <c r="AB5" s="10"/>
      <c r="AC5" s="10" t="s">
        <v>20</v>
      </c>
      <c r="AD5" s="118" t="s">
        <v>21</v>
      </c>
      <c r="AG5" s="125"/>
      <c r="AH5" s="125" t="s">
        <v>69</v>
      </c>
      <c r="AI5" s="9"/>
      <c r="AJ5" s="26"/>
      <c r="AK5" s="9" t="s">
        <v>70</v>
      </c>
      <c r="AL5" s="13"/>
    </row>
    <row r="6" spans="1:39" ht="15" thickBot="1" x14ac:dyDescent="0.4">
      <c r="A6" s="3"/>
      <c r="B6" s="289">
        <v>4</v>
      </c>
      <c r="C6">
        <v>17.600000000000001</v>
      </c>
      <c r="D6">
        <v>14.3</v>
      </c>
      <c r="E6" s="34">
        <v>83</v>
      </c>
      <c r="F6" s="219"/>
      <c r="G6" s="44">
        <v>17.2</v>
      </c>
      <c r="H6" s="2">
        <f>((G6-C6)/C6)*100</f>
        <v>-2.2727272727272845</v>
      </c>
      <c r="I6" s="2">
        <v>14.8</v>
      </c>
      <c r="J6" s="2">
        <f>((I6-D6)/D6)*100</f>
        <v>3.4965034965034962</v>
      </c>
      <c r="K6" s="2">
        <v>87</v>
      </c>
      <c r="L6" s="34">
        <f>((K6-E6)/E6)*100</f>
        <v>4.8192771084337354</v>
      </c>
      <c r="O6" s="176">
        <v>1</v>
      </c>
      <c r="P6" s="44">
        <f t="shared" ref="P6:P17" si="0">D3</f>
        <v>14.3</v>
      </c>
      <c r="Q6">
        <f>(P6+R6)/2</f>
        <v>14.65</v>
      </c>
      <c r="R6" s="2">
        <f t="shared" ref="R6:R17" si="1">I3</f>
        <v>15</v>
      </c>
      <c r="S6" s="285"/>
      <c r="T6" s="2">
        <f t="shared" ref="T6:T17" si="2">D22</f>
        <v>12.4</v>
      </c>
      <c r="U6">
        <f>(T6+V6)/2</f>
        <v>12.5</v>
      </c>
      <c r="V6" s="49">
        <f t="shared" ref="V6:V17" si="3">I22</f>
        <v>12.6</v>
      </c>
      <c r="Y6" s="20">
        <v>1</v>
      </c>
      <c r="Z6" s="9">
        <f t="shared" ref="Z6:Z17" si="4">E3</f>
        <v>84</v>
      </c>
      <c r="AA6" s="9">
        <f t="shared" ref="AA6:AA17" si="5">K3</f>
        <v>86</v>
      </c>
      <c r="AB6" s="286"/>
      <c r="AC6" s="9">
        <f t="shared" ref="AC6:AC17" si="6">E22</f>
        <v>77</v>
      </c>
      <c r="AD6" s="13">
        <f t="shared" ref="AD6:AD17" si="7">K22</f>
        <v>81</v>
      </c>
      <c r="AG6" s="44" t="s">
        <v>93</v>
      </c>
      <c r="AH6" s="116" t="s">
        <v>20</v>
      </c>
      <c r="AI6" s="10" t="s">
        <v>21</v>
      </c>
      <c r="AJ6" s="246"/>
      <c r="AK6" s="10" t="s">
        <v>20</v>
      </c>
      <c r="AL6" s="118" t="s">
        <v>21</v>
      </c>
      <c r="AM6" s="228" t="s">
        <v>93</v>
      </c>
    </row>
    <row r="7" spans="1:39" ht="15" thickBot="1" x14ac:dyDescent="0.4">
      <c r="A7" s="3"/>
      <c r="B7" s="289">
        <v>5</v>
      </c>
      <c r="C7">
        <v>14.7</v>
      </c>
      <c r="D7">
        <v>11.4</v>
      </c>
      <c r="E7" s="34">
        <v>79</v>
      </c>
      <c r="F7" s="219"/>
      <c r="G7" s="44">
        <v>14.2</v>
      </c>
      <c r="H7" s="2">
        <f>((G7-C7)/C7)*100</f>
        <v>-3.4013605442176873</v>
      </c>
      <c r="I7" s="2">
        <v>11.8</v>
      </c>
      <c r="J7" s="2">
        <f>((I7-D7)/D7)*100</f>
        <v>3.5087719298245648</v>
      </c>
      <c r="K7" s="2">
        <v>82</v>
      </c>
      <c r="L7" s="34">
        <f>((K7-E7)/E7)*100</f>
        <v>3.79746835443038</v>
      </c>
      <c r="O7" s="177">
        <v>2</v>
      </c>
      <c r="P7" s="44">
        <f t="shared" si="0"/>
        <v>12.9</v>
      </c>
      <c r="Q7">
        <f t="shared" ref="Q7:Q20" si="8">(P7+R7)/2</f>
        <v>12.95</v>
      </c>
      <c r="R7" s="2">
        <f t="shared" si="1"/>
        <v>13</v>
      </c>
      <c r="S7" s="285"/>
      <c r="T7" s="2">
        <f t="shared" si="2"/>
        <v>10.9</v>
      </c>
      <c r="U7">
        <f t="shared" ref="U7:U20" si="9">(T7+V7)/2</f>
        <v>10.9</v>
      </c>
      <c r="V7" s="49">
        <f t="shared" si="3"/>
        <v>10.9</v>
      </c>
      <c r="Y7" s="33">
        <v>2</v>
      </c>
      <c r="Z7" s="2">
        <f t="shared" si="4"/>
        <v>81</v>
      </c>
      <c r="AA7" s="2">
        <f t="shared" si="5"/>
        <v>81</v>
      </c>
      <c r="AB7" s="285"/>
      <c r="AC7" s="2">
        <f t="shared" si="6"/>
        <v>76</v>
      </c>
      <c r="AD7" s="49">
        <f t="shared" si="7"/>
        <v>78</v>
      </c>
      <c r="AG7" s="176">
        <v>1</v>
      </c>
      <c r="AH7" s="9">
        <f t="shared" ref="AH7:AH18" si="10">C3</f>
        <v>16.899999999999999</v>
      </c>
      <c r="AI7" s="9">
        <f t="shared" ref="AI7:AI18" si="11">G3</f>
        <v>17.5</v>
      </c>
      <c r="AJ7" s="286"/>
      <c r="AK7" s="13">
        <f t="shared" ref="AK7:AK18" si="12">C22</f>
        <v>16</v>
      </c>
      <c r="AL7" s="13">
        <f t="shared" ref="AL7:AL18" si="13">G22</f>
        <v>15.3</v>
      </c>
      <c r="AM7" s="288">
        <v>6</v>
      </c>
    </row>
    <row r="8" spans="1:39" ht="15" thickBot="1" x14ac:dyDescent="0.4">
      <c r="A8" s="3"/>
      <c r="B8" s="289">
        <v>22</v>
      </c>
      <c r="C8">
        <v>15.2</v>
      </c>
      <c r="D8">
        <v>12</v>
      </c>
      <c r="E8" s="34">
        <v>80</v>
      </c>
      <c r="F8" s="219"/>
      <c r="G8" s="44">
        <v>17.8</v>
      </c>
      <c r="H8" s="2">
        <f t="shared" ref="H8:H14" si="14">((G8-C8)/C8)*100</f>
        <v>17.105263157894747</v>
      </c>
      <c r="I8" s="23">
        <v>11.7</v>
      </c>
      <c r="J8" s="23">
        <f t="shared" ref="J8:J14" si="15">((I8-D8)/D8)*100</f>
        <v>-2.5000000000000062</v>
      </c>
      <c r="K8" s="23">
        <v>77</v>
      </c>
      <c r="L8" s="34">
        <f t="shared" ref="L8:L14" si="16">((K8-E8)/E8)*100</f>
        <v>-3.75</v>
      </c>
      <c r="O8" s="177">
        <v>3</v>
      </c>
      <c r="P8" s="44">
        <f t="shared" si="0"/>
        <v>11.7</v>
      </c>
      <c r="Q8">
        <f t="shared" si="8"/>
        <v>11.899999999999999</v>
      </c>
      <c r="R8" s="2">
        <f t="shared" si="1"/>
        <v>12.1</v>
      </c>
      <c r="S8" s="285"/>
      <c r="T8" s="2">
        <f t="shared" si="2"/>
        <v>10.1</v>
      </c>
      <c r="U8">
        <f t="shared" si="9"/>
        <v>10.050000000000001</v>
      </c>
      <c r="V8" s="49">
        <f t="shared" si="3"/>
        <v>10</v>
      </c>
      <c r="Y8" s="33">
        <v>3</v>
      </c>
      <c r="Z8" s="2">
        <f t="shared" si="4"/>
        <v>78</v>
      </c>
      <c r="AA8" s="2">
        <f t="shared" si="5"/>
        <v>78</v>
      </c>
      <c r="AB8" s="285"/>
      <c r="AC8" s="2">
        <f t="shared" si="6"/>
        <v>71</v>
      </c>
      <c r="AD8" s="49">
        <f t="shared" si="7"/>
        <v>72</v>
      </c>
      <c r="AG8" s="177">
        <v>2</v>
      </c>
      <c r="AH8" s="2">
        <f t="shared" si="10"/>
        <v>16.7</v>
      </c>
      <c r="AI8" s="2">
        <f t="shared" si="11"/>
        <v>16.399999999999999</v>
      </c>
      <c r="AJ8" s="285"/>
      <c r="AK8" s="13">
        <f t="shared" si="12"/>
        <v>13.9</v>
      </c>
      <c r="AL8" s="49">
        <f t="shared" si="13"/>
        <v>13.1</v>
      </c>
      <c r="AM8" s="289">
        <v>7</v>
      </c>
    </row>
    <row r="9" spans="1:39" ht="15" thickBot="1" x14ac:dyDescent="0.4">
      <c r="B9" s="289">
        <v>23</v>
      </c>
      <c r="C9">
        <v>15.4</v>
      </c>
      <c r="D9">
        <v>10.7</v>
      </c>
      <c r="E9" s="34">
        <v>72</v>
      </c>
      <c r="F9" s="219"/>
      <c r="G9" s="44">
        <v>15.8</v>
      </c>
      <c r="H9" s="23">
        <f t="shared" si="14"/>
        <v>2.5974025974025996</v>
      </c>
      <c r="I9" s="23">
        <v>11.3</v>
      </c>
      <c r="J9" s="23">
        <f t="shared" si="15"/>
        <v>5.6074766355140326</v>
      </c>
      <c r="K9" s="23">
        <v>73</v>
      </c>
      <c r="L9" s="34">
        <f t="shared" si="16"/>
        <v>1.3888888888888888</v>
      </c>
      <c r="O9" s="177">
        <v>4</v>
      </c>
      <c r="P9" s="44">
        <f t="shared" si="0"/>
        <v>14.3</v>
      </c>
      <c r="Q9">
        <f t="shared" si="8"/>
        <v>14.55</v>
      </c>
      <c r="R9" s="2">
        <f t="shared" si="1"/>
        <v>14.8</v>
      </c>
      <c r="S9" s="285"/>
      <c r="T9" s="2">
        <f t="shared" si="2"/>
        <v>11.3</v>
      </c>
      <c r="U9">
        <f t="shared" si="9"/>
        <v>11.3</v>
      </c>
      <c r="V9" s="49">
        <f t="shared" si="3"/>
        <v>11.3</v>
      </c>
      <c r="Y9" s="33">
        <v>4</v>
      </c>
      <c r="Z9" s="2">
        <f t="shared" si="4"/>
        <v>83</v>
      </c>
      <c r="AA9" s="2">
        <f t="shared" si="5"/>
        <v>87</v>
      </c>
      <c r="AB9" s="285"/>
      <c r="AC9" s="2">
        <f t="shared" si="6"/>
        <v>81</v>
      </c>
      <c r="AD9" s="49">
        <f t="shared" si="7"/>
        <v>81</v>
      </c>
      <c r="AG9" s="177">
        <v>3</v>
      </c>
      <c r="AH9" s="2">
        <f t="shared" si="10"/>
        <v>15.8</v>
      </c>
      <c r="AI9" s="2">
        <f t="shared" si="11"/>
        <v>15.6</v>
      </c>
      <c r="AJ9" s="285"/>
      <c r="AK9" s="13">
        <f t="shared" si="12"/>
        <v>13.5</v>
      </c>
      <c r="AL9" s="49">
        <f t="shared" si="13"/>
        <v>14.8</v>
      </c>
      <c r="AM9" s="289">
        <v>8</v>
      </c>
    </row>
    <row r="10" spans="1:39" ht="15.5" customHeight="1" thickBot="1" x14ac:dyDescent="0.4">
      <c r="B10" s="289">
        <v>25</v>
      </c>
      <c r="C10">
        <v>14.9</v>
      </c>
      <c r="D10">
        <v>11.6</v>
      </c>
      <c r="E10" s="34">
        <v>84</v>
      </c>
      <c r="F10" s="219"/>
      <c r="G10" s="44">
        <v>15.2</v>
      </c>
      <c r="H10" s="2">
        <f t="shared" si="14"/>
        <v>2.0134228187919394</v>
      </c>
      <c r="I10" s="23">
        <v>12.6</v>
      </c>
      <c r="J10" s="23">
        <f t="shared" si="15"/>
        <v>8.6206896551724146</v>
      </c>
      <c r="K10" s="2">
        <v>83</v>
      </c>
      <c r="L10" s="34">
        <f t="shared" si="16"/>
        <v>-1.1904761904761905</v>
      </c>
      <c r="O10" s="177">
        <v>5</v>
      </c>
      <c r="P10" s="44">
        <f t="shared" si="0"/>
        <v>11.4</v>
      </c>
      <c r="Q10">
        <f t="shared" si="8"/>
        <v>11.600000000000001</v>
      </c>
      <c r="R10" s="2">
        <f t="shared" si="1"/>
        <v>11.8</v>
      </c>
      <c r="S10" s="285"/>
      <c r="T10" s="2">
        <f t="shared" si="2"/>
        <v>12.7</v>
      </c>
      <c r="U10">
        <f t="shared" si="9"/>
        <v>12.649999999999999</v>
      </c>
      <c r="V10" s="49">
        <f t="shared" si="3"/>
        <v>12.6</v>
      </c>
      <c r="Y10" s="33">
        <v>5</v>
      </c>
      <c r="Z10" s="2">
        <f t="shared" si="4"/>
        <v>79</v>
      </c>
      <c r="AA10" s="2">
        <f t="shared" si="5"/>
        <v>82</v>
      </c>
      <c r="AB10" s="285"/>
      <c r="AC10" s="2">
        <f t="shared" si="6"/>
        <v>80</v>
      </c>
      <c r="AD10" s="49">
        <f t="shared" si="7"/>
        <v>79</v>
      </c>
      <c r="AG10" s="177">
        <v>4</v>
      </c>
      <c r="AH10" s="2">
        <f t="shared" si="10"/>
        <v>17.600000000000001</v>
      </c>
      <c r="AI10" s="2">
        <f t="shared" si="11"/>
        <v>17.2</v>
      </c>
      <c r="AJ10" s="285"/>
      <c r="AK10" s="13">
        <f t="shared" si="12"/>
        <v>14.8</v>
      </c>
      <c r="AL10" s="49">
        <f t="shared" si="13"/>
        <v>14.9</v>
      </c>
      <c r="AM10" s="289">
        <v>9</v>
      </c>
    </row>
    <row r="11" spans="1:39" ht="15" thickBot="1" x14ac:dyDescent="0.4">
      <c r="B11" s="289">
        <v>27</v>
      </c>
      <c r="C11">
        <v>14.3</v>
      </c>
      <c r="D11">
        <v>11.8</v>
      </c>
      <c r="E11" s="34">
        <v>83</v>
      </c>
      <c r="F11" s="219"/>
      <c r="G11" s="44">
        <v>15.3</v>
      </c>
      <c r="H11" s="23">
        <f t="shared" si="14"/>
        <v>6.9930069930069925</v>
      </c>
      <c r="I11" s="23">
        <v>12.5</v>
      </c>
      <c r="J11" s="23">
        <f t="shared" si="15"/>
        <v>5.9322033898305024</v>
      </c>
      <c r="K11" s="2">
        <v>83</v>
      </c>
      <c r="L11" s="34">
        <f t="shared" si="16"/>
        <v>0</v>
      </c>
      <c r="O11" s="177">
        <v>22</v>
      </c>
      <c r="P11" s="44">
        <f t="shared" si="0"/>
        <v>12</v>
      </c>
      <c r="Q11">
        <f t="shared" si="8"/>
        <v>11.85</v>
      </c>
      <c r="R11" s="2">
        <f t="shared" si="1"/>
        <v>11.7</v>
      </c>
      <c r="S11" s="285"/>
      <c r="T11" s="2">
        <f t="shared" si="2"/>
        <v>13</v>
      </c>
      <c r="U11">
        <f t="shared" si="9"/>
        <v>13.15</v>
      </c>
      <c r="V11" s="49">
        <f t="shared" si="3"/>
        <v>13.3</v>
      </c>
      <c r="Y11" s="33">
        <v>22</v>
      </c>
      <c r="Z11" s="2">
        <f t="shared" si="4"/>
        <v>80</v>
      </c>
      <c r="AA11" s="2">
        <f t="shared" si="5"/>
        <v>77</v>
      </c>
      <c r="AB11" s="285"/>
      <c r="AC11" s="2">
        <f t="shared" si="6"/>
        <v>81</v>
      </c>
      <c r="AD11" s="49">
        <f t="shared" si="7"/>
        <v>79</v>
      </c>
      <c r="AG11" s="177">
        <v>5</v>
      </c>
      <c r="AH11" s="2">
        <f t="shared" si="10"/>
        <v>14.7</v>
      </c>
      <c r="AI11" s="2">
        <f t="shared" si="11"/>
        <v>14.2</v>
      </c>
      <c r="AJ11" s="285"/>
      <c r="AK11" s="13">
        <f t="shared" si="12"/>
        <v>16</v>
      </c>
      <c r="AL11" s="49">
        <f t="shared" si="13"/>
        <v>16.7</v>
      </c>
      <c r="AM11" s="289">
        <v>10</v>
      </c>
    </row>
    <row r="12" spans="1:39" ht="15" thickBot="1" x14ac:dyDescent="0.4">
      <c r="B12" s="289">
        <v>28</v>
      </c>
      <c r="C12">
        <v>15.7</v>
      </c>
      <c r="D12">
        <v>12.7</v>
      </c>
      <c r="E12" s="34">
        <v>83</v>
      </c>
      <c r="F12" s="219"/>
      <c r="G12" s="44">
        <v>15.7</v>
      </c>
      <c r="H12" s="23">
        <f t="shared" si="14"/>
        <v>0</v>
      </c>
      <c r="I12" s="23">
        <v>12.8</v>
      </c>
      <c r="J12" s="23">
        <f t="shared" si="15"/>
        <v>0.78740157480316086</v>
      </c>
      <c r="K12" s="23">
        <v>83</v>
      </c>
      <c r="L12" s="34">
        <f t="shared" si="16"/>
        <v>0</v>
      </c>
      <c r="O12" s="177">
        <v>23</v>
      </c>
      <c r="P12" s="44">
        <f t="shared" si="0"/>
        <v>10.7</v>
      </c>
      <c r="Q12">
        <f t="shared" si="8"/>
        <v>11</v>
      </c>
      <c r="R12" s="2">
        <f t="shared" si="1"/>
        <v>11.3</v>
      </c>
      <c r="S12" s="285"/>
      <c r="T12" s="2">
        <f t="shared" si="2"/>
        <v>12.2</v>
      </c>
      <c r="U12">
        <f t="shared" si="9"/>
        <v>12.149999999999999</v>
      </c>
      <c r="V12" s="49">
        <f t="shared" si="3"/>
        <v>12.1</v>
      </c>
      <c r="Y12" s="33">
        <v>23</v>
      </c>
      <c r="Z12" s="2">
        <f t="shared" si="4"/>
        <v>72</v>
      </c>
      <c r="AA12" s="2">
        <f t="shared" si="5"/>
        <v>73</v>
      </c>
      <c r="AB12" s="285"/>
      <c r="AC12" s="2">
        <f t="shared" si="6"/>
        <v>80</v>
      </c>
      <c r="AD12" s="49">
        <f t="shared" si="7"/>
        <v>81</v>
      </c>
      <c r="AG12" s="177">
        <v>22</v>
      </c>
      <c r="AH12" s="2">
        <f t="shared" si="10"/>
        <v>15.2</v>
      </c>
      <c r="AI12" s="2">
        <f t="shared" si="11"/>
        <v>17.8</v>
      </c>
      <c r="AJ12" s="285"/>
      <c r="AK12" s="13">
        <f t="shared" si="12"/>
        <v>16.399999999999999</v>
      </c>
      <c r="AL12" s="49">
        <f t="shared" si="13"/>
        <v>17.100000000000001</v>
      </c>
      <c r="AM12" s="290">
        <v>11</v>
      </c>
    </row>
    <row r="13" spans="1:39" ht="15" thickBot="1" x14ac:dyDescent="0.4">
      <c r="A13" s="3"/>
      <c r="B13" s="289">
        <v>29</v>
      </c>
      <c r="C13">
        <v>15.4</v>
      </c>
      <c r="D13">
        <v>12.4</v>
      </c>
      <c r="E13" s="34">
        <v>80</v>
      </c>
      <c r="F13" s="219"/>
      <c r="G13" s="44">
        <v>15.5</v>
      </c>
      <c r="H13" s="23">
        <f t="shared" si="14"/>
        <v>0.64935064935064701</v>
      </c>
      <c r="I13" s="23">
        <v>12.6</v>
      </c>
      <c r="J13" s="23">
        <f t="shared" si="15"/>
        <v>1.6129032258064457</v>
      </c>
      <c r="K13" s="23">
        <v>83</v>
      </c>
      <c r="L13" s="34">
        <f t="shared" si="16"/>
        <v>3.75</v>
      </c>
      <c r="O13" s="177">
        <v>25</v>
      </c>
      <c r="P13" s="44">
        <f t="shared" si="0"/>
        <v>11.6</v>
      </c>
      <c r="Q13">
        <f t="shared" si="8"/>
        <v>12.1</v>
      </c>
      <c r="R13" s="2">
        <f t="shared" si="1"/>
        <v>12.6</v>
      </c>
      <c r="S13" s="285"/>
      <c r="T13" s="2">
        <f t="shared" si="2"/>
        <v>12.8</v>
      </c>
      <c r="U13">
        <f t="shared" si="9"/>
        <v>12.850000000000001</v>
      </c>
      <c r="V13" s="49">
        <f t="shared" si="3"/>
        <v>12.9</v>
      </c>
      <c r="Y13" s="33">
        <v>25</v>
      </c>
      <c r="Z13" s="2">
        <f t="shared" si="4"/>
        <v>84</v>
      </c>
      <c r="AA13" s="2">
        <f t="shared" si="5"/>
        <v>83</v>
      </c>
      <c r="AB13" s="285"/>
      <c r="AC13" s="2">
        <f t="shared" si="6"/>
        <v>81</v>
      </c>
      <c r="AD13" s="49">
        <f t="shared" si="7"/>
        <v>82</v>
      </c>
      <c r="AG13" s="177">
        <v>23</v>
      </c>
      <c r="AH13" s="2">
        <f t="shared" si="10"/>
        <v>15.4</v>
      </c>
      <c r="AI13" s="2">
        <f t="shared" si="11"/>
        <v>15.8</v>
      </c>
      <c r="AJ13" s="285"/>
      <c r="AK13" s="13">
        <f t="shared" si="12"/>
        <v>16.600000000000001</v>
      </c>
      <c r="AL13" s="49">
        <f t="shared" si="13"/>
        <v>15.5</v>
      </c>
      <c r="AM13" s="291">
        <v>38</v>
      </c>
    </row>
    <row r="14" spans="1:39" ht="15" thickBot="1" x14ac:dyDescent="0.4">
      <c r="A14" s="3"/>
      <c r="B14" s="289">
        <v>30</v>
      </c>
      <c r="C14">
        <v>15.5</v>
      </c>
      <c r="D14">
        <v>14.1</v>
      </c>
      <c r="E14" s="62">
        <v>92</v>
      </c>
      <c r="F14" s="221"/>
      <c r="G14" s="59">
        <v>16.100000000000001</v>
      </c>
      <c r="H14" s="23">
        <f t="shared" si="14"/>
        <v>3.8709677419354929</v>
      </c>
      <c r="I14" s="58">
        <v>14.4</v>
      </c>
      <c r="J14" s="23">
        <f t="shared" si="15"/>
        <v>2.1276595744680904</v>
      </c>
      <c r="K14" s="58">
        <v>90</v>
      </c>
      <c r="L14" s="34">
        <f t="shared" si="16"/>
        <v>-2.1739130434782608</v>
      </c>
      <c r="O14" s="177">
        <v>27</v>
      </c>
      <c r="P14" s="44">
        <f t="shared" si="0"/>
        <v>11.8</v>
      </c>
      <c r="Q14">
        <f t="shared" si="8"/>
        <v>12.15</v>
      </c>
      <c r="R14" s="2">
        <f t="shared" si="1"/>
        <v>12.5</v>
      </c>
      <c r="S14" s="285"/>
      <c r="T14" s="2">
        <f t="shared" si="2"/>
        <v>12.3</v>
      </c>
      <c r="U14">
        <f t="shared" si="9"/>
        <v>12.65</v>
      </c>
      <c r="V14" s="49">
        <f t="shared" si="3"/>
        <v>13</v>
      </c>
      <c r="Y14" s="33">
        <v>27</v>
      </c>
      <c r="Z14" s="2">
        <f t="shared" si="4"/>
        <v>83</v>
      </c>
      <c r="AA14" s="2">
        <f t="shared" si="5"/>
        <v>83</v>
      </c>
      <c r="AB14" s="285"/>
      <c r="AC14" s="2">
        <f t="shared" si="6"/>
        <v>81</v>
      </c>
      <c r="AD14" s="49">
        <f t="shared" si="7"/>
        <v>82</v>
      </c>
      <c r="AG14" s="177">
        <v>25</v>
      </c>
      <c r="AH14" s="2">
        <f t="shared" si="10"/>
        <v>14.9</v>
      </c>
      <c r="AI14" s="2">
        <f t="shared" si="11"/>
        <v>15.2</v>
      </c>
      <c r="AJ14" s="285"/>
      <c r="AK14" s="13">
        <f t="shared" si="12"/>
        <v>16.3</v>
      </c>
      <c r="AL14" s="49">
        <f t="shared" si="13"/>
        <v>15.9</v>
      </c>
      <c r="AM14" s="292">
        <v>39</v>
      </c>
    </row>
    <row r="15" spans="1:39" ht="15" thickBot="1" x14ac:dyDescent="0.4">
      <c r="B15" s="115" t="s">
        <v>22</v>
      </c>
      <c r="C15" s="118">
        <f>AVERAGE(C3:C14)</f>
        <v>15.675000000000002</v>
      </c>
      <c r="D15" s="135">
        <f t="shared" ref="D15:L15" si="17">AVERAGE(D3:D14)</f>
        <v>12.491666666666667</v>
      </c>
      <c r="E15" s="135">
        <f t="shared" si="17"/>
        <v>81.583333333333329</v>
      </c>
      <c r="F15" s="135"/>
      <c r="G15" s="135">
        <f t="shared" si="17"/>
        <v>16.024999999999999</v>
      </c>
      <c r="H15" s="135">
        <f t="shared" si="17"/>
        <v>2.3369493357488946</v>
      </c>
      <c r="I15" s="135">
        <f t="shared" si="17"/>
        <v>12.883333333333333</v>
      </c>
      <c r="J15" s="135">
        <f t="shared" si="17"/>
        <v>3.1902259661900523</v>
      </c>
      <c r="K15" s="116">
        <f t="shared" si="17"/>
        <v>82.166666666666671</v>
      </c>
      <c r="L15" s="135">
        <f t="shared" si="17"/>
        <v>0.75184979156257781</v>
      </c>
      <c r="O15" s="177">
        <v>28</v>
      </c>
      <c r="P15" s="44">
        <f t="shared" si="0"/>
        <v>12.7</v>
      </c>
      <c r="Q15">
        <f t="shared" si="8"/>
        <v>12.75</v>
      </c>
      <c r="R15" s="2">
        <f t="shared" si="1"/>
        <v>12.8</v>
      </c>
      <c r="S15" s="285"/>
      <c r="T15" s="2">
        <f t="shared" si="2"/>
        <v>13.9</v>
      </c>
      <c r="U15">
        <f t="shared" si="9"/>
        <v>13.95</v>
      </c>
      <c r="V15" s="49">
        <f t="shared" si="3"/>
        <v>14</v>
      </c>
      <c r="Y15" s="33">
        <v>28</v>
      </c>
      <c r="Z15" s="2">
        <f t="shared" si="4"/>
        <v>83</v>
      </c>
      <c r="AA15" s="2">
        <f t="shared" si="5"/>
        <v>83</v>
      </c>
      <c r="AB15" s="285"/>
      <c r="AC15" s="2">
        <f t="shared" si="6"/>
        <v>93</v>
      </c>
      <c r="AD15" s="49">
        <f t="shared" si="7"/>
        <v>92</v>
      </c>
      <c r="AG15" s="177">
        <v>27</v>
      </c>
      <c r="AH15" s="2">
        <f t="shared" si="10"/>
        <v>14.3</v>
      </c>
      <c r="AI15" s="2">
        <f t="shared" si="11"/>
        <v>15.3</v>
      </c>
      <c r="AJ15" s="285"/>
      <c r="AK15" s="13">
        <f t="shared" si="12"/>
        <v>15.5</v>
      </c>
      <c r="AL15" s="49">
        <f t="shared" si="13"/>
        <v>16.100000000000001</v>
      </c>
      <c r="AM15" s="289">
        <v>40</v>
      </c>
    </row>
    <row r="16" spans="1:39" ht="15" thickBot="1" x14ac:dyDescent="0.4">
      <c r="B16" s="14" t="s">
        <v>23</v>
      </c>
      <c r="C16" s="96">
        <f>_xlfn.STDEV.S(C3:C14)</f>
        <v>0.95928477144551427</v>
      </c>
      <c r="D16" s="62">
        <f t="shared" ref="D16:L16" si="18">_xlfn.STDEV.S(D3:D14)</f>
        <v>1.2018609307942818</v>
      </c>
      <c r="E16" s="62">
        <f t="shared" si="18"/>
        <v>4.6992907266238948</v>
      </c>
      <c r="F16" s="62"/>
      <c r="G16" s="62">
        <f t="shared" si="18"/>
        <v>1.0445747286031593</v>
      </c>
      <c r="H16" s="62">
        <f t="shared" si="18"/>
        <v>5.5295169684016789</v>
      </c>
      <c r="I16" s="62">
        <f t="shared" si="18"/>
        <v>1.2238785837977508</v>
      </c>
      <c r="J16" s="62">
        <f t="shared" si="18"/>
        <v>2.9171471972646272</v>
      </c>
      <c r="K16" s="59">
        <f t="shared" si="18"/>
        <v>4.5891835941271797</v>
      </c>
      <c r="L16" s="62">
        <f t="shared" si="18"/>
        <v>2.5713268330967809</v>
      </c>
      <c r="O16" s="177">
        <v>29</v>
      </c>
      <c r="P16" s="44">
        <f t="shared" si="0"/>
        <v>12.4</v>
      </c>
      <c r="Q16">
        <f t="shared" si="8"/>
        <v>12.5</v>
      </c>
      <c r="R16" s="2">
        <f t="shared" si="1"/>
        <v>12.6</v>
      </c>
      <c r="S16" s="285"/>
      <c r="T16" s="2">
        <f t="shared" si="2"/>
        <v>13.2</v>
      </c>
      <c r="U16">
        <f t="shared" si="9"/>
        <v>13.25</v>
      </c>
      <c r="V16" s="49">
        <f t="shared" si="3"/>
        <v>13.3</v>
      </c>
      <c r="Y16" s="33">
        <v>29</v>
      </c>
      <c r="Z16" s="2">
        <f t="shared" si="4"/>
        <v>80</v>
      </c>
      <c r="AA16" s="2">
        <f t="shared" si="5"/>
        <v>83</v>
      </c>
      <c r="AB16" s="285"/>
      <c r="AC16" s="2">
        <f t="shared" si="6"/>
        <v>84</v>
      </c>
      <c r="AD16" s="49">
        <f t="shared" si="7"/>
        <v>83</v>
      </c>
      <c r="AG16" s="177">
        <v>28</v>
      </c>
      <c r="AH16" s="2">
        <f t="shared" si="10"/>
        <v>15.7</v>
      </c>
      <c r="AI16" s="2">
        <f t="shared" si="11"/>
        <v>15.7</v>
      </c>
      <c r="AJ16" s="285"/>
      <c r="AK16" s="13">
        <f t="shared" si="12"/>
        <v>15.2</v>
      </c>
      <c r="AL16" s="49">
        <f t="shared" si="13"/>
        <v>15.7</v>
      </c>
      <c r="AM16" s="292">
        <v>41</v>
      </c>
    </row>
    <row r="17" spans="1:39" ht="15" thickBot="1" x14ac:dyDescent="0.4">
      <c r="B17" s="14" t="s">
        <v>25</v>
      </c>
      <c r="C17" s="10"/>
      <c r="D17" s="10"/>
      <c r="E17" s="10"/>
      <c r="F17" s="246"/>
      <c r="G17" s="135">
        <f>TTEST(C3:C14,G3:G14,2,1)</f>
        <v>0.17802078412768554</v>
      </c>
      <c r="H17" s="10"/>
      <c r="I17" s="227">
        <f>TTEST(D3:D14,I3:I14,2,1)</f>
        <v>2.3406359970671413E-3</v>
      </c>
      <c r="J17" s="135"/>
      <c r="K17" s="116">
        <f>TTEST(E3:E14,K3:K14,2,1)</f>
        <v>0.35852859401752435</v>
      </c>
      <c r="L17" s="135"/>
      <c r="O17" s="177">
        <v>30</v>
      </c>
      <c r="P17" s="44">
        <f t="shared" si="0"/>
        <v>14.1</v>
      </c>
      <c r="Q17">
        <f t="shared" si="8"/>
        <v>14.25</v>
      </c>
      <c r="R17" s="2">
        <f t="shared" si="1"/>
        <v>14.4</v>
      </c>
      <c r="S17" s="285"/>
      <c r="T17" s="2">
        <f t="shared" si="2"/>
        <v>11.6</v>
      </c>
      <c r="U17">
        <f t="shared" si="9"/>
        <v>11.45</v>
      </c>
      <c r="V17" s="49">
        <f t="shared" si="3"/>
        <v>11.3</v>
      </c>
      <c r="Y17" s="56">
        <v>30</v>
      </c>
      <c r="Z17" s="58">
        <f t="shared" si="4"/>
        <v>92</v>
      </c>
      <c r="AA17" s="58">
        <f t="shared" si="5"/>
        <v>90</v>
      </c>
      <c r="AB17" s="287"/>
      <c r="AC17" s="58">
        <f t="shared" si="6"/>
        <v>85</v>
      </c>
      <c r="AD17" s="96">
        <f t="shared" si="7"/>
        <v>80</v>
      </c>
      <c r="AG17" s="177">
        <v>29</v>
      </c>
      <c r="AH17" s="2">
        <f t="shared" si="10"/>
        <v>15.4</v>
      </c>
      <c r="AI17" s="2">
        <f t="shared" si="11"/>
        <v>15.5</v>
      </c>
      <c r="AJ17" s="285"/>
      <c r="AK17" s="13">
        <f t="shared" si="12"/>
        <v>15.9</v>
      </c>
      <c r="AL17" s="49">
        <f t="shared" si="13"/>
        <v>16.100000000000001</v>
      </c>
      <c r="AM17" s="289">
        <v>42</v>
      </c>
    </row>
    <row r="18" spans="1:39" ht="15" thickBot="1" x14ac:dyDescent="0.4">
      <c r="F18" s="224"/>
      <c r="O18" s="630"/>
      <c r="P18" s="687"/>
      <c r="Q18" s="582"/>
      <c r="R18" s="582"/>
      <c r="S18" s="767"/>
      <c r="T18" s="582"/>
      <c r="U18" s="582"/>
      <c r="V18" s="689"/>
      <c r="Y18" s="44"/>
      <c r="Z18" s="2"/>
      <c r="AA18" s="2"/>
      <c r="AB18" s="2"/>
      <c r="AC18" s="2"/>
      <c r="AD18" s="49"/>
      <c r="AG18" s="198">
        <v>30</v>
      </c>
      <c r="AH18" s="58">
        <f t="shared" si="10"/>
        <v>15.5</v>
      </c>
      <c r="AI18" s="58">
        <f t="shared" si="11"/>
        <v>16.100000000000001</v>
      </c>
      <c r="AJ18" s="287"/>
      <c r="AK18" s="118">
        <f t="shared" si="12"/>
        <v>14.2</v>
      </c>
      <c r="AL18" s="96">
        <f t="shared" si="13"/>
        <v>14.8</v>
      </c>
      <c r="AM18" s="293">
        <v>45</v>
      </c>
    </row>
    <row r="19" spans="1:39" ht="15" thickBot="1" x14ac:dyDescent="0.4">
      <c r="A19" s="3"/>
      <c r="F19" s="224"/>
      <c r="O19" s="34"/>
      <c r="P19" s="44"/>
      <c r="Q19" s="2"/>
      <c r="R19" s="2"/>
      <c r="S19" s="23"/>
      <c r="T19" s="2"/>
      <c r="U19" s="2"/>
      <c r="V19" s="49"/>
      <c r="Y19" s="59"/>
      <c r="Z19" s="58"/>
      <c r="AA19" s="58"/>
      <c r="AB19" s="58"/>
      <c r="AC19" s="58"/>
      <c r="AD19" s="96"/>
      <c r="AG19" s="44"/>
      <c r="AH19" s="2"/>
      <c r="AI19" s="2"/>
      <c r="AJ19" s="23"/>
      <c r="AK19" s="2"/>
      <c r="AL19" s="49"/>
    </row>
    <row r="20" spans="1:39" ht="15" thickBot="1" x14ac:dyDescent="0.4">
      <c r="A20" s="3"/>
      <c r="F20" s="224"/>
      <c r="O20" s="325" t="s">
        <v>91</v>
      </c>
      <c r="P20" s="328">
        <f>AVERAGE(P6:P15)</f>
        <v>12.34</v>
      </c>
      <c r="Q20" s="58">
        <f t="shared" si="8"/>
        <v>12.55</v>
      </c>
      <c r="R20" s="327">
        <f>AVERAGE(R6:R15)</f>
        <v>12.76</v>
      </c>
      <c r="S20" s="768"/>
      <c r="T20" s="327">
        <f>AVERAGE(T6:T18)</f>
        <v>12.200000000000001</v>
      </c>
      <c r="U20" s="58">
        <f t="shared" si="9"/>
        <v>12.237500000000001</v>
      </c>
      <c r="V20" s="412">
        <f>AVERAGE(V6:V18)</f>
        <v>12.275</v>
      </c>
      <c r="Y20" s="7" t="s">
        <v>92</v>
      </c>
      <c r="Z20" s="10">
        <f>AVERAGE(Z6:Z15)</f>
        <v>80.7</v>
      </c>
      <c r="AA20" s="10">
        <f>AVERAGE(AA6:AA15)</f>
        <v>81.3</v>
      </c>
      <c r="AB20" s="10"/>
      <c r="AC20" s="10">
        <f>AVERAGE(AC6:AC18)</f>
        <v>80.833333333333329</v>
      </c>
      <c r="AD20" s="118">
        <f>AVERAGE(AD6:AD18)</f>
        <v>80.833333333333329</v>
      </c>
      <c r="AG20" s="116" t="s">
        <v>91</v>
      </c>
      <c r="AH20" s="10">
        <f>AVERAGE(AH7:AH18)</f>
        <v>15.675000000000002</v>
      </c>
      <c r="AI20" s="10">
        <f>AVERAGE(AI7:AI18)</f>
        <v>16.024999999999999</v>
      </c>
      <c r="AJ20" s="10"/>
      <c r="AK20" s="10">
        <f>AVERAGE(AK7:AK18)</f>
        <v>15.358333333333333</v>
      </c>
      <c r="AL20" s="118">
        <f>AVERAGE(AL7:AL18)</f>
        <v>15.5</v>
      </c>
    </row>
    <row r="21" spans="1:39" ht="15" thickBot="1" x14ac:dyDescent="0.4">
      <c r="A21" s="3" t="s">
        <v>26</v>
      </c>
      <c r="B21" s="14" t="s">
        <v>81</v>
      </c>
      <c r="C21" s="7" t="s">
        <v>55</v>
      </c>
      <c r="D21" s="14" t="s">
        <v>56</v>
      </c>
      <c r="E21" s="14" t="s">
        <v>57</v>
      </c>
      <c r="F21" s="200"/>
      <c r="G21" s="5" t="s">
        <v>55</v>
      </c>
      <c r="H21" s="5" t="s">
        <v>58</v>
      </c>
      <c r="I21" s="5" t="s">
        <v>56</v>
      </c>
      <c r="J21" s="5" t="s">
        <v>58</v>
      </c>
      <c r="K21" s="5" t="s">
        <v>57</v>
      </c>
      <c r="L21" s="6" t="s">
        <v>58</v>
      </c>
    </row>
    <row r="22" spans="1:39" x14ac:dyDescent="0.35">
      <c r="A22" s="3"/>
      <c r="B22" s="288">
        <v>6</v>
      </c>
      <c r="C22" s="13">
        <v>16</v>
      </c>
      <c r="D22" s="2">
        <v>12.4</v>
      </c>
      <c r="E22" s="21">
        <v>77</v>
      </c>
      <c r="F22" s="97"/>
      <c r="G22" s="21">
        <v>15.3</v>
      </c>
      <c r="H22" s="2">
        <f>((G22-C22)/C22)*100</f>
        <v>-4.3749999999999956</v>
      </c>
      <c r="I22" s="21">
        <v>12.6</v>
      </c>
      <c r="J22" s="2">
        <f>((I22-D22)/D22)*100</f>
        <v>1.6129032258064457</v>
      </c>
      <c r="K22" s="202">
        <v>81</v>
      </c>
      <c r="L22" s="49">
        <f>((K22-E22)/E22)*100</f>
        <v>5.1948051948051948</v>
      </c>
    </row>
    <row r="23" spans="1:39" x14ac:dyDescent="0.35">
      <c r="A23" s="3"/>
      <c r="B23" s="289">
        <v>7</v>
      </c>
      <c r="C23" s="49">
        <v>13.9</v>
      </c>
      <c r="D23" s="2">
        <v>10.9</v>
      </c>
      <c r="E23" s="34">
        <v>76</v>
      </c>
      <c r="F23" s="97"/>
      <c r="G23" s="34">
        <v>13.1</v>
      </c>
      <c r="H23" s="2">
        <f t="shared" ref="H23:H33" si="19">((G23-C23)/C23)*100</f>
        <v>-5.7553956834532425</v>
      </c>
      <c r="I23" s="34">
        <v>10.9</v>
      </c>
      <c r="J23" s="2">
        <f t="shared" ref="J23:J33" si="20">((I23-D23)/D23)*100</f>
        <v>0</v>
      </c>
      <c r="K23" s="203">
        <v>78</v>
      </c>
      <c r="L23" s="49">
        <f t="shared" ref="L23:L33" si="21">((K23-E23)/E23)*100</f>
        <v>2.6315789473684208</v>
      </c>
    </row>
    <row r="24" spans="1:39" x14ac:dyDescent="0.35">
      <c r="A24" s="3"/>
      <c r="B24" s="289">
        <v>8</v>
      </c>
      <c r="C24" s="49">
        <v>13.5</v>
      </c>
      <c r="D24" s="2">
        <v>10.1</v>
      </c>
      <c r="E24" s="34">
        <v>71</v>
      </c>
      <c r="F24" s="97"/>
      <c r="G24" s="34">
        <v>14.8</v>
      </c>
      <c r="H24" s="2">
        <f t="shared" si="19"/>
        <v>9.6296296296296351</v>
      </c>
      <c r="I24" s="34">
        <v>10</v>
      </c>
      <c r="J24" s="2">
        <f t="shared" si="20"/>
        <v>-0.99009900990098665</v>
      </c>
      <c r="K24" s="203">
        <v>72</v>
      </c>
      <c r="L24" s="49">
        <f t="shared" si="21"/>
        <v>1.4084507042253522</v>
      </c>
    </row>
    <row r="25" spans="1:39" x14ac:dyDescent="0.35">
      <c r="A25" s="3"/>
      <c r="B25" s="289">
        <v>9</v>
      </c>
      <c r="C25" s="49">
        <v>14.8</v>
      </c>
      <c r="D25" s="2">
        <v>11.3</v>
      </c>
      <c r="E25" s="34">
        <v>81</v>
      </c>
      <c r="F25" s="97"/>
      <c r="G25" s="34">
        <v>14.9</v>
      </c>
      <c r="H25" s="2">
        <f t="shared" si="19"/>
        <v>0.67567567567567333</v>
      </c>
      <c r="I25" s="34">
        <v>11.3</v>
      </c>
      <c r="J25" s="2">
        <f t="shared" si="20"/>
        <v>0</v>
      </c>
      <c r="K25" s="203">
        <v>81</v>
      </c>
      <c r="L25" s="49">
        <f t="shared" si="21"/>
        <v>0</v>
      </c>
    </row>
    <row r="26" spans="1:39" x14ac:dyDescent="0.35">
      <c r="A26" s="3"/>
      <c r="B26" s="289">
        <v>10</v>
      </c>
      <c r="C26" s="49">
        <v>16</v>
      </c>
      <c r="D26" s="2">
        <v>12.7</v>
      </c>
      <c r="E26" s="34">
        <v>80</v>
      </c>
      <c r="F26" s="97"/>
      <c r="G26" s="34">
        <v>16.7</v>
      </c>
      <c r="H26" s="2">
        <f t="shared" si="19"/>
        <v>4.3749999999999956</v>
      </c>
      <c r="I26" s="34">
        <v>12.6</v>
      </c>
      <c r="J26" s="2">
        <f t="shared" si="20"/>
        <v>-0.78740157480314688</v>
      </c>
      <c r="K26" s="203">
        <v>79</v>
      </c>
      <c r="L26" s="49">
        <f t="shared" si="21"/>
        <v>-1.25</v>
      </c>
    </row>
    <row r="27" spans="1:39" ht="15" thickBot="1" x14ac:dyDescent="0.4">
      <c r="B27" s="290">
        <v>11</v>
      </c>
      <c r="C27" s="49">
        <v>16.399999999999999</v>
      </c>
      <c r="D27" s="2">
        <v>13</v>
      </c>
      <c r="E27" s="34">
        <v>81</v>
      </c>
      <c r="F27" s="97"/>
      <c r="G27" s="34">
        <v>17.100000000000001</v>
      </c>
      <c r="H27" s="2">
        <f t="shared" si="19"/>
        <v>4.2682926829268473</v>
      </c>
      <c r="I27" s="34">
        <v>13.3</v>
      </c>
      <c r="J27" s="2">
        <f t="shared" si="20"/>
        <v>2.3076923076923128</v>
      </c>
      <c r="K27" s="203">
        <v>79</v>
      </c>
      <c r="L27" s="49">
        <f t="shared" si="21"/>
        <v>-2.4691358024691357</v>
      </c>
    </row>
    <row r="28" spans="1:39" x14ac:dyDescent="0.35">
      <c r="B28" s="291">
        <v>38</v>
      </c>
      <c r="C28" s="49">
        <v>16.600000000000001</v>
      </c>
      <c r="D28" s="23">
        <v>12.2</v>
      </c>
      <c r="E28" s="34">
        <v>80</v>
      </c>
      <c r="F28" s="97"/>
      <c r="G28" s="34">
        <v>15.5</v>
      </c>
      <c r="H28" s="23">
        <f t="shared" si="19"/>
        <v>-6.6265060240963933</v>
      </c>
      <c r="I28" s="34">
        <v>12.1</v>
      </c>
      <c r="J28" s="23">
        <f t="shared" si="20"/>
        <v>-0.81967213114753812</v>
      </c>
      <c r="K28" s="203">
        <v>81</v>
      </c>
      <c r="L28" s="49">
        <f t="shared" si="21"/>
        <v>1.25</v>
      </c>
    </row>
    <row r="29" spans="1:39" x14ac:dyDescent="0.35">
      <c r="B29" s="292">
        <v>39</v>
      </c>
      <c r="C29" s="49">
        <v>16.3</v>
      </c>
      <c r="D29" s="23">
        <v>12.8</v>
      </c>
      <c r="E29" s="34">
        <v>81</v>
      </c>
      <c r="F29" s="97"/>
      <c r="G29" s="34">
        <v>15.9</v>
      </c>
      <c r="H29" s="23">
        <f t="shared" si="19"/>
        <v>-2.453987730061352</v>
      </c>
      <c r="I29" s="34">
        <v>12.9</v>
      </c>
      <c r="J29" s="23">
        <f t="shared" si="20"/>
        <v>0.78124999999999722</v>
      </c>
      <c r="K29" s="34">
        <v>82</v>
      </c>
      <c r="L29" s="49">
        <f t="shared" si="21"/>
        <v>1.2345679012345678</v>
      </c>
    </row>
    <row r="30" spans="1:39" x14ac:dyDescent="0.35">
      <c r="B30" s="289">
        <v>40</v>
      </c>
      <c r="C30" s="49">
        <v>15.5</v>
      </c>
      <c r="D30" s="23">
        <v>12.3</v>
      </c>
      <c r="E30" s="34">
        <v>81</v>
      </c>
      <c r="F30" s="97"/>
      <c r="G30" s="34">
        <v>16.100000000000001</v>
      </c>
      <c r="H30" s="23">
        <f t="shared" si="19"/>
        <v>3.8709677419354929</v>
      </c>
      <c r="I30" s="34">
        <v>13</v>
      </c>
      <c r="J30" s="23">
        <f t="shared" si="20"/>
        <v>5.6910569105690998</v>
      </c>
      <c r="K30" s="34">
        <v>82</v>
      </c>
      <c r="L30" s="49">
        <f t="shared" si="21"/>
        <v>1.2345679012345678</v>
      </c>
    </row>
    <row r="31" spans="1:39" x14ac:dyDescent="0.35">
      <c r="B31" s="292">
        <v>41</v>
      </c>
      <c r="C31" s="49">
        <v>15.2</v>
      </c>
      <c r="D31" s="2">
        <v>13.9</v>
      </c>
      <c r="E31" s="34">
        <v>93</v>
      </c>
      <c r="F31" s="97"/>
      <c r="G31" s="34">
        <v>15.7</v>
      </c>
      <c r="H31" s="23">
        <f t="shared" si="19"/>
        <v>3.2894736842105261</v>
      </c>
      <c r="I31" s="34">
        <v>14</v>
      </c>
      <c r="J31" s="23">
        <f t="shared" si="20"/>
        <v>0.71942446043165209</v>
      </c>
      <c r="K31" s="34">
        <v>92</v>
      </c>
      <c r="L31" s="49">
        <f t="shared" si="21"/>
        <v>-1.0752688172043012</v>
      </c>
    </row>
    <row r="32" spans="1:39" x14ac:dyDescent="0.35">
      <c r="B32" s="289">
        <v>42</v>
      </c>
      <c r="C32" s="49">
        <v>15.9</v>
      </c>
      <c r="D32" s="2">
        <v>13.2</v>
      </c>
      <c r="E32" s="34">
        <v>84</v>
      </c>
      <c r="F32" s="97"/>
      <c r="G32" s="34">
        <v>16.100000000000001</v>
      </c>
      <c r="H32" s="23">
        <f t="shared" si="19"/>
        <v>1.2578616352201324</v>
      </c>
      <c r="I32" s="34">
        <v>13.3</v>
      </c>
      <c r="J32" s="23">
        <f t="shared" si="20"/>
        <v>0.75757575757576834</v>
      </c>
      <c r="K32" s="34">
        <v>83</v>
      </c>
      <c r="L32" s="49">
        <f t="shared" si="21"/>
        <v>-1.1904761904761905</v>
      </c>
    </row>
    <row r="33" spans="2:14" ht="15" thickBot="1" x14ac:dyDescent="0.4">
      <c r="B33" s="293">
        <v>45</v>
      </c>
      <c r="C33" s="49">
        <v>14.2</v>
      </c>
      <c r="D33" s="23">
        <v>11.6</v>
      </c>
      <c r="E33" s="34">
        <v>85</v>
      </c>
      <c r="F33" s="97"/>
      <c r="G33" s="34">
        <v>14.8</v>
      </c>
      <c r="H33" s="23">
        <f t="shared" si="19"/>
        <v>4.2253521126760667</v>
      </c>
      <c r="I33" s="34">
        <v>11.3</v>
      </c>
      <c r="J33" s="23">
        <f t="shared" si="20"/>
        <v>-2.5862068965517149</v>
      </c>
      <c r="K33" s="34">
        <v>80</v>
      </c>
      <c r="L33" s="49">
        <f t="shared" si="21"/>
        <v>-5.8823529411764701</v>
      </c>
    </row>
    <row r="34" spans="2:14" ht="15" thickBot="1" x14ac:dyDescent="0.4">
      <c r="B34" s="14" t="s">
        <v>22</v>
      </c>
      <c r="C34" s="13">
        <f>AVERAGE(C22:C33)</f>
        <v>15.358333333333333</v>
      </c>
      <c r="D34" s="21">
        <f>AVERAGE(D22:D33)</f>
        <v>12.200000000000001</v>
      </c>
      <c r="E34" s="21">
        <f>AVERAGE(E22:E33)</f>
        <v>80.833333333333329</v>
      </c>
      <c r="F34" s="21"/>
      <c r="G34" s="21">
        <f t="shared" ref="G34:L34" si="22">AVERAGE(G22:G33)</f>
        <v>15.5</v>
      </c>
      <c r="H34" s="21">
        <f t="shared" si="22"/>
        <v>1.0317803103886156</v>
      </c>
      <c r="I34" s="21">
        <f t="shared" si="22"/>
        <v>12.275</v>
      </c>
      <c r="J34" s="21">
        <f t="shared" si="22"/>
        <v>0.55721025413932412</v>
      </c>
      <c r="K34" s="21">
        <f t="shared" si="22"/>
        <v>80.833333333333329</v>
      </c>
      <c r="L34" s="21">
        <f t="shared" si="22"/>
        <v>9.0561408128500442E-2</v>
      </c>
    </row>
    <row r="35" spans="2:14" ht="15" thickBot="1" x14ac:dyDescent="0.4">
      <c r="B35" s="14" t="s">
        <v>23</v>
      </c>
      <c r="C35" s="135">
        <f>_xlfn.STDEV.S(C22:C33)</f>
        <v>1.0405054133215816</v>
      </c>
      <c r="D35" s="135">
        <f>_xlfn.STDEV.S(D22:D33)</f>
        <v>1.064296609375071</v>
      </c>
      <c r="E35" s="135">
        <f>_xlfn.STDEV.S(E22:E33)</f>
        <v>5.3229064742237702</v>
      </c>
      <c r="F35" s="135"/>
      <c r="G35" s="135">
        <f t="shared" ref="G35:L35" si="23">_xlfn.STDEV.S(G22:G33)</f>
        <v>1.0470738447519528</v>
      </c>
      <c r="H35" s="135">
        <f t="shared" si="23"/>
        <v>4.9101850699268992</v>
      </c>
      <c r="I35" s="135">
        <f t="shared" si="23"/>
        <v>1.175604293351064</v>
      </c>
      <c r="J35" s="135">
        <f t="shared" si="23"/>
        <v>2.0725851249831182</v>
      </c>
      <c r="K35" s="135">
        <f t="shared" si="23"/>
        <v>4.5293654649577038</v>
      </c>
      <c r="L35" s="135">
        <f t="shared" si="23"/>
        <v>2.7837513254468242</v>
      </c>
    </row>
    <row r="36" spans="2:14" ht="15" thickBot="1" x14ac:dyDescent="0.4">
      <c r="B36" s="14" t="s">
        <v>25</v>
      </c>
      <c r="C36" s="135"/>
      <c r="D36" s="10"/>
      <c r="E36" s="135"/>
      <c r="F36" s="246"/>
      <c r="G36" s="135">
        <f>TTEST(C22:C33,G22:G33,2,1)</f>
        <v>0.51832913132405345</v>
      </c>
      <c r="H36" s="10"/>
      <c r="I36" s="135">
        <f>TTEST(D22:D33,I22:I33,2,1)</f>
        <v>0.32599061059758161</v>
      </c>
      <c r="J36" s="10"/>
      <c r="K36" s="135">
        <f>TTEST(E22:E33,K22:K33,2,1)</f>
        <v>1</v>
      </c>
      <c r="L36" s="118"/>
    </row>
    <row r="37" spans="2:14" ht="15" thickBot="1" x14ac:dyDescent="0.4">
      <c r="B37" s="17" t="s">
        <v>27</v>
      </c>
      <c r="C37" s="62">
        <f>TTEST(C3:C14,C22:C33,2,2)</f>
        <v>0.44652416273464623</v>
      </c>
      <c r="D37" s="62">
        <f>TTEST(D3:D14,D22:D33,2,2)</f>
        <v>0.53559076620777701</v>
      </c>
      <c r="E37" s="62">
        <f>TTEST(E3:E14,E22:E33,2,2)</f>
        <v>0.71793310039552272</v>
      </c>
      <c r="F37" s="247"/>
      <c r="G37" s="62"/>
      <c r="H37" s="58">
        <f>TTEST(H3:H14,H22:H33,2,2)</f>
        <v>0.5472049030505961</v>
      </c>
      <c r="I37" s="58">
        <f>TTEST(I3:I14,I22:I33,2,2)</f>
        <v>0.22739708283071663</v>
      </c>
      <c r="J37" s="199">
        <f>TTEST(J3:J14,J22:J33,2,2)</f>
        <v>1.82983011519397E-2</v>
      </c>
      <c r="K37" s="58">
        <f>TTEST(K3:K14,K22:K33,2,2)</f>
        <v>0.48132699497516285</v>
      </c>
      <c r="L37" s="135">
        <f>TTEST(L3:L14,L22:L33,2,2)</f>
        <v>0.55170171317699557</v>
      </c>
    </row>
    <row r="38" spans="2:14" ht="15" thickBot="1" x14ac:dyDescent="0.4">
      <c r="B38" s="13" t="s">
        <v>130</v>
      </c>
      <c r="C38" s="13">
        <f t="shared" ref="C38:I38" si="24">(C35+C16)/2</f>
        <v>0.9998950923835479</v>
      </c>
      <c r="D38" s="13">
        <f t="shared" si="24"/>
        <v>1.1330787700846763</v>
      </c>
      <c r="E38" s="13">
        <f t="shared" si="24"/>
        <v>5.011098600423832</v>
      </c>
      <c r="F38" s="13">
        <f t="shared" si="24"/>
        <v>0</v>
      </c>
      <c r="G38" s="13">
        <f t="shared" si="24"/>
        <v>1.045824286677556</v>
      </c>
      <c r="H38" s="13">
        <f t="shared" si="24"/>
        <v>5.2198510191642891</v>
      </c>
      <c r="I38" s="13">
        <f t="shared" si="24"/>
        <v>1.1997414385744074</v>
      </c>
      <c r="J38" s="13">
        <f>(J35+J16)/2</f>
        <v>2.4948661611238725</v>
      </c>
      <c r="K38" s="13">
        <f>(K35+K16)/2</f>
        <v>4.5592745295424422</v>
      </c>
      <c r="L38" s="13">
        <f>(L35+L16)/2</f>
        <v>2.6775390792718028</v>
      </c>
    </row>
    <row r="39" spans="2:14" ht="15" thickBot="1" x14ac:dyDescent="0.4">
      <c r="B39" s="118" t="s">
        <v>101</v>
      </c>
      <c r="C39" s="118">
        <f>(C15-C34)/C38</f>
        <v>0.31669989089735467</v>
      </c>
      <c r="D39" s="118">
        <f t="shared" ref="D39:L39" si="25">(D15-D34)/D38</f>
        <v>0.25741075939925118</v>
      </c>
      <c r="E39" s="118">
        <f t="shared" si="25"/>
        <v>0.14966777942397022</v>
      </c>
      <c r="F39" s="118" t="e">
        <f t="shared" si="25"/>
        <v>#DIV/0!</v>
      </c>
      <c r="G39" s="118">
        <f t="shared" si="25"/>
        <v>0.50199637423591814</v>
      </c>
      <c r="H39" s="118">
        <f t="shared" si="25"/>
        <v>0.25003951656253204</v>
      </c>
      <c r="I39" s="118">
        <f t="shared" si="25"/>
        <v>0.5070536982169962</v>
      </c>
      <c r="J39" s="118">
        <f t="shared" si="25"/>
        <v>1.0553735318870263</v>
      </c>
      <c r="K39" s="118">
        <f t="shared" si="25"/>
        <v>0.29244418705077468</v>
      </c>
      <c r="L39" s="118">
        <f t="shared" si="25"/>
        <v>0.24697618367307816</v>
      </c>
    </row>
    <row r="40" spans="2:14" x14ac:dyDescent="0.35">
      <c r="F40" s="224"/>
    </row>
    <row r="41" spans="2:14" x14ac:dyDescent="0.35">
      <c r="F41" s="224"/>
    </row>
    <row r="42" spans="2:14" x14ac:dyDescent="0.35">
      <c r="F42" s="224"/>
    </row>
    <row r="43" spans="2:14" x14ac:dyDescent="0.35">
      <c r="F43" s="224"/>
    </row>
    <row r="44" spans="2:14" x14ac:dyDescent="0.35">
      <c r="F44" s="224"/>
    </row>
    <row r="45" spans="2:14" x14ac:dyDescent="0.35">
      <c r="F45" s="224"/>
    </row>
    <row r="46" spans="2:14" x14ac:dyDescent="0.35">
      <c r="F46" s="224"/>
    </row>
    <row r="47" spans="2:14" x14ac:dyDescent="0.35">
      <c r="F47" s="224"/>
    </row>
    <row r="48" spans="2:14" x14ac:dyDescent="0.35">
      <c r="F48" s="224"/>
      <c r="N48" s="49"/>
    </row>
    <row r="49" spans="6:6" x14ac:dyDescent="0.35">
      <c r="F49" s="224"/>
    </row>
    <row r="50" spans="6:6" x14ac:dyDescent="0.35">
      <c r="F50" s="224"/>
    </row>
    <row r="51" spans="6:6" x14ac:dyDescent="0.35">
      <c r="F51" s="224"/>
    </row>
    <row r="52" spans="6:6" x14ac:dyDescent="0.35">
      <c r="F52" s="224"/>
    </row>
    <row r="53" spans="6:6" x14ac:dyDescent="0.35">
      <c r="F53" s="224"/>
    </row>
    <row r="54" spans="6:6" x14ac:dyDescent="0.35">
      <c r="F54" s="224"/>
    </row>
    <row r="55" spans="6:6" x14ac:dyDescent="0.35">
      <c r="F55" s="224"/>
    </row>
    <row r="56" spans="6:6" x14ac:dyDescent="0.35">
      <c r="F56" s="224"/>
    </row>
    <row r="57" spans="6:6" x14ac:dyDescent="0.35">
      <c r="F57" s="224"/>
    </row>
    <row r="58" spans="6:6" x14ac:dyDescent="0.35">
      <c r="F58" s="224"/>
    </row>
    <row r="59" spans="6:6" x14ac:dyDescent="0.35">
      <c r="F59" s="224"/>
    </row>
    <row r="60" spans="6:6" x14ac:dyDescent="0.35">
      <c r="F60" s="224"/>
    </row>
    <row r="61" spans="6:6" x14ac:dyDescent="0.35">
      <c r="F61" s="224"/>
    </row>
    <row r="62" spans="6:6" x14ac:dyDescent="0.35">
      <c r="F62" s="224"/>
    </row>
    <row r="63" spans="6:6" x14ac:dyDescent="0.35">
      <c r="F63" s="224"/>
    </row>
    <row r="64" spans="6:6" x14ac:dyDescent="0.35">
      <c r="F64" s="224"/>
    </row>
    <row r="65" spans="6:6" x14ac:dyDescent="0.35">
      <c r="F65" s="224"/>
    </row>
    <row r="66" spans="6:6" x14ac:dyDescent="0.35">
      <c r="F66" s="224"/>
    </row>
    <row r="67" spans="6:6" x14ac:dyDescent="0.35">
      <c r="F67" s="224"/>
    </row>
    <row r="68" spans="6:6" x14ac:dyDescent="0.35">
      <c r="F68" s="224"/>
    </row>
    <row r="69" spans="6:6" x14ac:dyDescent="0.35">
      <c r="F69" s="224"/>
    </row>
    <row r="70" spans="6:6" x14ac:dyDescent="0.35">
      <c r="F70" s="224"/>
    </row>
    <row r="71" spans="6:6" x14ac:dyDescent="0.35">
      <c r="F71" s="224"/>
    </row>
    <row r="72" spans="6:6" x14ac:dyDescent="0.35">
      <c r="F72" s="224"/>
    </row>
    <row r="73" spans="6:6" x14ac:dyDescent="0.35">
      <c r="F73" s="224"/>
    </row>
    <row r="74" spans="6:6" x14ac:dyDescent="0.35">
      <c r="F74" s="224"/>
    </row>
    <row r="75" spans="6:6" x14ac:dyDescent="0.35">
      <c r="F75" s="224"/>
    </row>
    <row r="76" spans="6:6" x14ac:dyDescent="0.35">
      <c r="F76" s="224"/>
    </row>
    <row r="77" spans="6:6" x14ac:dyDescent="0.35">
      <c r="F77" s="224"/>
    </row>
    <row r="78" spans="6:6" x14ac:dyDescent="0.35">
      <c r="F78" s="224"/>
    </row>
    <row r="79" spans="6:6" x14ac:dyDescent="0.35">
      <c r="F79" s="224"/>
    </row>
    <row r="80" spans="6:6" x14ac:dyDescent="0.35">
      <c r="F80" s="224"/>
    </row>
    <row r="81" spans="6:6" x14ac:dyDescent="0.35">
      <c r="F81" s="224"/>
    </row>
    <row r="82" spans="6:6" x14ac:dyDescent="0.35">
      <c r="F82" s="224"/>
    </row>
    <row r="83" spans="6:6" x14ac:dyDescent="0.35">
      <c r="F83" s="224"/>
    </row>
    <row r="84" spans="6:6" x14ac:dyDescent="0.35">
      <c r="F84" s="224"/>
    </row>
    <row r="85" spans="6:6" x14ac:dyDescent="0.35">
      <c r="F85" s="224"/>
    </row>
    <row r="86" spans="6:6" x14ac:dyDescent="0.35">
      <c r="F86" s="224"/>
    </row>
    <row r="87" spans="6:6" x14ac:dyDescent="0.35">
      <c r="F87" s="224"/>
    </row>
    <row r="88" spans="6:6" x14ac:dyDescent="0.35">
      <c r="F88" s="224"/>
    </row>
    <row r="89" spans="6:6" x14ac:dyDescent="0.35">
      <c r="F89" s="224"/>
    </row>
    <row r="90" spans="6:6" x14ac:dyDescent="0.35">
      <c r="F90" s="224"/>
    </row>
    <row r="91" spans="6:6" x14ac:dyDescent="0.35">
      <c r="F91" s="224"/>
    </row>
    <row r="92" spans="6:6" x14ac:dyDescent="0.35">
      <c r="F92" s="224"/>
    </row>
    <row r="93" spans="6:6" x14ac:dyDescent="0.35">
      <c r="F93" s="224"/>
    </row>
    <row r="94" spans="6:6" x14ac:dyDescent="0.35">
      <c r="F94" s="224"/>
    </row>
    <row r="95" spans="6:6" x14ac:dyDescent="0.35">
      <c r="F95" s="224"/>
    </row>
    <row r="96" spans="6:6" x14ac:dyDescent="0.35">
      <c r="F96" s="224"/>
    </row>
    <row r="97" spans="6:6" x14ac:dyDescent="0.35">
      <c r="F97" s="224"/>
    </row>
    <row r="98" spans="6:6" x14ac:dyDescent="0.35">
      <c r="F98" s="224"/>
    </row>
    <row r="99" spans="6:6" x14ac:dyDescent="0.35">
      <c r="F99" s="224"/>
    </row>
    <row r="100" spans="6:6" x14ac:dyDescent="0.35">
      <c r="F100" s="224"/>
    </row>
    <row r="101" spans="6:6" x14ac:dyDescent="0.35">
      <c r="F101" s="224"/>
    </row>
    <row r="102" spans="6:6" x14ac:dyDescent="0.35">
      <c r="F102" s="224"/>
    </row>
    <row r="103" spans="6:6" x14ac:dyDescent="0.35">
      <c r="F103" s="224"/>
    </row>
    <row r="104" spans="6:6" x14ac:dyDescent="0.35">
      <c r="F104" s="224"/>
    </row>
    <row r="105" spans="6:6" x14ac:dyDescent="0.35">
      <c r="F105" s="224"/>
    </row>
    <row r="106" spans="6:6" x14ac:dyDescent="0.35">
      <c r="F106" s="224"/>
    </row>
    <row r="107" spans="6:6" x14ac:dyDescent="0.35">
      <c r="F107" s="224"/>
    </row>
    <row r="108" spans="6:6" x14ac:dyDescent="0.35">
      <c r="F108" s="224"/>
    </row>
    <row r="109" spans="6:6" x14ac:dyDescent="0.35">
      <c r="F109" s="224"/>
    </row>
    <row r="110" spans="6:6" x14ac:dyDescent="0.35">
      <c r="F110" s="224"/>
    </row>
    <row r="111" spans="6:6" x14ac:dyDescent="0.35">
      <c r="F111" s="224"/>
    </row>
    <row r="112" spans="6:6" x14ac:dyDescent="0.35">
      <c r="F112" s="224"/>
    </row>
    <row r="113" spans="6:6" x14ac:dyDescent="0.35">
      <c r="F113" s="224"/>
    </row>
    <row r="114" spans="6:6" x14ac:dyDescent="0.35">
      <c r="F114" s="224"/>
    </row>
    <row r="115" spans="6:6" x14ac:dyDescent="0.35">
      <c r="F115" s="224"/>
    </row>
    <row r="116" spans="6:6" x14ac:dyDescent="0.35">
      <c r="F116" s="224"/>
    </row>
    <row r="117" spans="6:6" x14ac:dyDescent="0.35">
      <c r="F117" s="224"/>
    </row>
    <row r="118" spans="6:6" x14ac:dyDescent="0.35">
      <c r="F118" s="224"/>
    </row>
    <row r="119" spans="6:6" x14ac:dyDescent="0.35">
      <c r="F119" s="224"/>
    </row>
    <row r="120" spans="6:6" x14ac:dyDescent="0.35">
      <c r="F120" s="224"/>
    </row>
    <row r="121" spans="6:6" x14ac:dyDescent="0.35">
      <c r="F121" s="224"/>
    </row>
    <row r="122" spans="6:6" x14ac:dyDescent="0.35">
      <c r="F122" s="224"/>
    </row>
    <row r="123" spans="6:6" x14ac:dyDescent="0.35">
      <c r="F123" s="224"/>
    </row>
    <row r="124" spans="6:6" x14ac:dyDescent="0.35">
      <c r="F124" s="224"/>
    </row>
    <row r="125" spans="6:6" x14ac:dyDescent="0.35">
      <c r="F125" s="224"/>
    </row>
    <row r="126" spans="6:6" x14ac:dyDescent="0.35">
      <c r="F126" s="224"/>
    </row>
    <row r="127" spans="6:6" x14ac:dyDescent="0.35">
      <c r="F127" s="224"/>
    </row>
    <row r="128" spans="6:6" x14ac:dyDescent="0.35">
      <c r="F128" s="224"/>
    </row>
    <row r="129" spans="6:6" x14ac:dyDescent="0.35">
      <c r="F129" s="224"/>
    </row>
    <row r="130" spans="6:6" x14ac:dyDescent="0.35">
      <c r="F130" s="224"/>
    </row>
    <row r="131" spans="6:6" x14ac:dyDescent="0.35">
      <c r="F131" s="224"/>
    </row>
    <row r="132" spans="6:6" x14ac:dyDescent="0.35">
      <c r="F132" s="224"/>
    </row>
    <row r="133" spans="6:6" x14ac:dyDescent="0.35">
      <c r="F133" s="224"/>
    </row>
    <row r="134" spans="6:6" x14ac:dyDescent="0.35">
      <c r="F134" s="224"/>
    </row>
    <row r="135" spans="6:6" x14ac:dyDescent="0.35">
      <c r="F135" s="224"/>
    </row>
    <row r="136" spans="6:6" x14ac:dyDescent="0.35">
      <c r="F136" s="224"/>
    </row>
    <row r="137" spans="6:6" x14ac:dyDescent="0.35">
      <c r="F137" s="224"/>
    </row>
    <row r="138" spans="6:6" x14ac:dyDescent="0.35">
      <c r="F138" s="224"/>
    </row>
    <row r="139" spans="6:6" x14ac:dyDescent="0.35">
      <c r="F139" s="224"/>
    </row>
    <row r="140" spans="6:6" x14ac:dyDescent="0.35">
      <c r="F140" s="224"/>
    </row>
    <row r="141" spans="6:6" x14ac:dyDescent="0.35">
      <c r="F141" s="224"/>
    </row>
    <row r="142" spans="6:6" x14ac:dyDescent="0.35">
      <c r="F142" s="224"/>
    </row>
    <row r="143" spans="6:6" x14ac:dyDescent="0.35">
      <c r="F143" s="224"/>
    </row>
    <row r="144" spans="6:6" x14ac:dyDescent="0.35">
      <c r="F144" s="224"/>
    </row>
    <row r="145" spans="6:6" x14ac:dyDescent="0.35">
      <c r="F145" s="224"/>
    </row>
    <row r="146" spans="6:6" x14ac:dyDescent="0.35">
      <c r="F146" s="224"/>
    </row>
    <row r="147" spans="6:6" x14ac:dyDescent="0.35">
      <c r="F147" s="224"/>
    </row>
    <row r="148" spans="6:6" x14ac:dyDescent="0.35">
      <c r="F148" s="224"/>
    </row>
    <row r="149" spans="6:6" x14ac:dyDescent="0.35">
      <c r="F149" s="224"/>
    </row>
    <row r="150" spans="6:6" x14ac:dyDescent="0.35">
      <c r="F150" s="224"/>
    </row>
    <row r="151" spans="6:6" x14ac:dyDescent="0.35">
      <c r="F151" s="224"/>
    </row>
    <row r="152" spans="6:6" x14ac:dyDescent="0.35">
      <c r="F152" s="224"/>
    </row>
    <row r="153" spans="6:6" x14ac:dyDescent="0.35">
      <c r="F153" s="224"/>
    </row>
    <row r="154" spans="6:6" x14ac:dyDescent="0.35">
      <c r="F154" s="224"/>
    </row>
    <row r="155" spans="6:6" x14ac:dyDescent="0.35">
      <c r="F155" s="224"/>
    </row>
    <row r="156" spans="6:6" x14ac:dyDescent="0.35">
      <c r="F156" s="224"/>
    </row>
    <row r="157" spans="6:6" x14ac:dyDescent="0.35">
      <c r="F157" s="224"/>
    </row>
    <row r="158" spans="6:6" x14ac:dyDescent="0.35">
      <c r="F158" s="224"/>
    </row>
    <row r="159" spans="6:6" x14ac:dyDescent="0.35">
      <c r="F159" s="224"/>
    </row>
    <row r="160" spans="6:6" x14ac:dyDescent="0.35">
      <c r="F160" s="224"/>
    </row>
    <row r="161" spans="6:6" x14ac:dyDescent="0.35">
      <c r="F161" s="224"/>
    </row>
    <row r="162" spans="6:6" x14ac:dyDescent="0.35">
      <c r="F162" s="224"/>
    </row>
    <row r="163" spans="6:6" x14ac:dyDescent="0.35">
      <c r="F163" s="224"/>
    </row>
    <row r="164" spans="6:6" x14ac:dyDescent="0.35">
      <c r="F164" s="224"/>
    </row>
    <row r="165" spans="6:6" x14ac:dyDescent="0.35">
      <c r="F165" s="224"/>
    </row>
    <row r="166" spans="6:6" x14ac:dyDescent="0.35">
      <c r="F166" s="224"/>
    </row>
    <row r="167" spans="6:6" x14ac:dyDescent="0.35">
      <c r="F167" s="224"/>
    </row>
    <row r="168" spans="6:6" x14ac:dyDescent="0.35">
      <c r="F168" s="224"/>
    </row>
    <row r="169" spans="6:6" x14ac:dyDescent="0.35">
      <c r="F169" s="224"/>
    </row>
    <row r="170" spans="6:6" x14ac:dyDescent="0.35">
      <c r="F170" s="224"/>
    </row>
    <row r="171" spans="6:6" x14ac:dyDescent="0.35">
      <c r="F171" s="224"/>
    </row>
    <row r="172" spans="6:6" x14ac:dyDescent="0.35">
      <c r="F172" s="224"/>
    </row>
    <row r="173" spans="6:6" x14ac:dyDescent="0.35">
      <c r="F173" s="224"/>
    </row>
    <row r="174" spans="6:6" x14ac:dyDescent="0.35">
      <c r="F174" s="224"/>
    </row>
    <row r="175" spans="6:6" x14ac:dyDescent="0.35">
      <c r="F175" s="224"/>
    </row>
    <row r="176" spans="6:6" x14ac:dyDescent="0.35">
      <c r="F176" s="224"/>
    </row>
    <row r="177" spans="6:6" x14ac:dyDescent="0.35">
      <c r="F177" s="224"/>
    </row>
    <row r="178" spans="6:6" x14ac:dyDescent="0.35">
      <c r="F178" s="224"/>
    </row>
    <row r="179" spans="6:6" x14ac:dyDescent="0.35">
      <c r="F179" s="224"/>
    </row>
    <row r="180" spans="6:6" x14ac:dyDescent="0.35">
      <c r="F180" s="224"/>
    </row>
    <row r="181" spans="6:6" x14ac:dyDescent="0.35">
      <c r="F181" s="224"/>
    </row>
    <row r="182" spans="6:6" x14ac:dyDescent="0.35">
      <c r="F182" s="224"/>
    </row>
    <row r="183" spans="6:6" x14ac:dyDescent="0.35">
      <c r="F183" s="224"/>
    </row>
    <row r="184" spans="6:6" x14ac:dyDescent="0.35">
      <c r="F184" s="224"/>
    </row>
    <row r="185" spans="6:6" x14ac:dyDescent="0.35">
      <c r="F185" s="224"/>
    </row>
    <row r="186" spans="6:6" x14ac:dyDescent="0.35">
      <c r="F186" s="224"/>
    </row>
    <row r="187" spans="6:6" x14ac:dyDescent="0.35">
      <c r="F187" s="224"/>
    </row>
    <row r="188" spans="6:6" x14ac:dyDescent="0.35">
      <c r="F188" s="224"/>
    </row>
    <row r="189" spans="6:6" x14ac:dyDescent="0.35">
      <c r="F189" s="224"/>
    </row>
    <row r="190" spans="6:6" x14ac:dyDescent="0.35">
      <c r="F190" s="224"/>
    </row>
    <row r="191" spans="6:6" x14ac:dyDescent="0.35">
      <c r="F191" s="224"/>
    </row>
    <row r="192" spans="6:6" x14ac:dyDescent="0.35">
      <c r="F192" s="224"/>
    </row>
    <row r="193" spans="6:6" x14ac:dyDescent="0.35">
      <c r="F193" s="224"/>
    </row>
    <row r="194" spans="6:6" x14ac:dyDescent="0.35">
      <c r="F194" s="224"/>
    </row>
    <row r="195" spans="6:6" x14ac:dyDescent="0.35">
      <c r="F195" s="224"/>
    </row>
    <row r="196" spans="6:6" x14ac:dyDescent="0.35">
      <c r="F196" s="224"/>
    </row>
    <row r="197" spans="6:6" x14ac:dyDescent="0.35">
      <c r="F197" s="224"/>
    </row>
    <row r="198" spans="6:6" x14ac:dyDescent="0.35">
      <c r="F198" s="224"/>
    </row>
    <row r="199" spans="6:6" x14ac:dyDescent="0.35">
      <c r="F199" s="224"/>
    </row>
    <row r="200" spans="6:6" x14ac:dyDescent="0.35">
      <c r="F200" s="224"/>
    </row>
    <row r="201" spans="6:6" x14ac:dyDescent="0.35">
      <c r="F201" s="224"/>
    </row>
    <row r="202" spans="6:6" x14ac:dyDescent="0.35">
      <c r="F202" s="224"/>
    </row>
    <row r="203" spans="6:6" x14ac:dyDescent="0.35">
      <c r="F203" s="224"/>
    </row>
    <row r="204" spans="6:6" x14ac:dyDescent="0.35">
      <c r="F204" s="224"/>
    </row>
    <row r="205" spans="6:6" x14ac:dyDescent="0.35">
      <c r="F205" s="224"/>
    </row>
    <row r="206" spans="6:6" x14ac:dyDescent="0.35">
      <c r="F206" s="224"/>
    </row>
    <row r="207" spans="6:6" x14ac:dyDescent="0.35">
      <c r="F207" s="224"/>
    </row>
    <row r="208" spans="6:6" x14ac:dyDescent="0.35">
      <c r="F208" s="224"/>
    </row>
    <row r="209" spans="6:6" x14ac:dyDescent="0.35">
      <c r="F209" s="224"/>
    </row>
    <row r="210" spans="6:6" x14ac:dyDescent="0.35">
      <c r="F210" s="224"/>
    </row>
    <row r="211" spans="6:6" x14ac:dyDescent="0.35">
      <c r="F211" s="224"/>
    </row>
    <row r="212" spans="6:6" x14ac:dyDescent="0.35">
      <c r="F212" s="224"/>
    </row>
    <row r="213" spans="6:6" x14ac:dyDescent="0.35">
      <c r="F213" s="224"/>
    </row>
    <row r="214" spans="6:6" x14ac:dyDescent="0.35">
      <c r="F214" s="224"/>
    </row>
    <row r="215" spans="6:6" x14ac:dyDescent="0.35">
      <c r="F215" s="224"/>
    </row>
    <row r="216" spans="6:6" x14ac:dyDescent="0.35">
      <c r="F216" s="224"/>
    </row>
    <row r="217" spans="6:6" x14ac:dyDescent="0.35">
      <c r="F217" s="224"/>
    </row>
    <row r="218" spans="6:6" x14ac:dyDescent="0.35">
      <c r="F218" s="224"/>
    </row>
    <row r="219" spans="6:6" x14ac:dyDescent="0.35">
      <c r="F219" s="224"/>
    </row>
    <row r="220" spans="6:6" x14ac:dyDescent="0.35">
      <c r="F220" s="224"/>
    </row>
    <row r="221" spans="6:6" x14ac:dyDescent="0.35">
      <c r="F221" s="224"/>
    </row>
    <row r="222" spans="6:6" x14ac:dyDescent="0.35">
      <c r="F222" s="224"/>
    </row>
    <row r="223" spans="6:6" x14ac:dyDescent="0.35">
      <c r="F223" s="224"/>
    </row>
    <row r="224" spans="6:6" x14ac:dyDescent="0.35">
      <c r="F224" s="224"/>
    </row>
    <row r="225" spans="6:6" x14ac:dyDescent="0.35">
      <c r="F225" s="224"/>
    </row>
    <row r="226" spans="6:6" x14ac:dyDescent="0.35">
      <c r="F226" s="224"/>
    </row>
    <row r="227" spans="6:6" x14ac:dyDescent="0.35">
      <c r="F227" s="224"/>
    </row>
    <row r="228" spans="6:6" x14ac:dyDescent="0.35">
      <c r="F228" s="224"/>
    </row>
    <row r="229" spans="6:6" x14ac:dyDescent="0.35">
      <c r="F229" s="224"/>
    </row>
    <row r="230" spans="6:6" x14ac:dyDescent="0.35">
      <c r="F230" s="224"/>
    </row>
    <row r="231" spans="6:6" x14ac:dyDescent="0.35">
      <c r="F231" s="224"/>
    </row>
    <row r="232" spans="6:6" x14ac:dyDescent="0.35">
      <c r="F232" s="224"/>
    </row>
    <row r="233" spans="6:6" x14ac:dyDescent="0.35">
      <c r="F233" s="224"/>
    </row>
    <row r="234" spans="6:6" x14ac:dyDescent="0.35">
      <c r="F234" s="224"/>
    </row>
    <row r="235" spans="6:6" x14ac:dyDescent="0.35">
      <c r="F235" s="224"/>
    </row>
    <row r="236" spans="6:6" x14ac:dyDescent="0.35">
      <c r="F236" s="224"/>
    </row>
    <row r="237" spans="6:6" x14ac:dyDescent="0.35">
      <c r="F237" s="224"/>
    </row>
    <row r="238" spans="6:6" x14ac:dyDescent="0.35">
      <c r="F238" s="224"/>
    </row>
    <row r="239" spans="6:6" x14ac:dyDescent="0.35">
      <c r="F239" s="224"/>
    </row>
    <row r="240" spans="6:6" x14ac:dyDescent="0.35">
      <c r="F240" s="224"/>
    </row>
    <row r="241" spans="6:6" x14ac:dyDescent="0.35">
      <c r="F241" s="224"/>
    </row>
    <row r="242" spans="6:6" x14ac:dyDescent="0.35">
      <c r="F242" s="224"/>
    </row>
    <row r="243" spans="6:6" x14ac:dyDescent="0.35">
      <c r="F243" s="224"/>
    </row>
    <row r="244" spans="6:6" x14ac:dyDescent="0.35">
      <c r="F244" s="224"/>
    </row>
    <row r="245" spans="6:6" x14ac:dyDescent="0.35">
      <c r="F245" s="224"/>
    </row>
    <row r="246" spans="6:6" x14ac:dyDescent="0.35">
      <c r="F246" s="224"/>
    </row>
    <row r="247" spans="6:6" x14ac:dyDescent="0.35">
      <c r="F247" s="224"/>
    </row>
    <row r="248" spans="6:6" x14ac:dyDescent="0.35">
      <c r="F248" s="224"/>
    </row>
    <row r="249" spans="6:6" x14ac:dyDescent="0.35">
      <c r="F249" s="224"/>
    </row>
    <row r="250" spans="6:6" x14ac:dyDescent="0.35">
      <c r="F250" s="224"/>
    </row>
    <row r="251" spans="6:6" x14ac:dyDescent="0.35">
      <c r="F251" s="224"/>
    </row>
    <row r="252" spans="6:6" x14ac:dyDescent="0.35">
      <c r="F252" s="224"/>
    </row>
    <row r="253" spans="6:6" x14ac:dyDescent="0.35">
      <c r="F253" s="224"/>
    </row>
    <row r="254" spans="6:6" x14ac:dyDescent="0.35">
      <c r="F254" s="224"/>
    </row>
    <row r="255" spans="6:6" x14ac:dyDescent="0.35">
      <c r="F255" s="224"/>
    </row>
    <row r="256" spans="6:6" x14ac:dyDescent="0.35">
      <c r="F256" s="224"/>
    </row>
    <row r="257" spans="6:6" x14ac:dyDescent="0.35">
      <c r="F257" s="224"/>
    </row>
    <row r="258" spans="6:6" x14ac:dyDescent="0.35">
      <c r="F258" s="224"/>
    </row>
    <row r="259" spans="6:6" x14ac:dyDescent="0.35">
      <c r="F259" s="224"/>
    </row>
    <row r="260" spans="6:6" x14ac:dyDescent="0.35">
      <c r="F260" s="224"/>
    </row>
    <row r="261" spans="6:6" x14ac:dyDescent="0.35">
      <c r="F261" s="224"/>
    </row>
    <row r="262" spans="6:6" x14ac:dyDescent="0.35">
      <c r="F262" s="224"/>
    </row>
    <row r="263" spans="6:6" x14ac:dyDescent="0.35">
      <c r="F263" s="224"/>
    </row>
    <row r="264" spans="6:6" x14ac:dyDescent="0.35">
      <c r="F264" s="224"/>
    </row>
    <row r="265" spans="6:6" x14ac:dyDescent="0.35">
      <c r="F265" s="224"/>
    </row>
    <row r="266" spans="6:6" x14ac:dyDescent="0.35">
      <c r="F266" s="224"/>
    </row>
    <row r="267" spans="6:6" x14ac:dyDescent="0.35">
      <c r="F267" s="224"/>
    </row>
    <row r="268" spans="6:6" x14ac:dyDescent="0.35">
      <c r="F268" s="224"/>
    </row>
    <row r="269" spans="6:6" x14ac:dyDescent="0.35">
      <c r="F269" s="224"/>
    </row>
    <row r="270" spans="6:6" x14ac:dyDescent="0.35">
      <c r="F270" s="224"/>
    </row>
    <row r="271" spans="6:6" x14ac:dyDescent="0.35">
      <c r="F271" s="224"/>
    </row>
    <row r="272" spans="6:6" x14ac:dyDescent="0.35">
      <c r="F272" s="224"/>
    </row>
    <row r="273" spans="6:6" x14ac:dyDescent="0.35">
      <c r="F273" s="224"/>
    </row>
    <row r="274" spans="6:6" x14ac:dyDescent="0.35">
      <c r="F274" s="224"/>
    </row>
    <row r="275" spans="6:6" x14ac:dyDescent="0.35">
      <c r="F275" s="224"/>
    </row>
    <row r="276" spans="6:6" x14ac:dyDescent="0.35">
      <c r="F276" s="224"/>
    </row>
    <row r="277" spans="6:6" x14ac:dyDescent="0.35">
      <c r="F277" s="224"/>
    </row>
    <row r="278" spans="6:6" x14ac:dyDescent="0.35">
      <c r="F278" s="224"/>
    </row>
    <row r="279" spans="6:6" x14ac:dyDescent="0.35">
      <c r="F279" s="224"/>
    </row>
    <row r="280" spans="6:6" x14ac:dyDescent="0.35">
      <c r="F280" s="224"/>
    </row>
    <row r="281" spans="6:6" x14ac:dyDescent="0.35">
      <c r="F281" s="224"/>
    </row>
    <row r="282" spans="6:6" x14ac:dyDescent="0.35">
      <c r="F282" s="224"/>
    </row>
    <row r="283" spans="6:6" x14ac:dyDescent="0.35">
      <c r="F283" s="224"/>
    </row>
    <row r="284" spans="6:6" x14ac:dyDescent="0.35">
      <c r="F284" s="224"/>
    </row>
    <row r="285" spans="6:6" x14ac:dyDescent="0.35">
      <c r="F285" s="224"/>
    </row>
    <row r="286" spans="6:6" x14ac:dyDescent="0.35">
      <c r="F286" s="224"/>
    </row>
    <row r="287" spans="6:6" x14ac:dyDescent="0.35">
      <c r="F287" s="224"/>
    </row>
    <row r="288" spans="6:6" x14ac:dyDescent="0.35">
      <c r="F288" s="224"/>
    </row>
    <row r="289" spans="6:6" x14ac:dyDescent="0.35">
      <c r="F289" s="224"/>
    </row>
    <row r="290" spans="6:6" x14ac:dyDescent="0.35">
      <c r="F290" s="224"/>
    </row>
    <row r="291" spans="6:6" x14ac:dyDescent="0.35">
      <c r="F291" s="224"/>
    </row>
    <row r="292" spans="6:6" x14ac:dyDescent="0.35">
      <c r="F292" s="224"/>
    </row>
    <row r="293" spans="6:6" x14ac:dyDescent="0.35">
      <c r="F293" s="224"/>
    </row>
    <row r="294" spans="6:6" x14ac:dyDescent="0.35">
      <c r="F294" s="224"/>
    </row>
    <row r="295" spans="6:6" x14ac:dyDescent="0.35">
      <c r="F295" s="224"/>
    </row>
    <row r="296" spans="6:6" x14ac:dyDescent="0.35">
      <c r="F296" s="224"/>
    </row>
    <row r="297" spans="6:6" x14ac:dyDescent="0.35">
      <c r="F297" s="224"/>
    </row>
    <row r="298" spans="6:6" x14ac:dyDescent="0.35">
      <c r="F298" s="224"/>
    </row>
    <row r="299" spans="6:6" x14ac:dyDescent="0.35">
      <c r="F299" s="224"/>
    </row>
    <row r="300" spans="6:6" x14ac:dyDescent="0.35">
      <c r="F300" s="224"/>
    </row>
    <row r="301" spans="6:6" x14ac:dyDescent="0.35">
      <c r="F301" s="224"/>
    </row>
    <row r="302" spans="6:6" x14ac:dyDescent="0.35">
      <c r="F302" s="224"/>
    </row>
    <row r="303" spans="6:6" x14ac:dyDescent="0.35">
      <c r="F303" s="224"/>
    </row>
    <row r="304" spans="6:6" x14ac:dyDescent="0.35">
      <c r="F304" s="224"/>
    </row>
    <row r="305" spans="6:6" x14ac:dyDescent="0.35">
      <c r="F305" s="224"/>
    </row>
    <row r="306" spans="6:6" x14ac:dyDescent="0.35">
      <c r="F306" s="224"/>
    </row>
    <row r="307" spans="6:6" x14ac:dyDescent="0.35">
      <c r="F307" s="224"/>
    </row>
    <row r="308" spans="6:6" x14ac:dyDescent="0.35">
      <c r="F308" s="224"/>
    </row>
    <row r="309" spans="6:6" x14ac:dyDescent="0.35">
      <c r="F309" s="224"/>
    </row>
    <row r="310" spans="6:6" x14ac:dyDescent="0.35">
      <c r="F310" s="224"/>
    </row>
    <row r="311" spans="6:6" x14ac:dyDescent="0.35">
      <c r="F311" s="224"/>
    </row>
    <row r="312" spans="6:6" x14ac:dyDescent="0.35">
      <c r="F312" s="224"/>
    </row>
    <row r="313" spans="6:6" x14ac:dyDescent="0.35">
      <c r="F313" s="224"/>
    </row>
    <row r="314" spans="6:6" x14ac:dyDescent="0.35">
      <c r="F314" s="224"/>
    </row>
    <row r="315" spans="6:6" x14ac:dyDescent="0.35">
      <c r="F315" s="224"/>
    </row>
    <row r="316" spans="6:6" x14ac:dyDescent="0.35">
      <c r="F316" s="224"/>
    </row>
    <row r="317" spans="6:6" x14ac:dyDescent="0.35">
      <c r="F317" s="224"/>
    </row>
    <row r="318" spans="6:6" x14ac:dyDescent="0.35">
      <c r="F318" s="224"/>
    </row>
    <row r="319" spans="6:6" x14ac:dyDescent="0.35">
      <c r="F319" s="224"/>
    </row>
    <row r="320" spans="6:6" x14ac:dyDescent="0.35">
      <c r="F320" s="224"/>
    </row>
    <row r="321" spans="6:6" x14ac:dyDescent="0.35">
      <c r="F321" s="224"/>
    </row>
    <row r="322" spans="6:6" x14ac:dyDescent="0.35">
      <c r="F322" s="224"/>
    </row>
    <row r="323" spans="6:6" x14ac:dyDescent="0.35">
      <c r="F323" s="224"/>
    </row>
    <row r="324" spans="6:6" x14ac:dyDescent="0.35">
      <c r="F324" s="224"/>
    </row>
    <row r="325" spans="6:6" x14ac:dyDescent="0.35">
      <c r="F325" s="224"/>
    </row>
    <row r="326" spans="6:6" x14ac:dyDescent="0.35">
      <c r="F326" s="224"/>
    </row>
    <row r="327" spans="6:6" x14ac:dyDescent="0.35">
      <c r="F327" s="224"/>
    </row>
    <row r="328" spans="6:6" x14ac:dyDescent="0.35">
      <c r="F328" s="224"/>
    </row>
    <row r="329" spans="6:6" x14ac:dyDescent="0.35">
      <c r="F329" s="224"/>
    </row>
    <row r="330" spans="6:6" x14ac:dyDescent="0.35">
      <c r="F330" s="224"/>
    </row>
    <row r="331" spans="6:6" x14ac:dyDescent="0.35">
      <c r="F331" s="224"/>
    </row>
    <row r="332" spans="6:6" x14ac:dyDescent="0.35">
      <c r="F332" s="224"/>
    </row>
    <row r="333" spans="6:6" x14ac:dyDescent="0.35">
      <c r="F333" s="224"/>
    </row>
    <row r="334" spans="6:6" x14ac:dyDescent="0.35">
      <c r="F334" s="224"/>
    </row>
    <row r="335" spans="6:6" x14ac:dyDescent="0.35">
      <c r="F335" s="224"/>
    </row>
    <row r="336" spans="6:6" x14ac:dyDescent="0.35">
      <c r="F336" s="224"/>
    </row>
    <row r="337" spans="6:6" x14ac:dyDescent="0.35">
      <c r="F337" s="224"/>
    </row>
    <row r="338" spans="6:6" x14ac:dyDescent="0.35">
      <c r="F338" s="224"/>
    </row>
    <row r="339" spans="6:6" x14ac:dyDescent="0.35">
      <c r="F339" s="224"/>
    </row>
    <row r="340" spans="6:6" x14ac:dyDescent="0.35">
      <c r="F340" s="224"/>
    </row>
    <row r="341" spans="6:6" x14ac:dyDescent="0.35">
      <c r="F341" s="224"/>
    </row>
    <row r="342" spans="6:6" x14ac:dyDescent="0.35">
      <c r="F342" s="224"/>
    </row>
    <row r="343" spans="6:6" x14ac:dyDescent="0.35">
      <c r="F343" s="224"/>
    </row>
    <row r="344" spans="6:6" x14ac:dyDescent="0.35">
      <c r="F344" s="224"/>
    </row>
    <row r="345" spans="6:6" x14ac:dyDescent="0.35">
      <c r="F345" s="224"/>
    </row>
    <row r="346" spans="6:6" x14ac:dyDescent="0.35">
      <c r="F346" s="224"/>
    </row>
    <row r="347" spans="6:6" x14ac:dyDescent="0.35">
      <c r="F347" s="224"/>
    </row>
    <row r="348" spans="6:6" x14ac:dyDescent="0.35">
      <c r="F348" s="224"/>
    </row>
    <row r="349" spans="6:6" x14ac:dyDescent="0.35">
      <c r="F349" s="224"/>
    </row>
    <row r="350" spans="6:6" x14ac:dyDescent="0.35">
      <c r="F350" s="224"/>
    </row>
    <row r="351" spans="6:6" x14ac:dyDescent="0.35">
      <c r="F351" s="224"/>
    </row>
    <row r="352" spans="6:6" x14ac:dyDescent="0.35">
      <c r="F352" s="224"/>
    </row>
    <row r="353" spans="6:6" x14ac:dyDescent="0.35">
      <c r="F353" s="224"/>
    </row>
    <row r="354" spans="6:6" x14ac:dyDescent="0.35">
      <c r="F354" s="224"/>
    </row>
    <row r="355" spans="6:6" x14ac:dyDescent="0.35">
      <c r="F355" s="224"/>
    </row>
    <row r="356" spans="6:6" x14ac:dyDescent="0.35">
      <c r="F356" s="224"/>
    </row>
    <row r="357" spans="6:6" x14ac:dyDescent="0.35">
      <c r="F357" s="224"/>
    </row>
    <row r="358" spans="6:6" x14ac:dyDescent="0.35">
      <c r="F358" s="224"/>
    </row>
    <row r="359" spans="6:6" x14ac:dyDescent="0.35">
      <c r="F359" s="224"/>
    </row>
    <row r="360" spans="6:6" x14ac:dyDescent="0.35">
      <c r="F360" s="224"/>
    </row>
    <row r="361" spans="6:6" x14ac:dyDescent="0.35">
      <c r="F361" s="224"/>
    </row>
    <row r="362" spans="6:6" x14ac:dyDescent="0.35">
      <c r="F362" s="224"/>
    </row>
    <row r="363" spans="6:6" x14ac:dyDescent="0.35">
      <c r="F363" s="224"/>
    </row>
    <row r="364" spans="6:6" x14ac:dyDescent="0.35">
      <c r="F364" s="224"/>
    </row>
    <row r="365" spans="6:6" x14ac:dyDescent="0.35">
      <c r="F365" s="224"/>
    </row>
    <row r="366" spans="6:6" x14ac:dyDescent="0.35">
      <c r="F366" s="224"/>
    </row>
    <row r="367" spans="6:6" x14ac:dyDescent="0.35">
      <c r="F367" s="224"/>
    </row>
    <row r="368" spans="6:6" x14ac:dyDescent="0.35">
      <c r="F368" s="224"/>
    </row>
    <row r="369" spans="6:6" x14ac:dyDescent="0.35">
      <c r="F369" s="224"/>
    </row>
    <row r="370" spans="6:6" x14ac:dyDescent="0.35">
      <c r="F370" s="224"/>
    </row>
    <row r="371" spans="6:6" x14ac:dyDescent="0.35">
      <c r="F371" s="224"/>
    </row>
    <row r="372" spans="6:6" x14ac:dyDescent="0.35">
      <c r="F372" s="224"/>
    </row>
    <row r="373" spans="6:6" x14ac:dyDescent="0.35">
      <c r="F373" s="224"/>
    </row>
    <row r="374" spans="6:6" x14ac:dyDescent="0.35">
      <c r="F374" s="224"/>
    </row>
    <row r="375" spans="6:6" x14ac:dyDescent="0.35">
      <c r="F375" s="224"/>
    </row>
    <row r="376" spans="6:6" x14ac:dyDescent="0.35">
      <c r="F376" s="224"/>
    </row>
    <row r="377" spans="6:6" x14ac:dyDescent="0.35">
      <c r="F377" s="224"/>
    </row>
    <row r="378" spans="6:6" x14ac:dyDescent="0.35">
      <c r="F378" s="224"/>
    </row>
    <row r="379" spans="6:6" x14ac:dyDescent="0.35">
      <c r="F379" s="224"/>
    </row>
    <row r="380" spans="6:6" x14ac:dyDescent="0.35">
      <c r="F380" s="224"/>
    </row>
    <row r="381" spans="6:6" x14ac:dyDescent="0.35">
      <c r="F381" s="224"/>
    </row>
    <row r="382" spans="6:6" x14ac:dyDescent="0.35">
      <c r="F382" s="224"/>
    </row>
    <row r="383" spans="6:6" x14ac:dyDescent="0.35">
      <c r="F383" s="224"/>
    </row>
    <row r="384" spans="6:6" x14ac:dyDescent="0.35">
      <c r="F384" s="224"/>
    </row>
    <row r="385" spans="6:6" x14ac:dyDescent="0.35">
      <c r="F385" s="224"/>
    </row>
    <row r="386" spans="6:6" x14ac:dyDescent="0.35">
      <c r="F386" s="224"/>
    </row>
    <row r="387" spans="6:6" x14ac:dyDescent="0.35">
      <c r="F387" s="224"/>
    </row>
    <row r="388" spans="6:6" x14ac:dyDescent="0.35">
      <c r="F388" s="224"/>
    </row>
    <row r="389" spans="6:6" x14ac:dyDescent="0.35">
      <c r="F389" s="224"/>
    </row>
    <row r="390" spans="6:6" x14ac:dyDescent="0.35">
      <c r="F390" s="224"/>
    </row>
    <row r="391" spans="6:6" x14ac:dyDescent="0.35">
      <c r="F391" s="224"/>
    </row>
    <row r="392" spans="6:6" x14ac:dyDescent="0.35">
      <c r="F392" s="224"/>
    </row>
    <row r="393" spans="6:6" x14ac:dyDescent="0.35">
      <c r="F393" s="224"/>
    </row>
    <row r="394" spans="6:6" x14ac:dyDescent="0.35">
      <c r="F394" s="224"/>
    </row>
    <row r="395" spans="6:6" x14ac:dyDescent="0.35">
      <c r="F395" s="224"/>
    </row>
    <row r="396" spans="6:6" x14ac:dyDescent="0.35">
      <c r="F396" s="224"/>
    </row>
  </sheetData>
  <mergeCells count="2">
    <mergeCell ref="C1:E1"/>
    <mergeCell ref="G1:L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7"/>
  <sheetViews>
    <sheetView zoomScale="80" zoomScaleNormal="80" workbookViewId="0">
      <selection activeCell="AL40" sqref="AL40"/>
    </sheetView>
  </sheetViews>
  <sheetFormatPr baseColWidth="10" defaultRowHeight="14.5" x14ac:dyDescent="0.35"/>
  <cols>
    <col min="1" max="1" width="11.1796875" customWidth="1"/>
    <col min="2" max="2" width="16.453125" bestFit="1" customWidth="1"/>
    <col min="3" max="3" width="14" customWidth="1"/>
    <col min="4" max="4" width="7.81640625" bestFit="1" customWidth="1"/>
    <col min="5" max="5" width="7.81640625" customWidth="1"/>
    <col min="6" max="6" width="4.453125" bestFit="1" customWidth="1"/>
    <col min="7" max="7" width="6.453125" bestFit="1" customWidth="1"/>
    <col min="8" max="9" width="6.453125" customWidth="1"/>
    <col min="10" max="10" width="7.453125" bestFit="1" customWidth="1"/>
    <col min="11" max="11" width="7.453125" customWidth="1"/>
    <col min="12" max="12" width="5" bestFit="1" customWidth="1"/>
    <col min="13" max="13" width="6.453125" bestFit="1" customWidth="1"/>
    <col min="14" max="15" width="6.453125" customWidth="1"/>
    <col min="16" max="16" width="8.81640625" bestFit="1" customWidth="1"/>
    <col min="17" max="17" width="7.453125" bestFit="1" customWidth="1"/>
    <col min="18" max="19" width="7.453125" customWidth="1"/>
    <col min="20" max="20" width="4.453125" bestFit="1" customWidth="1"/>
    <col min="21" max="21" width="6.1796875" customWidth="1"/>
    <col min="22" max="22" width="6.453125" bestFit="1" customWidth="1"/>
    <col min="23" max="24" width="6.453125" customWidth="1"/>
    <col min="25" max="25" width="8.1796875" customWidth="1"/>
    <col min="26" max="26" width="6.453125" customWidth="1"/>
    <col min="28" max="29" width="8.81640625" customWidth="1"/>
    <col min="30" max="32" width="6.453125" customWidth="1"/>
    <col min="33" max="33" width="7.453125" bestFit="1" customWidth="1"/>
    <col min="34" max="35" width="6.453125" customWidth="1"/>
    <col min="36" max="36" width="6.453125" bestFit="1" customWidth="1"/>
    <col min="37" max="37" width="10.54296875" customWidth="1"/>
    <col min="38" max="38" width="6.453125" customWidth="1"/>
  </cols>
  <sheetData>
    <row r="1" spans="1:62" ht="24" thickBot="1" x14ac:dyDescent="0.6">
      <c r="A1" s="1"/>
      <c r="K1" t="s">
        <v>1</v>
      </c>
    </row>
    <row r="2" spans="1:62" ht="15" thickBot="1" x14ac:dyDescent="0.4">
      <c r="A2" s="3"/>
      <c r="B2" s="3"/>
      <c r="C2" s="4" t="s">
        <v>3</v>
      </c>
      <c r="D2" s="144" t="s">
        <v>5</v>
      </c>
      <c r="E2" s="8"/>
      <c r="F2" s="8"/>
      <c r="G2" s="9"/>
      <c r="H2" s="9"/>
      <c r="I2" s="9"/>
      <c r="J2" s="144" t="s">
        <v>6</v>
      </c>
      <c r="K2" s="8"/>
      <c r="L2" s="9"/>
      <c r="M2" s="9"/>
      <c r="N2" s="9"/>
      <c r="O2" s="9"/>
      <c r="P2" s="11" t="s">
        <v>9</v>
      </c>
      <c r="Q2" s="7" t="s">
        <v>5</v>
      </c>
      <c r="R2" s="8"/>
      <c r="S2" s="8"/>
      <c r="T2" s="8"/>
      <c r="U2" s="8"/>
      <c r="V2" s="9"/>
      <c r="W2" s="9"/>
      <c r="X2" s="9"/>
      <c r="Y2" s="9"/>
      <c r="Z2" s="9"/>
      <c r="AA2" s="135"/>
      <c r="AB2" s="5" t="s">
        <v>6</v>
      </c>
      <c r="AC2" s="5"/>
      <c r="AD2" s="5"/>
      <c r="AE2" s="10"/>
      <c r="AF2" s="10"/>
      <c r="AG2" s="10"/>
      <c r="AH2" s="10"/>
      <c r="AI2" s="10"/>
      <c r="AJ2" s="10"/>
      <c r="AK2" s="10"/>
      <c r="AL2" s="2"/>
      <c r="AP2" t="s">
        <v>90</v>
      </c>
      <c r="AW2" t="s">
        <v>90</v>
      </c>
      <c r="BC2" t="s">
        <v>90</v>
      </c>
      <c r="BJ2" t="s">
        <v>90</v>
      </c>
    </row>
    <row r="3" spans="1:62" ht="15" thickBot="1" x14ac:dyDescent="0.4">
      <c r="A3" s="3"/>
      <c r="B3" s="14" t="s">
        <v>10</v>
      </c>
      <c r="C3" s="6" t="s">
        <v>51</v>
      </c>
      <c r="D3" s="7" t="s">
        <v>15</v>
      </c>
      <c r="E3" s="5" t="s">
        <v>1</v>
      </c>
      <c r="F3" s="5" t="s">
        <v>11</v>
      </c>
      <c r="G3" s="5" t="s">
        <v>12</v>
      </c>
      <c r="H3" s="5" t="s">
        <v>13</v>
      </c>
      <c r="I3" s="18" t="s">
        <v>14</v>
      </c>
      <c r="J3" s="7" t="s">
        <v>15</v>
      </c>
      <c r="K3" s="5" t="s">
        <v>1</v>
      </c>
      <c r="L3" s="5" t="s">
        <v>11</v>
      </c>
      <c r="M3" s="5" t="s">
        <v>12</v>
      </c>
      <c r="N3" s="5" t="s">
        <v>13</v>
      </c>
      <c r="O3" s="18" t="s">
        <v>14</v>
      </c>
      <c r="P3" s="6" t="s">
        <v>16</v>
      </c>
      <c r="Q3" s="19" t="s">
        <v>15</v>
      </c>
      <c r="R3" s="8" t="s">
        <v>59</v>
      </c>
      <c r="S3" s="8" t="s">
        <v>1</v>
      </c>
      <c r="T3" s="8" t="s">
        <v>11</v>
      </c>
      <c r="U3" s="8" t="s">
        <v>59</v>
      </c>
      <c r="V3" s="11" t="s">
        <v>12</v>
      </c>
      <c r="W3" s="8"/>
      <c r="X3" s="8" t="s">
        <v>13</v>
      </c>
      <c r="Y3" s="8" t="s">
        <v>59</v>
      </c>
      <c r="Z3" s="17" t="s">
        <v>14</v>
      </c>
      <c r="AA3" s="8" t="s">
        <v>59</v>
      </c>
      <c r="AB3" s="12" t="s">
        <v>15</v>
      </c>
      <c r="AC3" s="8" t="s">
        <v>59</v>
      </c>
      <c r="AD3" s="5" t="s">
        <v>1</v>
      </c>
      <c r="AE3" s="5" t="s">
        <v>11</v>
      </c>
      <c r="AF3" s="8" t="s">
        <v>59</v>
      </c>
      <c r="AG3" s="6" t="s">
        <v>12</v>
      </c>
      <c r="AH3" s="5" t="s">
        <v>13</v>
      </c>
      <c r="AI3" s="8" t="s">
        <v>59</v>
      </c>
      <c r="AJ3" s="15" t="s">
        <v>14</v>
      </c>
      <c r="AK3" s="4" t="s">
        <v>59</v>
      </c>
      <c r="AL3" s="39"/>
      <c r="AN3" t="s">
        <v>60</v>
      </c>
      <c r="AP3">
        <f>TTEST(AN5:AN16,AO5:AO16,2,1)</f>
        <v>0.41766170928363366</v>
      </c>
      <c r="AU3" t="s">
        <v>61</v>
      </c>
      <c r="AW3">
        <f>TTEST(AU5:AU16,AV5:AV16,2,1)</f>
        <v>3.1961255655642479E-2</v>
      </c>
      <c r="BA3" t="s">
        <v>62</v>
      </c>
      <c r="BC3">
        <f>TTEST(BA5:BA16,BB5:BB16,2,1)</f>
        <v>3.4887848384664082E-4</v>
      </c>
      <c r="BH3" t="s">
        <v>63</v>
      </c>
      <c r="BJ3">
        <f>TTEST(BH5:BH16,BI5:BI16,2,1)</f>
        <v>1.5717838510618382E-4</v>
      </c>
    </row>
    <row r="4" spans="1:62" ht="15" thickBot="1" x14ac:dyDescent="0.4">
      <c r="A4" s="3" t="s">
        <v>19</v>
      </c>
      <c r="B4" s="177">
        <v>1</v>
      </c>
      <c r="C4" s="13">
        <v>5930</v>
      </c>
      <c r="D4" s="23">
        <v>3874</v>
      </c>
      <c r="E4" s="23">
        <v>0.9</v>
      </c>
      <c r="F4" s="24">
        <v>1.82</v>
      </c>
      <c r="G4" s="25">
        <v>11</v>
      </c>
      <c r="H4" s="25">
        <v>146</v>
      </c>
      <c r="I4" s="25">
        <v>12</v>
      </c>
      <c r="J4" s="22">
        <v>4187</v>
      </c>
      <c r="K4" s="215">
        <v>0.9</v>
      </c>
      <c r="L4" s="27">
        <v>1.88</v>
      </c>
      <c r="M4" s="27">
        <v>12</v>
      </c>
      <c r="N4" s="27">
        <v>156</v>
      </c>
      <c r="O4" s="27">
        <v>13</v>
      </c>
      <c r="P4" s="21">
        <v>6041</v>
      </c>
      <c r="Q4" s="22">
        <v>3759</v>
      </c>
      <c r="R4" s="26">
        <f>((Q4-D4)/D4)*100</f>
        <v>-2.9685080020650489</v>
      </c>
      <c r="S4" s="26">
        <v>0.9</v>
      </c>
      <c r="T4" s="31">
        <v>1.25</v>
      </c>
      <c r="U4" s="26">
        <f>((T4-F4)/F4)*100</f>
        <v>-31.318681318681318</v>
      </c>
      <c r="V4" s="27">
        <v>11</v>
      </c>
      <c r="W4" s="26">
        <f>((V4-G4)/G4)*100</f>
        <v>0</v>
      </c>
      <c r="X4" s="27">
        <v>136</v>
      </c>
      <c r="Y4" s="26">
        <f>((X4-H4)/H4)*100</f>
        <v>-6.8493150684931505</v>
      </c>
      <c r="Z4" s="28">
        <v>10</v>
      </c>
      <c r="AA4" s="26">
        <f>((Z4-I4)/I4)*100</f>
        <v>-16.666666666666664</v>
      </c>
      <c r="AB4" s="254">
        <v>4103</v>
      </c>
      <c r="AC4" s="26">
        <f>((AB4-J4)/J4)*100</f>
        <v>-2.0062096966802003</v>
      </c>
      <c r="AD4" s="27">
        <v>0.9</v>
      </c>
      <c r="AE4" s="27">
        <v>1.38</v>
      </c>
      <c r="AF4" s="26">
        <f>((AE4-L4)/L4)*100</f>
        <v>-26.595744680851062</v>
      </c>
      <c r="AG4" s="26">
        <v>12</v>
      </c>
      <c r="AH4" s="32">
        <v>141</v>
      </c>
      <c r="AI4" s="26">
        <f>((AH4-N4)/N4)*100</f>
        <v>-9.6153846153846168</v>
      </c>
      <c r="AJ4" s="24">
        <v>11</v>
      </c>
      <c r="AK4" s="141">
        <f>((AJ4-O4)/O4)*100</f>
        <v>-15.384615384615385</v>
      </c>
      <c r="AL4" s="23"/>
      <c r="AN4" t="s">
        <v>20</v>
      </c>
      <c r="AO4" t="s">
        <v>21</v>
      </c>
      <c r="AU4" t="s">
        <v>20</v>
      </c>
      <c r="AV4" t="s">
        <v>21</v>
      </c>
      <c r="BA4" t="s">
        <v>20</v>
      </c>
      <c r="BB4" t="s">
        <v>21</v>
      </c>
      <c r="BH4" t="s">
        <v>20</v>
      </c>
      <c r="BI4" t="s">
        <v>21</v>
      </c>
    </row>
    <row r="5" spans="1:62" ht="15" thickBot="1" x14ac:dyDescent="0.4">
      <c r="B5" s="177">
        <v>2</v>
      </c>
      <c r="C5" s="49">
        <v>4900</v>
      </c>
      <c r="D5" s="35">
        <v>3479</v>
      </c>
      <c r="E5" s="35">
        <v>0.92</v>
      </c>
      <c r="F5" s="32">
        <v>2.34</v>
      </c>
      <c r="G5" s="25">
        <v>11</v>
      </c>
      <c r="H5" s="25">
        <v>176</v>
      </c>
      <c r="I5" s="25">
        <v>13</v>
      </c>
      <c r="J5" s="36">
        <v>3712</v>
      </c>
      <c r="K5" s="35">
        <v>0.94</v>
      </c>
      <c r="L5" s="25">
        <v>3.07</v>
      </c>
      <c r="M5" s="25">
        <v>12</v>
      </c>
      <c r="N5" s="25">
        <v>184</v>
      </c>
      <c r="O5" s="25">
        <v>14</v>
      </c>
      <c r="P5" s="46">
        <v>4910</v>
      </c>
      <c r="Q5" s="36">
        <v>3471</v>
      </c>
      <c r="R5" s="26">
        <f>((Q5-D5)/D5)*100</f>
        <v>-0.22995113538373094</v>
      </c>
      <c r="S5" s="35">
        <v>0.89</v>
      </c>
      <c r="T5" s="25">
        <v>1.73</v>
      </c>
      <c r="U5" s="26">
        <f>((T5-F5)/F5)*100</f>
        <v>-26.068376068376065</v>
      </c>
      <c r="V5" s="25">
        <v>11</v>
      </c>
      <c r="W5" s="26">
        <f>((V5-G5)/G5)*100</f>
        <v>0</v>
      </c>
      <c r="X5" s="25">
        <v>170</v>
      </c>
      <c r="Y5" s="26">
        <f>((X5-H5)/H5)*100</f>
        <v>-3.4090909090909087</v>
      </c>
      <c r="Z5" s="37">
        <v>12</v>
      </c>
      <c r="AA5" s="26">
        <f>((Z5-I5)/I5)*100</f>
        <v>-7.6923076923076925</v>
      </c>
      <c r="AB5" s="213">
        <v>3709</v>
      </c>
      <c r="AC5" s="26">
        <f>((AB5-J5)/J5)*100</f>
        <v>-8.0818965517241381E-2</v>
      </c>
      <c r="AD5" s="25">
        <v>0.91</v>
      </c>
      <c r="AE5" s="25">
        <v>2.62</v>
      </c>
      <c r="AF5" s="26">
        <f>((AE5-L5)/L5)*100</f>
        <v>-14.657980456026051</v>
      </c>
      <c r="AG5" s="35">
        <v>12</v>
      </c>
      <c r="AH5" s="32">
        <v>178</v>
      </c>
      <c r="AI5" s="26">
        <f>((AH5-N5)/N5)*100</f>
        <v>-3.2608695652173911</v>
      </c>
      <c r="AJ5" s="25">
        <v>13</v>
      </c>
      <c r="AK5" s="141">
        <f>((AJ5-O5)/O5)*100</f>
        <v>-7.1428571428571423</v>
      </c>
      <c r="AL5" s="23"/>
      <c r="AM5">
        <v>1</v>
      </c>
      <c r="AN5">
        <f>D4</f>
        <v>3874</v>
      </c>
      <c r="AO5">
        <f>Q4</f>
        <v>3759</v>
      </c>
      <c r="AP5" s="42"/>
      <c r="AT5">
        <v>1</v>
      </c>
      <c r="AU5">
        <f>F4</f>
        <v>1.82</v>
      </c>
      <c r="AV5" s="94">
        <f>T4</f>
        <v>1.25</v>
      </c>
      <c r="AZ5">
        <v>1</v>
      </c>
      <c r="BA5">
        <f>H4</f>
        <v>146</v>
      </c>
      <c r="BB5" s="94">
        <f>X4</f>
        <v>136</v>
      </c>
      <c r="BG5">
        <v>1</v>
      </c>
      <c r="BH5">
        <f>I4</f>
        <v>12</v>
      </c>
      <c r="BI5" s="94">
        <f>Z4</f>
        <v>10</v>
      </c>
    </row>
    <row r="6" spans="1:62" ht="15" thickBot="1" x14ac:dyDescent="0.4">
      <c r="A6" s="3"/>
      <c r="B6" s="177">
        <v>3</v>
      </c>
      <c r="C6" s="49">
        <v>5449</v>
      </c>
      <c r="D6" s="23">
        <v>4026</v>
      </c>
      <c r="E6" s="23">
        <v>0.9</v>
      </c>
      <c r="F6" s="24">
        <v>3.02</v>
      </c>
      <c r="G6" s="25">
        <v>11</v>
      </c>
      <c r="H6" s="25">
        <v>159</v>
      </c>
      <c r="I6" s="25">
        <v>12</v>
      </c>
      <c r="J6" s="43">
        <v>4295</v>
      </c>
      <c r="K6" s="53">
        <v>0.91</v>
      </c>
      <c r="L6" s="25">
        <v>4.3600000000000003</v>
      </c>
      <c r="M6" s="25">
        <v>12</v>
      </c>
      <c r="N6" s="25">
        <v>168</v>
      </c>
      <c r="O6" s="25">
        <v>15</v>
      </c>
      <c r="P6" s="46">
        <v>5370</v>
      </c>
      <c r="Q6" s="44">
        <v>3891</v>
      </c>
      <c r="R6" s="26">
        <f>((Q6-D6)/D6)*100</f>
        <v>-3.3532041728763042</v>
      </c>
      <c r="S6" s="53">
        <v>0.89</v>
      </c>
      <c r="T6" s="45">
        <v>2.79</v>
      </c>
      <c r="U6" s="26">
        <f>((T6-F6)/F6)*100</f>
        <v>-7.6158940397350996</v>
      </c>
      <c r="V6" s="25">
        <v>11</v>
      </c>
      <c r="W6" s="26">
        <f>((V6-G6)/G6)*100</f>
        <v>0</v>
      </c>
      <c r="X6" s="25">
        <v>152</v>
      </c>
      <c r="Y6" s="26">
        <f>((X6-H6)/H6)*100</f>
        <v>-4.4025157232704402</v>
      </c>
      <c r="Z6" s="37">
        <v>11</v>
      </c>
      <c r="AA6" s="26">
        <f>((Z6-I6)/I6)*100</f>
        <v>-8.3333333333333321</v>
      </c>
      <c r="AB6" s="213">
        <v>4148</v>
      </c>
      <c r="AC6" s="26">
        <f>((AB6-J6)/J6)*100</f>
        <v>-3.422584400465658</v>
      </c>
      <c r="AD6" s="25">
        <v>0.91</v>
      </c>
      <c r="AE6" s="25">
        <v>3.95</v>
      </c>
      <c r="AF6" s="26">
        <f>((AE6-L6)/L6)*100</f>
        <v>-9.4036697247706442</v>
      </c>
      <c r="AG6" s="53">
        <v>12</v>
      </c>
      <c r="AH6" s="32">
        <v>163</v>
      </c>
      <c r="AI6" s="26">
        <f>((AH6-N6)/N6)*100</f>
        <v>-2.9761904761904758</v>
      </c>
      <c r="AJ6" s="25">
        <v>12</v>
      </c>
      <c r="AK6" s="141">
        <f>((AJ6-O6)/O6)*100</f>
        <v>-20</v>
      </c>
      <c r="AL6" s="23"/>
      <c r="AM6">
        <v>2</v>
      </c>
      <c r="AN6">
        <f>D5</f>
        <v>3479</v>
      </c>
      <c r="AO6">
        <f>Q5</f>
        <v>3471</v>
      </c>
      <c r="AP6" s="42"/>
      <c r="AT6">
        <v>2</v>
      </c>
      <c r="AU6">
        <f>F5</f>
        <v>2.34</v>
      </c>
      <c r="AV6" s="94">
        <f>T5</f>
        <v>1.73</v>
      </c>
      <c r="AZ6">
        <v>2</v>
      </c>
      <c r="BA6">
        <f>H5</f>
        <v>176</v>
      </c>
      <c r="BB6" s="94">
        <f>X5</f>
        <v>170</v>
      </c>
      <c r="BG6">
        <v>2</v>
      </c>
      <c r="BH6">
        <f>I5</f>
        <v>13</v>
      </c>
      <c r="BI6" s="94">
        <f>Z5</f>
        <v>12</v>
      </c>
    </row>
    <row r="7" spans="1:62" ht="15" thickBot="1" x14ac:dyDescent="0.4">
      <c r="A7" s="3"/>
      <c r="B7" s="177">
        <v>4</v>
      </c>
      <c r="C7" s="40">
        <v>5427</v>
      </c>
      <c r="D7" s="35">
        <v>3505</v>
      </c>
      <c r="E7" s="35">
        <v>0.92</v>
      </c>
      <c r="F7" s="48">
        <v>1.99</v>
      </c>
      <c r="G7" s="25">
        <v>11</v>
      </c>
      <c r="H7" s="25">
        <v>168</v>
      </c>
      <c r="I7" s="25">
        <v>10</v>
      </c>
      <c r="J7" s="36">
        <v>3907</v>
      </c>
      <c r="K7" s="35">
        <v>0.92</v>
      </c>
      <c r="L7" s="45">
        <v>2.7</v>
      </c>
      <c r="M7" s="25">
        <v>12</v>
      </c>
      <c r="N7" s="25">
        <v>174</v>
      </c>
      <c r="O7" s="25">
        <v>12</v>
      </c>
      <c r="P7" s="46">
        <v>5093</v>
      </c>
      <c r="Q7" s="36">
        <v>3380</v>
      </c>
      <c r="R7" s="26">
        <f>((Q7-D7)/D7)*100</f>
        <v>-3.566333808844508</v>
      </c>
      <c r="S7" s="35">
        <v>0.91</v>
      </c>
      <c r="T7" s="45">
        <v>1.55</v>
      </c>
      <c r="U7" s="26">
        <f>((T7-F7)/F7)*100</f>
        <v>-22.110552763819094</v>
      </c>
      <c r="V7" s="25">
        <v>11</v>
      </c>
      <c r="W7" s="26">
        <f>((V7-G7)/G7)*100</f>
        <v>0</v>
      </c>
      <c r="X7" s="25">
        <v>167</v>
      </c>
      <c r="Y7" s="26">
        <f>((X7-H7)/H7)*100</f>
        <v>-0.59523809523809523</v>
      </c>
      <c r="Z7" s="37">
        <v>8</v>
      </c>
      <c r="AA7" s="26">
        <f>((Z7-I7)/I7)*100</f>
        <v>-20</v>
      </c>
      <c r="AB7" s="213">
        <v>3690</v>
      </c>
      <c r="AC7" s="26">
        <f>((AB7-J7)/J7)*100</f>
        <v>-5.5541336063475812</v>
      </c>
      <c r="AD7" s="25">
        <v>0.91</v>
      </c>
      <c r="AE7" s="25">
        <v>2.16</v>
      </c>
      <c r="AF7" s="26">
        <f>((AE7-L7)/L7)*100</f>
        <v>-20</v>
      </c>
      <c r="AG7" s="35">
        <v>12</v>
      </c>
      <c r="AH7" s="32">
        <v>174</v>
      </c>
      <c r="AI7" s="26">
        <f>((AH7-N7)/N7)*100</f>
        <v>0</v>
      </c>
      <c r="AJ7" s="25">
        <v>11</v>
      </c>
      <c r="AK7" s="141">
        <f>((AJ7-O7)/O7)*100</f>
        <v>-8.3333333333333321</v>
      </c>
      <c r="AL7" s="23"/>
      <c r="AM7">
        <v>3</v>
      </c>
      <c r="AN7">
        <f>D6</f>
        <v>4026</v>
      </c>
      <c r="AO7">
        <f>Q6</f>
        <v>3891</v>
      </c>
      <c r="AP7" s="42"/>
      <c r="AT7">
        <v>3</v>
      </c>
      <c r="AU7">
        <f>F6</f>
        <v>3.02</v>
      </c>
      <c r="AV7" s="94">
        <f>T6</f>
        <v>2.79</v>
      </c>
      <c r="AZ7">
        <v>3</v>
      </c>
      <c r="BA7">
        <f>H6</f>
        <v>159</v>
      </c>
      <c r="BB7" s="94">
        <f>X6</f>
        <v>152</v>
      </c>
      <c r="BG7">
        <v>3</v>
      </c>
      <c r="BH7">
        <f>I6</f>
        <v>12</v>
      </c>
      <c r="BI7" s="94">
        <f>Z6</f>
        <v>11</v>
      </c>
    </row>
    <row r="8" spans="1:62" ht="15" thickBot="1" x14ac:dyDescent="0.4">
      <c r="A8" s="3"/>
      <c r="B8" s="177">
        <v>5</v>
      </c>
      <c r="C8" s="40">
        <v>4998</v>
      </c>
      <c r="D8" s="35">
        <v>3829</v>
      </c>
      <c r="E8" s="35">
        <v>0.92</v>
      </c>
      <c r="F8" s="48">
        <v>2.83</v>
      </c>
      <c r="G8" s="25">
        <v>11</v>
      </c>
      <c r="H8" s="25">
        <v>175</v>
      </c>
      <c r="I8" s="25">
        <v>14</v>
      </c>
      <c r="J8" s="36">
        <v>4160</v>
      </c>
      <c r="K8" s="35">
        <v>0.94</v>
      </c>
      <c r="L8" s="45">
        <v>4.2300000000000004</v>
      </c>
      <c r="M8" s="25">
        <v>12</v>
      </c>
      <c r="N8" s="25">
        <v>185</v>
      </c>
      <c r="O8" s="25">
        <v>15</v>
      </c>
      <c r="P8" s="46">
        <v>5200</v>
      </c>
      <c r="Q8" s="36">
        <v>3700</v>
      </c>
      <c r="R8" s="26">
        <f>((Q8-D8)/D8)*100</f>
        <v>-3.3690258553147037</v>
      </c>
      <c r="S8" s="35">
        <v>0.9</v>
      </c>
      <c r="T8" s="45">
        <v>2.5299999999999998</v>
      </c>
      <c r="U8" s="26">
        <f>((T8-F8)/F8)*100</f>
        <v>-10.600706713780927</v>
      </c>
      <c r="V8" s="25">
        <v>11</v>
      </c>
      <c r="W8" s="26">
        <f>((V8-G8)/G8)*100</f>
        <v>0</v>
      </c>
      <c r="X8" s="25">
        <v>165</v>
      </c>
      <c r="Y8" s="26">
        <f>((X8-H8)/H8)*100</f>
        <v>-5.7142857142857144</v>
      </c>
      <c r="Z8" s="37">
        <v>12</v>
      </c>
      <c r="AA8" s="26">
        <f>((Z8-I8)/I8)*100</f>
        <v>-14.285714285714285</v>
      </c>
      <c r="AB8" s="213">
        <v>4070</v>
      </c>
      <c r="AC8" s="26">
        <f>((AB8-J8)/J8)*100</f>
        <v>-2.1634615384615383</v>
      </c>
      <c r="AD8" s="25">
        <v>0.92</v>
      </c>
      <c r="AE8" s="25">
        <v>3.5</v>
      </c>
      <c r="AF8" s="26">
        <f>((AE8-L8)/L8)*100</f>
        <v>-17.257683215130033</v>
      </c>
      <c r="AG8" s="35">
        <v>12</v>
      </c>
      <c r="AH8" s="32">
        <v>170</v>
      </c>
      <c r="AI8" s="26">
        <f>((AH8-N8)/N8)*100</f>
        <v>-8.1081081081081088</v>
      </c>
      <c r="AJ8" s="25">
        <v>14</v>
      </c>
      <c r="AK8" s="141">
        <f>((AJ8-O8)/O8)*100</f>
        <v>-6.666666666666667</v>
      </c>
      <c r="AL8" s="23"/>
      <c r="AM8">
        <v>4</v>
      </c>
      <c r="AN8">
        <f>D7</f>
        <v>3505</v>
      </c>
      <c r="AO8">
        <f>Q7</f>
        <v>3380</v>
      </c>
      <c r="AP8" s="42"/>
      <c r="AT8">
        <v>4</v>
      </c>
      <c r="AU8">
        <f>F7</f>
        <v>1.99</v>
      </c>
      <c r="AV8" s="94">
        <f>T7</f>
        <v>1.55</v>
      </c>
      <c r="AZ8">
        <v>4</v>
      </c>
      <c r="BA8">
        <f>H7</f>
        <v>168</v>
      </c>
      <c r="BB8" s="94">
        <f>X7</f>
        <v>167</v>
      </c>
      <c r="BG8">
        <v>4</v>
      </c>
      <c r="BH8">
        <f>I7</f>
        <v>10</v>
      </c>
      <c r="BI8" s="94">
        <f>Z7</f>
        <v>8</v>
      </c>
    </row>
    <row r="9" spans="1:62" ht="15" thickBot="1" x14ac:dyDescent="0.4">
      <c r="A9" s="3"/>
      <c r="B9" s="177">
        <v>22</v>
      </c>
      <c r="C9" s="40">
        <v>5474</v>
      </c>
      <c r="D9" s="2">
        <v>4117</v>
      </c>
      <c r="E9" s="35">
        <v>0.91</v>
      </c>
      <c r="F9" s="32">
        <v>2.4300000000000002</v>
      </c>
      <c r="G9" s="25">
        <v>11</v>
      </c>
      <c r="H9" s="25">
        <v>185</v>
      </c>
      <c r="I9" s="25">
        <v>14</v>
      </c>
      <c r="J9" s="44">
        <v>4518</v>
      </c>
      <c r="K9" s="35">
        <v>0.96</v>
      </c>
      <c r="L9" s="45">
        <v>4.0199999999999996</v>
      </c>
      <c r="M9" s="25">
        <v>12</v>
      </c>
      <c r="N9" s="25">
        <v>193</v>
      </c>
      <c r="O9" s="25">
        <v>15</v>
      </c>
      <c r="P9" s="46">
        <v>5438</v>
      </c>
      <c r="Q9" s="44">
        <v>4081</v>
      </c>
      <c r="R9" s="26">
        <f t="shared" ref="R9:R15" si="0">((Q9-D9)/D9)*100</f>
        <v>-0.87442312363371388</v>
      </c>
      <c r="S9" s="35">
        <v>0.93</v>
      </c>
      <c r="T9" s="45">
        <v>3.11</v>
      </c>
      <c r="U9" s="26">
        <f t="shared" ref="U9:U15" si="1">((T9-F9)/F9)*100</f>
        <v>27.983539094650194</v>
      </c>
      <c r="V9" s="25">
        <v>11</v>
      </c>
      <c r="W9" s="26">
        <f t="shared" ref="W9:W15" si="2">((V9-G9)/G9)*100</f>
        <v>0</v>
      </c>
      <c r="X9" s="25">
        <v>179</v>
      </c>
      <c r="Y9" s="26">
        <f t="shared" ref="Y9:Y15" si="3">((X9-H9)/H9)*100</f>
        <v>-3.2432432432432434</v>
      </c>
      <c r="Z9" s="37">
        <v>13</v>
      </c>
      <c r="AA9" s="26">
        <f t="shared" ref="AA9:AA15" si="4">((Z9-I9)/I9)*100</f>
        <v>-7.1428571428571423</v>
      </c>
      <c r="AB9" s="213">
        <v>4240</v>
      </c>
      <c r="AC9" s="26">
        <f t="shared" ref="AC9:AC15" si="5">((AB9-J9)/J9)*100</f>
        <v>-6.1531651173085438</v>
      </c>
      <c r="AD9" s="25">
        <v>0.93</v>
      </c>
      <c r="AE9" s="25">
        <v>4.34</v>
      </c>
      <c r="AF9" s="26">
        <f t="shared" ref="AF9:AF15" si="6">((AE9-L9)/L9)*100</f>
        <v>7.9601990049751326</v>
      </c>
      <c r="AG9" s="35">
        <v>12</v>
      </c>
      <c r="AH9" s="45">
        <v>186</v>
      </c>
      <c r="AI9" s="26">
        <f t="shared" ref="AI9:AI15" si="7">((AH9-N9)/N9)*100</f>
        <v>-3.6269430051813467</v>
      </c>
      <c r="AJ9" s="25">
        <v>14</v>
      </c>
      <c r="AK9" s="141">
        <f t="shared" ref="AK9:AK15" si="8">((AJ9-O9)/O9)*100</f>
        <v>-6.666666666666667</v>
      </c>
      <c r="AL9" s="25"/>
      <c r="AM9">
        <v>5</v>
      </c>
      <c r="AN9">
        <f>D8</f>
        <v>3829</v>
      </c>
      <c r="AO9">
        <f>Q8</f>
        <v>3700</v>
      </c>
      <c r="AP9" s="42"/>
      <c r="AT9">
        <v>5</v>
      </c>
      <c r="AU9">
        <f>F8</f>
        <v>2.83</v>
      </c>
      <c r="AV9" s="94">
        <f>T8</f>
        <v>2.5299999999999998</v>
      </c>
      <c r="AZ9">
        <v>5</v>
      </c>
      <c r="BA9">
        <f>H8</f>
        <v>175</v>
      </c>
      <c r="BB9" s="94">
        <f>X8</f>
        <v>165</v>
      </c>
      <c r="BG9">
        <v>5</v>
      </c>
      <c r="BH9">
        <f>I8</f>
        <v>14</v>
      </c>
      <c r="BI9" s="94">
        <f>Z8</f>
        <v>12</v>
      </c>
    </row>
    <row r="10" spans="1:62" ht="15" thickBot="1" x14ac:dyDescent="0.4">
      <c r="B10" s="177">
        <v>23</v>
      </c>
      <c r="C10" s="40">
        <v>5237</v>
      </c>
      <c r="D10" s="35">
        <v>3933</v>
      </c>
      <c r="E10" s="35">
        <v>0.95</v>
      </c>
      <c r="F10" s="51">
        <v>4.0999999999999996</v>
      </c>
      <c r="G10" s="53">
        <v>11</v>
      </c>
      <c r="H10" s="53">
        <v>182</v>
      </c>
      <c r="I10" s="53">
        <v>13</v>
      </c>
      <c r="J10" s="36">
        <v>4099</v>
      </c>
      <c r="K10" s="35">
        <v>0.99</v>
      </c>
      <c r="L10" s="51">
        <v>5.48</v>
      </c>
      <c r="M10" s="53">
        <v>12</v>
      </c>
      <c r="N10" s="53">
        <v>188</v>
      </c>
      <c r="O10" s="53">
        <v>14</v>
      </c>
      <c r="P10" s="46">
        <v>5159</v>
      </c>
      <c r="Q10" s="44">
        <v>3726</v>
      </c>
      <c r="R10" s="26">
        <f t="shared" si="0"/>
        <v>-5.2631578947368416</v>
      </c>
      <c r="S10" s="35">
        <v>0.95</v>
      </c>
      <c r="T10" s="45">
        <v>3.68</v>
      </c>
      <c r="U10" s="26">
        <f t="shared" si="1"/>
        <v>-10.243902439024378</v>
      </c>
      <c r="V10" s="45">
        <v>11</v>
      </c>
      <c r="W10" s="26">
        <f t="shared" si="2"/>
        <v>0</v>
      </c>
      <c r="X10" s="53">
        <v>177</v>
      </c>
      <c r="Y10" s="26">
        <f t="shared" si="3"/>
        <v>-2.7472527472527473</v>
      </c>
      <c r="Z10" s="196">
        <v>12</v>
      </c>
      <c r="AA10" s="26">
        <f t="shared" si="4"/>
        <v>-7.6923076923076925</v>
      </c>
      <c r="AB10" s="34">
        <v>3973</v>
      </c>
      <c r="AC10" s="26">
        <f t="shared" si="5"/>
        <v>-3.0739204684069286</v>
      </c>
      <c r="AD10" s="35">
        <v>0.98</v>
      </c>
      <c r="AE10" s="45">
        <v>4.8</v>
      </c>
      <c r="AF10" s="26">
        <f t="shared" si="6"/>
        <v>-12.408759124087601</v>
      </c>
      <c r="AG10" s="25">
        <v>12</v>
      </c>
      <c r="AH10" s="25">
        <v>183</v>
      </c>
      <c r="AI10" s="26">
        <f t="shared" si="7"/>
        <v>-2.6595744680851063</v>
      </c>
      <c r="AJ10" s="25">
        <v>13</v>
      </c>
      <c r="AK10" s="141">
        <f t="shared" si="8"/>
        <v>-7.1428571428571423</v>
      </c>
      <c r="AL10" s="25"/>
      <c r="AM10" s="45">
        <v>22</v>
      </c>
      <c r="AN10">
        <f t="shared" ref="AN10:AN16" si="9">D9</f>
        <v>4117</v>
      </c>
      <c r="AO10">
        <f t="shared" ref="AO10:AO16" si="10">Q9</f>
        <v>4081</v>
      </c>
      <c r="AP10" s="42"/>
      <c r="AT10" s="45">
        <v>22</v>
      </c>
      <c r="AU10">
        <f t="shared" ref="AU10:AU16" si="11">F9</f>
        <v>2.4300000000000002</v>
      </c>
      <c r="AV10" s="94">
        <f t="shared" ref="AV10:AV16" si="12">T9</f>
        <v>3.11</v>
      </c>
      <c r="AZ10" s="45">
        <v>22</v>
      </c>
      <c r="BA10">
        <f t="shared" ref="BA10:BA16" si="13">H9</f>
        <v>185</v>
      </c>
      <c r="BB10" s="94">
        <f t="shared" ref="BB10:BB16" si="14">X9</f>
        <v>179</v>
      </c>
      <c r="BG10" s="45">
        <v>22</v>
      </c>
      <c r="BH10">
        <f t="shared" ref="BH10:BH16" si="15">I9</f>
        <v>14</v>
      </c>
      <c r="BI10" s="94">
        <f t="shared" ref="BI10:BI16" si="16">Z9</f>
        <v>13</v>
      </c>
    </row>
    <row r="11" spans="1:62" ht="15" thickBot="1" x14ac:dyDescent="0.4">
      <c r="B11" s="177">
        <v>25</v>
      </c>
      <c r="C11" s="40">
        <v>4617</v>
      </c>
      <c r="D11" s="35">
        <v>3705</v>
      </c>
      <c r="E11" s="35">
        <v>0.97</v>
      </c>
      <c r="F11" s="51">
        <v>3.68</v>
      </c>
      <c r="G11" s="53">
        <v>11</v>
      </c>
      <c r="H11" s="53">
        <v>195</v>
      </c>
      <c r="I11" s="53">
        <v>14</v>
      </c>
      <c r="J11" s="36">
        <v>3893</v>
      </c>
      <c r="K11" s="88">
        <v>1.01</v>
      </c>
      <c r="L11" s="51">
        <v>4.96</v>
      </c>
      <c r="M11" s="53">
        <v>12</v>
      </c>
      <c r="N11" s="53">
        <v>198</v>
      </c>
      <c r="O11" s="53">
        <v>16</v>
      </c>
      <c r="P11" s="46">
        <v>5022</v>
      </c>
      <c r="Q11" s="44">
        <v>3735</v>
      </c>
      <c r="R11" s="26">
        <f t="shared" si="0"/>
        <v>0.80971659919028338</v>
      </c>
      <c r="S11" s="45">
        <v>0.97</v>
      </c>
      <c r="T11" s="25">
        <v>2.15</v>
      </c>
      <c r="U11" s="26">
        <f t="shared" si="1"/>
        <v>-41.576086956521749</v>
      </c>
      <c r="V11" s="25">
        <v>11</v>
      </c>
      <c r="W11" s="26">
        <f t="shared" si="2"/>
        <v>0</v>
      </c>
      <c r="X11" s="53">
        <v>181</v>
      </c>
      <c r="Y11" s="26">
        <f>((X11-H11)/H11)*100</f>
        <v>-7.1794871794871788</v>
      </c>
      <c r="Z11" s="49">
        <v>13</v>
      </c>
      <c r="AA11" s="26">
        <f t="shared" si="4"/>
        <v>-7.1428571428571423</v>
      </c>
      <c r="AB11" s="34">
        <v>4029</v>
      </c>
      <c r="AC11" s="26">
        <f t="shared" si="5"/>
        <v>3.4934497816593884</v>
      </c>
      <c r="AD11" s="35">
        <v>0.97</v>
      </c>
      <c r="AE11" s="45">
        <v>2.97</v>
      </c>
      <c r="AF11" s="26">
        <f t="shared" si="6"/>
        <v>-40.12096774193548</v>
      </c>
      <c r="AG11" s="25">
        <v>12</v>
      </c>
      <c r="AH11" s="51">
        <v>188</v>
      </c>
      <c r="AI11" s="26">
        <f t="shared" si="7"/>
        <v>-5.0505050505050502</v>
      </c>
      <c r="AJ11" s="53">
        <v>14</v>
      </c>
      <c r="AK11" s="141">
        <f t="shared" si="8"/>
        <v>-12.5</v>
      </c>
      <c r="AL11" s="53"/>
      <c r="AM11" s="45">
        <v>23</v>
      </c>
      <c r="AN11">
        <f t="shared" si="9"/>
        <v>3933</v>
      </c>
      <c r="AO11">
        <f t="shared" si="10"/>
        <v>3726</v>
      </c>
      <c r="AP11" s="42"/>
      <c r="AT11" s="45">
        <v>23</v>
      </c>
      <c r="AU11">
        <f t="shared" si="11"/>
        <v>4.0999999999999996</v>
      </c>
      <c r="AV11" s="94">
        <f t="shared" si="12"/>
        <v>3.68</v>
      </c>
      <c r="AZ11" s="45">
        <v>23</v>
      </c>
      <c r="BA11">
        <f t="shared" si="13"/>
        <v>182</v>
      </c>
      <c r="BB11" s="94">
        <f t="shared" si="14"/>
        <v>177</v>
      </c>
      <c r="BG11" s="45">
        <v>23</v>
      </c>
      <c r="BH11">
        <f t="shared" si="15"/>
        <v>13</v>
      </c>
      <c r="BI11" s="94">
        <f t="shared" si="16"/>
        <v>12</v>
      </c>
    </row>
    <row r="12" spans="1:62" ht="15" thickBot="1" x14ac:dyDescent="0.4">
      <c r="B12" s="177">
        <v>27</v>
      </c>
      <c r="C12" s="40">
        <v>4604</v>
      </c>
      <c r="D12" s="2">
        <v>3682</v>
      </c>
      <c r="E12" s="2">
        <v>0.95</v>
      </c>
      <c r="F12" s="25">
        <v>3.4</v>
      </c>
      <c r="G12" s="25">
        <v>11</v>
      </c>
      <c r="H12" s="25">
        <v>191</v>
      </c>
      <c r="I12" s="25">
        <v>12</v>
      </c>
      <c r="J12" s="44">
        <v>3857</v>
      </c>
      <c r="K12" s="2">
        <v>1</v>
      </c>
      <c r="L12" s="25">
        <v>4.76</v>
      </c>
      <c r="M12" s="25">
        <v>12</v>
      </c>
      <c r="N12" s="25">
        <v>197</v>
      </c>
      <c r="O12" s="25">
        <v>15</v>
      </c>
      <c r="P12" s="46">
        <v>4875</v>
      </c>
      <c r="Q12" s="44">
        <v>3772</v>
      </c>
      <c r="R12" s="26">
        <f t="shared" si="0"/>
        <v>2.4443237370994022</v>
      </c>
      <c r="S12" s="2">
        <v>0.95</v>
      </c>
      <c r="T12" s="2">
        <v>2.29</v>
      </c>
      <c r="U12" s="26">
        <f t="shared" si="1"/>
        <v>-32.647058823529406</v>
      </c>
      <c r="V12" s="2">
        <v>11</v>
      </c>
      <c r="W12" s="26">
        <f t="shared" si="2"/>
        <v>0</v>
      </c>
      <c r="X12" s="2">
        <v>182</v>
      </c>
      <c r="Y12" s="26">
        <f t="shared" si="3"/>
        <v>-4.7120418848167542</v>
      </c>
      <c r="Z12" s="49">
        <v>11</v>
      </c>
      <c r="AA12" s="26">
        <f t="shared" si="4"/>
        <v>-8.3333333333333321</v>
      </c>
      <c r="AB12" s="34">
        <v>3977</v>
      </c>
      <c r="AC12" s="26">
        <f t="shared" si="5"/>
        <v>3.1112263417163599</v>
      </c>
      <c r="AD12" s="2">
        <v>0.97</v>
      </c>
      <c r="AE12" s="2">
        <v>3.1</v>
      </c>
      <c r="AF12" s="26">
        <f t="shared" si="6"/>
        <v>-34.873949579831923</v>
      </c>
      <c r="AG12" s="2">
        <v>12</v>
      </c>
      <c r="AH12" s="2">
        <v>189</v>
      </c>
      <c r="AI12" s="26">
        <f t="shared" si="7"/>
        <v>-4.0609137055837561</v>
      </c>
      <c r="AJ12" s="2">
        <v>14</v>
      </c>
      <c r="AK12" s="141">
        <f t="shared" si="8"/>
        <v>-6.666666666666667</v>
      </c>
      <c r="AL12" s="53"/>
      <c r="AM12" s="45">
        <v>25</v>
      </c>
      <c r="AN12">
        <f t="shared" si="9"/>
        <v>3705</v>
      </c>
      <c r="AO12">
        <f t="shared" si="10"/>
        <v>3735</v>
      </c>
      <c r="AP12" s="42"/>
      <c r="AT12" s="45">
        <v>25</v>
      </c>
      <c r="AU12">
        <f t="shared" si="11"/>
        <v>3.68</v>
      </c>
      <c r="AV12" s="94">
        <f t="shared" si="12"/>
        <v>2.15</v>
      </c>
      <c r="AZ12" s="45">
        <v>25</v>
      </c>
      <c r="BA12">
        <f t="shared" si="13"/>
        <v>195</v>
      </c>
      <c r="BB12" s="94">
        <f t="shared" si="14"/>
        <v>181</v>
      </c>
      <c r="BG12" s="45">
        <v>25</v>
      </c>
      <c r="BH12">
        <f t="shared" si="15"/>
        <v>14</v>
      </c>
      <c r="BI12" s="94">
        <f t="shared" si="16"/>
        <v>13</v>
      </c>
    </row>
    <row r="13" spans="1:62" ht="15" thickBot="1" x14ac:dyDescent="0.4">
      <c r="B13" s="177">
        <v>28</v>
      </c>
      <c r="C13" s="40">
        <v>5407</v>
      </c>
      <c r="D13" s="35">
        <v>3852</v>
      </c>
      <c r="E13" s="35">
        <v>0.92</v>
      </c>
      <c r="F13" s="51">
        <v>1.79</v>
      </c>
      <c r="G13" s="53">
        <v>11</v>
      </c>
      <c r="H13" s="53">
        <v>184</v>
      </c>
      <c r="I13" s="53">
        <v>10</v>
      </c>
      <c r="J13" s="44">
        <v>4216</v>
      </c>
      <c r="K13" s="35">
        <v>0.93</v>
      </c>
      <c r="L13" s="51">
        <v>2.59</v>
      </c>
      <c r="M13" s="53">
        <v>12</v>
      </c>
      <c r="N13" s="53">
        <v>190</v>
      </c>
      <c r="O13" s="2">
        <v>13</v>
      </c>
      <c r="P13" s="34">
        <v>5328</v>
      </c>
      <c r="Q13" s="241">
        <v>3974</v>
      </c>
      <c r="R13" s="26">
        <f t="shared" si="0"/>
        <v>3.1671858774662511</v>
      </c>
      <c r="S13" s="51">
        <v>0.9</v>
      </c>
      <c r="T13" s="51">
        <v>1.67</v>
      </c>
      <c r="U13" s="26">
        <f t="shared" si="1"/>
        <v>-6.703910614525145</v>
      </c>
      <c r="V13" s="53">
        <v>11</v>
      </c>
      <c r="W13" s="26">
        <f t="shared" si="2"/>
        <v>0</v>
      </c>
      <c r="X13" s="53">
        <v>185</v>
      </c>
      <c r="Y13" s="26">
        <f t="shared" si="3"/>
        <v>0.54347826086956519</v>
      </c>
      <c r="Z13" s="49">
        <v>9</v>
      </c>
      <c r="AA13" s="26">
        <f t="shared" si="4"/>
        <v>-10</v>
      </c>
      <c r="AB13" s="255">
        <v>4287</v>
      </c>
      <c r="AC13" s="26">
        <f t="shared" si="5"/>
        <v>1.6840607210626186</v>
      </c>
      <c r="AD13" s="2">
        <v>0.92</v>
      </c>
      <c r="AE13" s="23">
        <v>2.25</v>
      </c>
      <c r="AF13" s="26">
        <f t="shared" si="6"/>
        <v>-13.127413127413124</v>
      </c>
      <c r="AG13" s="23">
        <v>12</v>
      </c>
      <c r="AH13" s="51">
        <v>193</v>
      </c>
      <c r="AI13" s="26">
        <f t="shared" si="7"/>
        <v>1.5789473684210527</v>
      </c>
      <c r="AJ13" s="53">
        <v>11</v>
      </c>
      <c r="AK13" s="141">
        <f t="shared" si="8"/>
        <v>-15.384615384615385</v>
      </c>
      <c r="AL13" s="2"/>
      <c r="AM13" s="45">
        <v>27</v>
      </c>
      <c r="AN13">
        <f t="shared" si="9"/>
        <v>3682</v>
      </c>
      <c r="AO13">
        <f t="shared" si="10"/>
        <v>3772</v>
      </c>
      <c r="AP13" s="42"/>
      <c r="AT13" s="45">
        <v>27</v>
      </c>
      <c r="AU13">
        <f t="shared" si="11"/>
        <v>3.4</v>
      </c>
      <c r="AV13" s="94">
        <f t="shared" si="12"/>
        <v>2.29</v>
      </c>
      <c r="AZ13" s="45">
        <v>27</v>
      </c>
      <c r="BA13">
        <f t="shared" si="13"/>
        <v>191</v>
      </c>
      <c r="BB13" s="94">
        <f t="shared" si="14"/>
        <v>182</v>
      </c>
      <c r="BG13" s="45">
        <v>27</v>
      </c>
      <c r="BH13">
        <f t="shared" si="15"/>
        <v>12</v>
      </c>
      <c r="BI13" s="94">
        <f t="shared" si="16"/>
        <v>11</v>
      </c>
    </row>
    <row r="14" spans="1:62" ht="15" thickBot="1" x14ac:dyDescent="0.4">
      <c r="A14" s="3"/>
      <c r="B14" s="177">
        <v>29</v>
      </c>
      <c r="C14" s="256">
        <v>5483</v>
      </c>
      <c r="D14" s="35">
        <v>3865</v>
      </c>
      <c r="E14" s="35">
        <v>0.96</v>
      </c>
      <c r="F14" s="51">
        <v>1.65</v>
      </c>
      <c r="G14" s="53">
        <v>11</v>
      </c>
      <c r="H14" s="53">
        <v>168</v>
      </c>
      <c r="I14" s="53">
        <v>11</v>
      </c>
      <c r="J14" s="44">
        <v>4200</v>
      </c>
      <c r="K14" s="35">
        <v>0.98</v>
      </c>
      <c r="L14" s="51">
        <v>2.82</v>
      </c>
      <c r="M14" s="53">
        <v>12</v>
      </c>
      <c r="N14" s="53">
        <v>176</v>
      </c>
      <c r="O14" s="2">
        <v>14</v>
      </c>
      <c r="P14" s="34">
        <v>5390</v>
      </c>
      <c r="Q14" s="44">
        <v>3947</v>
      </c>
      <c r="R14" s="26">
        <f t="shared" si="0"/>
        <v>2.1216041397153949</v>
      </c>
      <c r="S14" s="51">
        <v>0.93</v>
      </c>
      <c r="T14" s="51">
        <v>1.78</v>
      </c>
      <c r="U14" s="26">
        <f t="shared" si="1"/>
        <v>7.8787878787878869</v>
      </c>
      <c r="V14" s="53">
        <v>11</v>
      </c>
      <c r="W14" s="26">
        <f t="shared" si="2"/>
        <v>0</v>
      </c>
      <c r="X14" s="53">
        <v>165</v>
      </c>
      <c r="Y14" s="26">
        <f t="shared" si="3"/>
        <v>-1.7857142857142856</v>
      </c>
      <c r="Z14" s="49">
        <v>11</v>
      </c>
      <c r="AA14" s="26">
        <f t="shared" si="4"/>
        <v>0</v>
      </c>
      <c r="AB14" s="46">
        <v>4293</v>
      </c>
      <c r="AC14" s="26">
        <f t="shared" si="5"/>
        <v>2.214285714285714</v>
      </c>
      <c r="AD14" s="2">
        <v>0.96</v>
      </c>
      <c r="AE14" s="23">
        <v>2.87</v>
      </c>
      <c r="AF14" s="26">
        <f t="shared" si="6"/>
        <v>1.7730496453900804</v>
      </c>
      <c r="AG14" s="23">
        <v>12</v>
      </c>
      <c r="AH14" s="51">
        <v>175</v>
      </c>
      <c r="AI14" s="26">
        <f t="shared" si="7"/>
        <v>-0.56818181818181823</v>
      </c>
      <c r="AJ14" s="53">
        <v>13</v>
      </c>
      <c r="AK14" s="141">
        <f t="shared" si="8"/>
        <v>-7.1428571428571423</v>
      </c>
      <c r="AL14" s="86"/>
      <c r="AM14" s="45">
        <v>28</v>
      </c>
      <c r="AN14">
        <f t="shared" si="9"/>
        <v>3852</v>
      </c>
      <c r="AO14">
        <f t="shared" si="10"/>
        <v>3974</v>
      </c>
      <c r="AT14" s="45">
        <v>28</v>
      </c>
      <c r="AU14">
        <f t="shared" si="11"/>
        <v>1.79</v>
      </c>
      <c r="AV14" s="94">
        <f t="shared" si="12"/>
        <v>1.67</v>
      </c>
      <c r="AZ14" s="45">
        <v>28</v>
      </c>
      <c r="BA14">
        <f t="shared" si="13"/>
        <v>184</v>
      </c>
      <c r="BB14" s="94">
        <f t="shared" si="14"/>
        <v>185</v>
      </c>
      <c r="BG14" s="45">
        <v>28</v>
      </c>
      <c r="BH14">
        <f t="shared" si="15"/>
        <v>10</v>
      </c>
      <c r="BI14" s="94">
        <f t="shared" si="16"/>
        <v>9</v>
      </c>
    </row>
    <row r="15" spans="1:62" ht="15" thickBot="1" x14ac:dyDescent="0.4">
      <c r="A15" s="3"/>
      <c r="B15" s="198">
        <v>30</v>
      </c>
      <c r="C15" s="40">
        <v>5233</v>
      </c>
      <c r="D15" s="249">
        <v>3798</v>
      </c>
      <c r="E15" s="23">
        <v>0.95</v>
      </c>
      <c r="F15">
        <v>1.51</v>
      </c>
      <c r="G15" s="53">
        <v>11</v>
      </c>
      <c r="H15" s="53">
        <v>150</v>
      </c>
      <c r="I15" s="53">
        <v>11</v>
      </c>
      <c r="J15" s="44">
        <v>4189</v>
      </c>
      <c r="K15" s="2">
        <v>0.96</v>
      </c>
      <c r="L15" s="2">
        <v>1.8</v>
      </c>
      <c r="M15" s="2">
        <v>12</v>
      </c>
      <c r="N15" s="2">
        <v>157</v>
      </c>
      <c r="O15" s="2">
        <v>12</v>
      </c>
      <c r="P15" s="62">
        <v>5577</v>
      </c>
      <c r="Q15" s="44">
        <v>3900</v>
      </c>
      <c r="R15" s="26">
        <f t="shared" si="0"/>
        <v>2.6856240126382307</v>
      </c>
      <c r="S15" s="2">
        <v>0.9</v>
      </c>
      <c r="T15" s="2">
        <v>1.27</v>
      </c>
      <c r="U15" s="26">
        <f t="shared" si="1"/>
        <v>-15.894039735099339</v>
      </c>
      <c r="V15" s="2">
        <v>11</v>
      </c>
      <c r="W15" s="26">
        <f t="shared" si="2"/>
        <v>0</v>
      </c>
      <c r="X15" s="2">
        <v>146</v>
      </c>
      <c r="Y15" s="26">
        <f t="shared" si="3"/>
        <v>-2.666666666666667</v>
      </c>
      <c r="Z15" s="49">
        <v>11</v>
      </c>
      <c r="AA15" s="26">
        <f t="shared" si="4"/>
        <v>0</v>
      </c>
      <c r="AB15" s="62">
        <v>4210</v>
      </c>
      <c r="AC15" s="26">
        <f t="shared" si="5"/>
        <v>0.50131296252088797</v>
      </c>
      <c r="AD15" s="2">
        <v>0.91</v>
      </c>
      <c r="AE15" s="2">
        <v>1.6</v>
      </c>
      <c r="AF15" s="26">
        <f t="shared" si="6"/>
        <v>-11.111111111111107</v>
      </c>
      <c r="AG15" s="2">
        <v>12</v>
      </c>
      <c r="AH15" s="2">
        <v>154</v>
      </c>
      <c r="AI15" s="26">
        <f t="shared" si="7"/>
        <v>-1.910828025477707</v>
      </c>
      <c r="AJ15" s="2">
        <v>12</v>
      </c>
      <c r="AK15" s="141">
        <f t="shared" si="8"/>
        <v>0</v>
      </c>
      <c r="AL15" s="86"/>
      <c r="AM15" s="45">
        <v>29</v>
      </c>
      <c r="AN15">
        <f t="shared" si="9"/>
        <v>3865</v>
      </c>
      <c r="AO15">
        <f t="shared" si="10"/>
        <v>3947</v>
      </c>
      <c r="AP15" s="42"/>
      <c r="AT15" s="45">
        <v>29</v>
      </c>
      <c r="AU15">
        <f t="shared" si="11"/>
        <v>1.65</v>
      </c>
      <c r="AV15" s="94">
        <f t="shared" si="12"/>
        <v>1.78</v>
      </c>
      <c r="AZ15" s="45">
        <v>29</v>
      </c>
      <c r="BA15">
        <f t="shared" si="13"/>
        <v>168</v>
      </c>
      <c r="BB15" s="94">
        <f t="shared" si="14"/>
        <v>165</v>
      </c>
      <c r="BG15" s="45">
        <v>29</v>
      </c>
      <c r="BH15">
        <f t="shared" si="15"/>
        <v>11</v>
      </c>
      <c r="BI15" s="94">
        <f t="shared" si="16"/>
        <v>11</v>
      </c>
    </row>
    <row r="16" spans="1:62" ht="15" thickBot="1" x14ac:dyDescent="0.4">
      <c r="B16" s="115" t="s">
        <v>22</v>
      </c>
      <c r="C16" s="64">
        <f t="shared" ref="C16:AC16" si="17">AVERAGE(C4:C15)</f>
        <v>5229.916666666667</v>
      </c>
      <c r="D16" s="64">
        <f t="shared" si="17"/>
        <v>3805.4166666666665</v>
      </c>
      <c r="E16" s="64">
        <f t="shared" si="17"/>
        <v>0.93083333333333318</v>
      </c>
      <c r="F16" s="64">
        <f t="shared" si="17"/>
        <v>2.5466666666666664</v>
      </c>
      <c r="G16" s="64">
        <f t="shared" si="17"/>
        <v>11</v>
      </c>
      <c r="H16" s="64">
        <f t="shared" si="17"/>
        <v>173.25</v>
      </c>
      <c r="I16" s="64">
        <f t="shared" si="17"/>
        <v>12.166666666666666</v>
      </c>
      <c r="J16" s="64">
        <f t="shared" si="17"/>
        <v>4102.75</v>
      </c>
      <c r="K16" s="64">
        <f t="shared" si="17"/>
        <v>0.95333333333333348</v>
      </c>
      <c r="L16" s="64">
        <f t="shared" si="17"/>
        <v>3.5558333333333327</v>
      </c>
      <c r="M16" s="64">
        <f t="shared" si="17"/>
        <v>12</v>
      </c>
      <c r="N16" s="64">
        <f t="shared" si="17"/>
        <v>180.5</v>
      </c>
      <c r="O16" s="64">
        <f t="shared" si="17"/>
        <v>14</v>
      </c>
      <c r="P16" s="64">
        <f t="shared" si="17"/>
        <v>5283.583333333333</v>
      </c>
      <c r="Q16" s="64">
        <f t="shared" si="17"/>
        <v>3778</v>
      </c>
      <c r="R16" s="64">
        <f t="shared" si="17"/>
        <v>-0.69967913556210737</v>
      </c>
      <c r="S16" s="64">
        <f t="shared" si="17"/>
        <v>0.91833333333333333</v>
      </c>
      <c r="T16" s="64">
        <f t="shared" si="17"/>
        <v>2.15</v>
      </c>
      <c r="U16" s="64">
        <f t="shared" si="17"/>
        <v>-14.076406874971203</v>
      </c>
      <c r="V16" s="64">
        <f t="shared" si="17"/>
        <v>11</v>
      </c>
      <c r="W16" s="64">
        <f t="shared" si="17"/>
        <v>0</v>
      </c>
      <c r="X16" s="64">
        <f t="shared" si="17"/>
        <v>167.08333333333334</v>
      </c>
      <c r="Y16" s="64">
        <f t="shared" si="17"/>
        <v>-3.5634477713908019</v>
      </c>
      <c r="Z16" s="64">
        <f t="shared" si="17"/>
        <v>11.083333333333334</v>
      </c>
      <c r="AA16" s="64">
        <f t="shared" si="17"/>
        <v>-8.940781440781441</v>
      </c>
      <c r="AB16" s="64">
        <f t="shared" si="17"/>
        <v>4060.75</v>
      </c>
      <c r="AC16" s="64">
        <f t="shared" si="17"/>
        <v>-0.95416318932856015</v>
      </c>
      <c r="AD16" s="64">
        <f t="shared" ref="AD16:AJ16" si="18">AVERAGE(AD4:AD15)</f>
        <v>0.93250000000000011</v>
      </c>
      <c r="AE16" s="64">
        <f t="shared" si="18"/>
        <v>2.9616666666666664</v>
      </c>
      <c r="AF16" s="64">
        <f t="shared" si="18"/>
        <v>-15.818669175899318</v>
      </c>
      <c r="AG16" s="64">
        <f t="shared" si="18"/>
        <v>12</v>
      </c>
      <c r="AH16" s="64">
        <f t="shared" si="18"/>
        <v>174.5</v>
      </c>
      <c r="AI16" s="64">
        <f t="shared" si="18"/>
        <v>-3.3548792891245269</v>
      </c>
      <c r="AJ16" s="64">
        <f t="shared" si="18"/>
        <v>12.666666666666666</v>
      </c>
      <c r="AK16" s="67">
        <f>AVERAGE(AK4:AK13)</f>
        <v>-10.588827838827838</v>
      </c>
      <c r="AL16" s="86"/>
      <c r="AM16" s="45">
        <v>30</v>
      </c>
      <c r="AN16">
        <f t="shared" si="9"/>
        <v>3798</v>
      </c>
      <c r="AO16">
        <f t="shared" si="10"/>
        <v>3900</v>
      </c>
      <c r="AT16" s="45">
        <v>30</v>
      </c>
      <c r="AU16">
        <f t="shared" si="11"/>
        <v>1.51</v>
      </c>
      <c r="AV16" s="94">
        <f t="shared" si="12"/>
        <v>1.27</v>
      </c>
      <c r="AZ16" s="45">
        <v>30</v>
      </c>
      <c r="BA16">
        <f t="shared" si="13"/>
        <v>150</v>
      </c>
      <c r="BB16" s="94">
        <f t="shared" si="14"/>
        <v>146</v>
      </c>
      <c r="BG16" s="45">
        <v>30</v>
      </c>
      <c r="BH16">
        <f t="shared" si="15"/>
        <v>11</v>
      </c>
      <c r="BI16" s="94">
        <f t="shared" si="16"/>
        <v>11</v>
      </c>
    </row>
    <row r="17" spans="1:48" ht="15" thickBot="1" x14ac:dyDescent="0.4">
      <c r="B17" s="14" t="s">
        <v>23</v>
      </c>
      <c r="C17" s="64">
        <f>STDEV(C4:C13)</f>
        <v>420.50869987036737</v>
      </c>
      <c r="D17" s="64">
        <f>STDEV(D4:D13)</f>
        <v>208.51048468175938</v>
      </c>
      <c r="E17" s="64"/>
      <c r="F17" s="64">
        <f>STDEV(F4:F13)</f>
        <v>0.8043492884175244</v>
      </c>
      <c r="G17" s="64">
        <f>STDEV(G4:G13)</f>
        <v>0</v>
      </c>
      <c r="H17" s="64"/>
      <c r="I17" s="64"/>
      <c r="J17" s="64">
        <f>STDEV(J4:J13)</f>
        <v>241.43837493010278</v>
      </c>
      <c r="K17" s="64"/>
      <c r="L17" s="64">
        <f>STDEV(L4:L13)</f>
        <v>1.1799081885186393</v>
      </c>
      <c r="M17" s="64">
        <f>STDEV(M4:M13)</f>
        <v>0</v>
      </c>
      <c r="N17" s="64"/>
      <c r="O17" s="64"/>
      <c r="P17" s="66">
        <f>STDEV(P4:P8)</f>
        <v>434.83640601955119</v>
      </c>
      <c r="Q17" s="64">
        <f t="shared" ref="Q17:AK17" si="19">STDEV(Q4:Q13)</f>
        <v>210.34704128600853</v>
      </c>
      <c r="R17" s="64">
        <f t="shared" si="19"/>
        <v>2.825910311334487</v>
      </c>
      <c r="S17" s="64">
        <f t="shared" si="19"/>
        <v>2.8848262031225053E-2</v>
      </c>
      <c r="T17" s="64">
        <f t="shared" si="19"/>
        <v>0.76424617906942938</v>
      </c>
      <c r="U17" s="64">
        <f t="shared" si="19"/>
        <v>19.601870080301801</v>
      </c>
      <c r="V17" s="64">
        <f t="shared" si="19"/>
        <v>0</v>
      </c>
      <c r="W17" s="64">
        <f t="shared" si="19"/>
        <v>0</v>
      </c>
      <c r="X17" s="64">
        <f t="shared" si="19"/>
        <v>15.385418782441741</v>
      </c>
      <c r="Y17" s="64">
        <f t="shared" si="19"/>
        <v>2.5005868378306753</v>
      </c>
      <c r="Z17" s="65">
        <f t="shared" si="19"/>
        <v>1.663329993316623</v>
      </c>
      <c r="AA17" s="64">
        <f t="shared" si="19"/>
        <v>4.5950609111945875</v>
      </c>
      <c r="AB17" s="66">
        <f t="shared" si="19"/>
        <v>198.64943996900669</v>
      </c>
      <c r="AC17" s="64">
        <f t="shared" si="19"/>
        <v>3.3868793872634964</v>
      </c>
      <c r="AD17" s="64">
        <f t="shared" si="19"/>
        <v>2.9739610697593923E-2</v>
      </c>
      <c r="AE17" s="64">
        <f t="shared" si="19"/>
        <v>1.0604721170832871</v>
      </c>
      <c r="AF17" s="64">
        <f t="shared" si="19"/>
        <v>13.607529088755564</v>
      </c>
      <c r="AG17" s="64">
        <f t="shared" si="19"/>
        <v>0</v>
      </c>
      <c r="AH17" s="64">
        <f t="shared" si="19"/>
        <v>15.586675220984251</v>
      </c>
      <c r="AI17" s="64">
        <f t="shared" si="19"/>
        <v>3.3279688502881828</v>
      </c>
      <c r="AJ17" s="65">
        <f t="shared" si="19"/>
        <v>1.3374935098492586</v>
      </c>
      <c r="AK17" s="64">
        <f t="shared" si="19"/>
        <v>4.8672217168186869</v>
      </c>
      <c r="AL17" s="32"/>
      <c r="AT17" t="s">
        <v>96</v>
      </c>
      <c r="AU17">
        <f>AVERAGE(AU5:AU16)</f>
        <v>2.5466666666666664</v>
      </c>
      <c r="AV17" s="94">
        <f ca="1">AVERAGE(AV5:AV17)</f>
        <v>2.15</v>
      </c>
    </row>
    <row r="18" spans="1:48" ht="15" thickBot="1" x14ac:dyDescent="0.4">
      <c r="B18" s="14" t="s">
        <v>25</v>
      </c>
      <c r="C18" s="64"/>
      <c r="D18" s="146"/>
      <c r="E18" s="146"/>
      <c r="F18" s="146"/>
      <c r="G18" s="146"/>
      <c r="H18" s="146"/>
      <c r="I18" s="146"/>
      <c r="J18" s="146"/>
      <c r="K18" s="146"/>
      <c r="L18" s="146"/>
      <c r="M18" s="153"/>
      <c r="N18" s="86"/>
      <c r="O18" s="86"/>
      <c r="P18" s="69">
        <f>TTEST(C4:C15,P4:P15,2,1)</f>
        <v>0.40836466178103636</v>
      </c>
      <c r="Q18" s="69">
        <f>TTEST(D4:D15,Q4:Q15,2,1)</f>
        <v>0.41766170928363366</v>
      </c>
      <c r="R18" s="69"/>
      <c r="S18" s="157"/>
      <c r="T18" s="279">
        <f>TTEST(F4:F15,T4:T15,2,1)</f>
        <v>3.1961255655642479E-2</v>
      </c>
      <c r="U18" s="157"/>
      <c r="W18" s="157"/>
      <c r="X18" s="279">
        <f>TTEST(H4:H15,X4:X15,2,1)</f>
        <v>3.4887848384664082E-4</v>
      </c>
      <c r="Y18" s="157"/>
      <c r="Z18" s="279">
        <f>TTEST(I4:I15,Z4:Z15,2,1)</f>
        <v>1.5717838510618382E-4</v>
      </c>
      <c r="AA18" s="34"/>
      <c r="AB18" s="69">
        <f>TTEST(J4:J15,AB4:AB15,2,1)</f>
        <v>0.3069732626888062</v>
      </c>
      <c r="AC18" s="69"/>
      <c r="AD18" s="65"/>
      <c r="AE18" s="279">
        <f>TTEST(L4:L15,AE4:AE15,2,1)</f>
        <v>8.972558129341137E-3</v>
      </c>
      <c r="AF18" s="65"/>
      <c r="AG18" s="65"/>
      <c r="AH18" s="279">
        <f>TTEST(N4:N15,AH4:AH15,2,1)</f>
        <v>3.1508374210209964E-3</v>
      </c>
      <c r="AI18" s="65"/>
      <c r="AJ18" s="279">
        <f>TTEST(O4:O15,AJ4:AJ15,2,1)</f>
        <v>9.8313020759525628E-5</v>
      </c>
      <c r="AK18" s="64"/>
      <c r="AL18" s="32"/>
    </row>
    <row r="19" spans="1:48" ht="15" thickBot="1" x14ac:dyDescent="0.4">
      <c r="A19" s="3" t="s">
        <v>26</v>
      </c>
      <c r="B19" s="176">
        <v>6</v>
      </c>
      <c r="C19" s="21">
        <v>4820</v>
      </c>
      <c r="D19" s="148">
        <v>3300</v>
      </c>
      <c r="E19" s="149">
        <v>0.93</v>
      </c>
      <c r="F19" s="27">
        <v>2.2000000000000002</v>
      </c>
      <c r="G19" s="27">
        <v>11</v>
      </c>
      <c r="H19" s="27">
        <v>158</v>
      </c>
      <c r="I19" s="27">
        <v>11</v>
      </c>
      <c r="J19" s="148">
        <v>3610</v>
      </c>
      <c r="K19" s="149">
        <v>0.93</v>
      </c>
      <c r="L19" s="31">
        <v>3.4</v>
      </c>
      <c r="M19" s="27">
        <v>12</v>
      </c>
      <c r="N19" s="27">
        <v>170</v>
      </c>
      <c r="O19" s="27">
        <v>12</v>
      </c>
      <c r="P19" s="194">
        <v>4730</v>
      </c>
      <c r="Q19" s="149">
        <v>3273</v>
      </c>
      <c r="R19" s="26">
        <f t="shared" ref="R19:R30" si="20">((Q19-D19)/D19)*100</f>
        <v>-0.81818181818181823</v>
      </c>
      <c r="S19" s="149">
        <v>0.92</v>
      </c>
      <c r="T19" s="31">
        <v>1.68</v>
      </c>
      <c r="U19" s="26">
        <f t="shared" ref="U19:U30" si="21">((T19-F19)/F19)*100</f>
        <v>-23.636363636363644</v>
      </c>
      <c r="V19" s="27">
        <v>11</v>
      </c>
      <c r="W19" s="26">
        <f t="shared" ref="W19:W30" si="22">((V19-G19)/G19)*100</f>
        <v>0</v>
      </c>
      <c r="X19" s="27">
        <v>150</v>
      </c>
      <c r="Y19" s="26">
        <f t="shared" ref="Y19:Y30" si="23">((X19-H19)/H19)*100</f>
        <v>-5.0632911392405067</v>
      </c>
      <c r="Z19" s="27">
        <v>13</v>
      </c>
      <c r="AA19" s="141">
        <f t="shared" ref="AA19:AA30" si="24">((Z19-I19)/I19)*100</f>
        <v>18.181818181818183</v>
      </c>
      <c r="AB19" s="27">
        <v>3664</v>
      </c>
      <c r="AC19" s="197">
        <f>((AB19-J19)/J19)*100</f>
        <v>1.4958448753462603</v>
      </c>
      <c r="AD19" s="27">
        <v>0.94</v>
      </c>
      <c r="AE19" s="27">
        <v>2.78</v>
      </c>
      <c r="AF19" s="26">
        <f t="shared" ref="AF19:AF30" si="25">((AE19-L19)/L19)*100</f>
        <v>-18.235294117647065</v>
      </c>
      <c r="AG19" s="74">
        <v>12</v>
      </c>
      <c r="AH19" s="31">
        <v>162</v>
      </c>
      <c r="AI19" s="26">
        <f>((AH19-N19)/N19)*100</f>
        <v>-4.7058823529411766</v>
      </c>
      <c r="AJ19" s="250">
        <v>14</v>
      </c>
      <c r="AK19" s="141">
        <f>((AJ19-O19)/O19)*100</f>
        <v>16.666666666666664</v>
      </c>
      <c r="AL19" s="32"/>
    </row>
    <row r="20" spans="1:48" ht="15" thickBot="1" x14ac:dyDescent="0.4">
      <c r="A20" s="3"/>
      <c r="B20" s="177">
        <v>7</v>
      </c>
      <c r="C20" s="34">
        <v>4802</v>
      </c>
      <c r="D20" s="36">
        <v>3750</v>
      </c>
      <c r="E20" s="35">
        <v>0.95</v>
      </c>
      <c r="F20" s="45">
        <v>4.16</v>
      </c>
      <c r="G20" s="25">
        <v>11</v>
      </c>
      <c r="H20" s="25">
        <v>170</v>
      </c>
      <c r="I20" s="25">
        <v>15</v>
      </c>
      <c r="J20" s="44"/>
      <c r="K20" s="2"/>
      <c r="L20" s="2"/>
      <c r="M20" s="2"/>
      <c r="N20" s="2"/>
      <c r="O20" s="2"/>
      <c r="P20" s="195">
        <v>4680</v>
      </c>
      <c r="Q20" s="35">
        <v>3727</v>
      </c>
      <c r="R20" s="26">
        <f t="shared" si="20"/>
        <v>-0.6133333333333334</v>
      </c>
      <c r="S20" s="35">
        <v>1</v>
      </c>
      <c r="T20" s="45">
        <v>4.1399999999999997</v>
      </c>
      <c r="U20" s="26">
        <f t="shared" si="21"/>
        <v>-0.48076923076924188</v>
      </c>
      <c r="V20" s="25">
        <v>11</v>
      </c>
      <c r="W20" s="26">
        <f t="shared" si="22"/>
        <v>0</v>
      </c>
      <c r="X20" s="25">
        <v>170</v>
      </c>
      <c r="Y20" s="26">
        <f t="shared" si="23"/>
        <v>0</v>
      </c>
      <c r="Z20" s="25">
        <v>14</v>
      </c>
      <c r="AA20" s="141">
        <f t="shared" si="24"/>
        <v>-6.666666666666667</v>
      </c>
      <c r="AB20" s="25"/>
      <c r="AC20" s="197"/>
      <c r="AD20" s="25"/>
      <c r="AE20" s="25"/>
      <c r="AF20" s="26"/>
      <c r="AG20" s="79"/>
      <c r="AH20" s="45"/>
      <c r="AI20" s="45"/>
      <c r="AJ20" s="251"/>
      <c r="AK20" s="177"/>
      <c r="AL20" s="32"/>
    </row>
    <row r="21" spans="1:48" ht="15" thickBot="1" x14ac:dyDescent="0.4">
      <c r="A21" s="3"/>
      <c r="B21" s="177">
        <v>8</v>
      </c>
      <c r="C21" s="34">
        <v>4868</v>
      </c>
      <c r="D21" s="36">
        <v>4050</v>
      </c>
      <c r="E21" s="35">
        <v>0.95</v>
      </c>
      <c r="F21" s="25">
        <v>7.73</v>
      </c>
      <c r="G21" s="25">
        <v>11</v>
      </c>
      <c r="H21" s="25">
        <v>174</v>
      </c>
      <c r="I21" s="25">
        <v>13</v>
      </c>
      <c r="J21" s="36"/>
      <c r="K21" s="35"/>
      <c r="L21" s="25"/>
      <c r="M21" s="25"/>
      <c r="N21" s="25"/>
      <c r="O21" s="25"/>
      <c r="P21" s="46">
        <v>5198</v>
      </c>
      <c r="Q21" s="35">
        <v>4050</v>
      </c>
      <c r="R21" s="26">
        <f t="shared" si="20"/>
        <v>0</v>
      </c>
      <c r="S21" s="35">
        <v>0.94</v>
      </c>
      <c r="T21" s="45">
        <v>6.03</v>
      </c>
      <c r="U21" s="26">
        <f t="shared" si="21"/>
        <v>-21.992238033635189</v>
      </c>
      <c r="V21" s="25">
        <v>11</v>
      </c>
      <c r="W21" s="26">
        <f t="shared" si="22"/>
        <v>0</v>
      </c>
      <c r="X21" s="25">
        <v>174</v>
      </c>
      <c r="Y21" s="26">
        <f t="shared" si="23"/>
        <v>0</v>
      </c>
      <c r="Z21" s="25">
        <v>13</v>
      </c>
      <c r="AA21" s="141">
        <f t="shared" si="24"/>
        <v>0</v>
      </c>
      <c r="AB21" s="25"/>
      <c r="AC21" s="197"/>
      <c r="AD21" s="25"/>
      <c r="AE21" s="25"/>
      <c r="AF21" s="26"/>
      <c r="AG21" s="75"/>
      <c r="AH21" s="45"/>
      <c r="AI21" s="45"/>
      <c r="AJ21" s="251"/>
      <c r="AK21" s="177"/>
      <c r="AL21" s="32"/>
    </row>
    <row r="22" spans="1:48" ht="15" thickBot="1" x14ac:dyDescent="0.4">
      <c r="A22" s="3"/>
      <c r="B22" s="177">
        <v>9</v>
      </c>
      <c r="C22" s="46">
        <v>4982</v>
      </c>
      <c r="D22" s="36">
        <v>3950</v>
      </c>
      <c r="E22" s="35">
        <v>0.94</v>
      </c>
      <c r="F22" s="45">
        <v>3.3</v>
      </c>
      <c r="G22" s="25">
        <v>11</v>
      </c>
      <c r="H22" s="25">
        <v>181</v>
      </c>
      <c r="I22" s="25">
        <v>13</v>
      </c>
      <c r="J22" s="36">
        <v>4240</v>
      </c>
      <c r="K22" s="35">
        <v>0.98</v>
      </c>
      <c r="L22" s="45">
        <v>5.33</v>
      </c>
      <c r="M22" s="25">
        <v>12</v>
      </c>
      <c r="N22" s="25">
        <v>195</v>
      </c>
      <c r="O22" s="25">
        <v>15</v>
      </c>
      <c r="P22" s="34">
        <v>5040</v>
      </c>
      <c r="Q22" s="35">
        <v>4050</v>
      </c>
      <c r="R22" s="26">
        <f t="shared" si="20"/>
        <v>2.5316455696202533</v>
      </c>
      <c r="S22" s="35">
        <v>0.95</v>
      </c>
      <c r="T22" s="45">
        <v>3.19</v>
      </c>
      <c r="U22" s="26">
        <f t="shared" si="21"/>
        <v>-3.3333333333333299</v>
      </c>
      <c r="V22" s="25">
        <v>11</v>
      </c>
      <c r="W22" s="26">
        <f t="shared" si="22"/>
        <v>0</v>
      </c>
      <c r="X22" s="25">
        <v>186</v>
      </c>
      <c r="Y22" s="26">
        <f t="shared" si="23"/>
        <v>2.7624309392265194</v>
      </c>
      <c r="Z22" s="25">
        <v>13</v>
      </c>
      <c r="AA22" s="141">
        <f t="shared" si="24"/>
        <v>0</v>
      </c>
      <c r="AB22" s="25">
        <v>4200</v>
      </c>
      <c r="AC22" s="197">
        <f t="shared" ref="AC22:AC30" si="26">((AB22-J22)/J22)*100</f>
        <v>-0.94339622641509435</v>
      </c>
      <c r="AD22" s="25">
        <v>1</v>
      </c>
      <c r="AE22" s="25">
        <v>5.57</v>
      </c>
      <c r="AF22" s="26">
        <f t="shared" si="25"/>
        <v>4.5028142589118243</v>
      </c>
      <c r="AG22" s="79">
        <v>12</v>
      </c>
      <c r="AH22" s="45">
        <v>192</v>
      </c>
      <c r="AI22" s="26">
        <f t="shared" ref="AI22:AI30" si="27">((AH22-N22)/N22)*100</f>
        <v>-1.5384615384615385</v>
      </c>
      <c r="AJ22" s="251">
        <v>15</v>
      </c>
      <c r="AK22" s="141">
        <f t="shared" ref="AK22:AK30" si="28">((AJ22-O22)/O22)*100</f>
        <v>0</v>
      </c>
      <c r="AL22" s="25"/>
    </row>
    <row r="23" spans="1:48" ht="15" thickBot="1" x14ac:dyDescent="0.4">
      <c r="B23" s="177">
        <v>10</v>
      </c>
      <c r="C23" s="46">
        <v>5595</v>
      </c>
      <c r="D23" s="36">
        <v>3950</v>
      </c>
      <c r="E23" s="35">
        <v>0.94</v>
      </c>
      <c r="F23" s="25">
        <v>2.5099999999999998</v>
      </c>
      <c r="G23" s="25">
        <v>11</v>
      </c>
      <c r="H23" s="25">
        <v>152</v>
      </c>
      <c r="I23" s="25">
        <v>14</v>
      </c>
      <c r="J23" s="36">
        <v>4320</v>
      </c>
      <c r="K23" s="35">
        <v>0.95</v>
      </c>
      <c r="L23" s="45">
        <v>3.33</v>
      </c>
      <c r="M23" s="25">
        <v>12</v>
      </c>
      <c r="N23" s="25">
        <v>162</v>
      </c>
      <c r="O23" s="25">
        <v>14</v>
      </c>
      <c r="P23" s="34">
        <v>5636</v>
      </c>
      <c r="Q23" s="35">
        <v>3950</v>
      </c>
      <c r="R23" s="26">
        <f t="shared" si="20"/>
        <v>0</v>
      </c>
      <c r="S23" s="35">
        <v>0.91</v>
      </c>
      <c r="T23" s="45">
        <v>2.78</v>
      </c>
      <c r="U23" s="26">
        <f t="shared" si="21"/>
        <v>10.756972111553786</v>
      </c>
      <c r="V23" s="25">
        <v>11</v>
      </c>
      <c r="W23" s="26">
        <f t="shared" si="22"/>
        <v>0</v>
      </c>
      <c r="X23" s="25">
        <v>153</v>
      </c>
      <c r="Y23" s="26">
        <f t="shared" si="23"/>
        <v>0.6578947368421052</v>
      </c>
      <c r="Z23" s="25">
        <v>12</v>
      </c>
      <c r="AA23" s="141">
        <f t="shared" si="24"/>
        <v>-14.285714285714285</v>
      </c>
      <c r="AB23" s="25">
        <v>4300</v>
      </c>
      <c r="AC23" s="197">
        <f t="shared" si="26"/>
        <v>-0.46296296296296291</v>
      </c>
      <c r="AD23" s="25">
        <v>0.95</v>
      </c>
      <c r="AE23" s="25">
        <v>3.28</v>
      </c>
      <c r="AF23" s="26">
        <f t="shared" si="25"/>
        <v>-1.5015015015015094</v>
      </c>
      <c r="AG23" s="79">
        <v>12</v>
      </c>
      <c r="AH23" s="45">
        <v>164</v>
      </c>
      <c r="AI23" s="26">
        <f t="shared" si="27"/>
        <v>1.2345679012345678</v>
      </c>
      <c r="AJ23" s="251">
        <v>13</v>
      </c>
      <c r="AK23" s="141">
        <f t="shared" si="28"/>
        <v>-7.1428571428571423</v>
      </c>
      <c r="AL23" s="32"/>
    </row>
    <row r="24" spans="1:48" ht="15" thickBot="1" x14ac:dyDescent="0.4">
      <c r="A24" s="3"/>
      <c r="B24" s="177">
        <v>11</v>
      </c>
      <c r="C24" s="44">
        <v>6440</v>
      </c>
      <c r="D24" s="36">
        <v>4420</v>
      </c>
      <c r="E24" s="35">
        <v>0.91</v>
      </c>
      <c r="F24" s="45">
        <v>2.5</v>
      </c>
      <c r="G24" s="25">
        <v>11</v>
      </c>
      <c r="H24" s="25">
        <v>168</v>
      </c>
      <c r="I24" s="37">
        <v>14</v>
      </c>
      <c r="J24" s="25">
        <v>4850</v>
      </c>
      <c r="K24" s="25">
        <v>0.92</v>
      </c>
      <c r="L24" s="25">
        <v>2.69</v>
      </c>
      <c r="M24" s="75">
        <v>12</v>
      </c>
      <c r="N24" s="45">
        <v>173</v>
      </c>
      <c r="O24" s="45">
        <v>15</v>
      </c>
      <c r="P24" s="46">
        <v>6383</v>
      </c>
      <c r="Q24" s="35">
        <v>4290</v>
      </c>
      <c r="R24" s="26">
        <f t="shared" si="20"/>
        <v>-2.9411764705882351</v>
      </c>
      <c r="S24" s="35">
        <v>0.91</v>
      </c>
      <c r="T24" s="25">
        <v>1.9</v>
      </c>
      <c r="U24" s="26">
        <f t="shared" si="21"/>
        <v>-24.000000000000004</v>
      </c>
      <c r="V24" s="25">
        <v>11</v>
      </c>
      <c r="W24" s="26">
        <f t="shared" si="22"/>
        <v>0</v>
      </c>
      <c r="X24" s="25">
        <v>167</v>
      </c>
      <c r="Y24" s="26">
        <f t="shared" si="23"/>
        <v>-0.59523809523809523</v>
      </c>
      <c r="Z24" s="25">
        <v>13</v>
      </c>
      <c r="AA24" s="141">
        <f t="shared" si="24"/>
        <v>-7.1428571428571423</v>
      </c>
      <c r="AB24" s="35">
        <v>4590</v>
      </c>
      <c r="AC24" s="197">
        <f t="shared" si="26"/>
        <v>-5.3608247422680408</v>
      </c>
      <c r="AD24" s="35">
        <v>0.9</v>
      </c>
      <c r="AE24" s="45">
        <v>2.4300000000000002</v>
      </c>
      <c r="AF24" s="26">
        <f t="shared" si="25"/>
        <v>-9.6654275092936732</v>
      </c>
      <c r="AG24" s="25">
        <v>12</v>
      </c>
      <c r="AH24" s="25">
        <v>172</v>
      </c>
      <c r="AI24" s="26">
        <f t="shared" si="27"/>
        <v>-0.57803468208092479</v>
      </c>
      <c r="AJ24" s="37">
        <v>14</v>
      </c>
      <c r="AK24" s="141">
        <f t="shared" si="28"/>
        <v>-6.666666666666667</v>
      </c>
      <c r="AL24" s="32"/>
    </row>
    <row r="25" spans="1:48" ht="15" thickBot="1" x14ac:dyDescent="0.4">
      <c r="A25" s="3"/>
      <c r="B25" s="177">
        <v>38</v>
      </c>
      <c r="C25" s="40">
        <v>5308</v>
      </c>
      <c r="D25" s="36">
        <v>3903</v>
      </c>
      <c r="E25" s="35">
        <v>0.96</v>
      </c>
      <c r="F25" s="45">
        <v>2.97</v>
      </c>
      <c r="G25" s="25">
        <v>11</v>
      </c>
      <c r="H25" s="25">
        <v>168</v>
      </c>
      <c r="I25" s="37">
        <v>11</v>
      </c>
      <c r="J25" s="25">
        <v>4277</v>
      </c>
      <c r="K25" s="25">
        <v>0.97</v>
      </c>
      <c r="L25" s="25">
        <v>3.78</v>
      </c>
      <c r="M25" s="35">
        <v>12</v>
      </c>
      <c r="N25" s="32">
        <v>176</v>
      </c>
      <c r="O25" s="32">
        <v>12</v>
      </c>
      <c r="P25" s="34">
        <v>5663</v>
      </c>
      <c r="Q25" s="36">
        <v>4686</v>
      </c>
      <c r="R25" s="26">
        <f t="shared" si="20"/>
        <v>20.061491160645655</v>
      </c>
      <c r="S25" s="35">
        <v>0.93</v>
      </c>
      <c r="T25" s="25">
        <v>3.03</v>
      </c>
      <c r="U25" s="26">
        <f t="shared" si="21"/>
        <v>2.020202020202007</v>
      </c>
      <c r="V25" s="25">
        <v>11</v>
      </c>
      <c r="W25" s="26">
        <f t="shared" si="22"/>
        <v>0</v>
      </c>
      <c r="X25" s="25">
        <v>176</v>
      </c>
      <c r="Y25" s="26">
        <f t="shared" si="23"/>
        <v>4.7619047619047619</v>
      </c>
      <c r="Z25" s="25">
        <v>9</v>
      </c>
      <c r="AA25" s="141">
        <f>((Z25-I25)/I25)*100</f>
        <v>-18.181818181818183</v>
      </c>
      <c r="AB25" s="35">
        <v>4566</v>
      </c>
      <c r="AC25" s="197">
        <f t="shared" si="26"/>
        <v>6.7570727145195226</v>
      </c>
      <c r="AD25" s="35">
        <v>0.97</v>
      </c>
      <c r="AE25" s="45">
        <v>3.9</v>
      </c>
      <c r="AF25" s="26">
        <f t="shared" si="25"/>
        <v>3.174603174603178</v>
      </c>
      <c r="AG25" s="25">
        <v>12</v>
      </c>
      <c r="AH25" s="25">
        <v>182</v>
      </c>
      <c r="AI25" s="26">
        <f t="shared" si="27"/>
        <v>3.4090909090909087</v>
      </c>
      <c r="AJ25" s="25">
        <v>12</v>
      </c>
      <c r="AK25" s="141">
        <f t="shared" si="28"/>
        <v>0</v>
      </c>
      <c r="AL25" s="2"/>
    </row>
    <row r="26" spans="1:48" ht="15" thickBot="1" x14ac:dyDescent="0.4">
      <c r="A26" s="3"/>
      <c r="B26" s="177">
        <v>39</v>
      </c>
      <c r="C26" s="40">
        <v>5230</v>
      </c>
      <c r="D26" s="36">
        <v>3599</v>
      </c>
      <c r="E26" s="35">
        <v>0.93</v>
      </c>
      <c r="F26" s="45">
        <v>2.44</v>
      </c>
      <c r="G26" s="25">
        <v>11</v>
      </c>
      <c r="H26" s="25">
        <v>162</v>
      </c>
      <c r="I26" s="37">
        <v>13</v>
      </c>
      <c r="J26" s="25">
        <v>4070</v>
      </c>
      <c r="K26" s="25">
        <v>0.96</v>
      </c>
      <c r="L26" s="25">
        <v>3.08</v>
      </c>
      <c r="M26" s="35">
        <v>12</v>
      </c>
      <c r="N26" s="32">
        <v>173</v>
      </c>
      <c r="O26" s="32">
        <v>14</v>
      </c>
      <c r="P26" s="34">
        <v>5366</v>
      </c>
      <c r="Q26" s="36">
        <v>3801</v>
      </c>
      <c r="R26" s="26">
        <f t="shared" si="20"/>
        <v>5.6126701861628225</v>
      </c>
      <c r="S26" s="35">
        <v>0.93</v>
      </c>
      <c r="T26" s="25">
        <v>1.91</v>
      </c>
      <c r="U26" s="26">
        <f t="shared" si="21"/>
        <v>-21.721311475409838</v>
      </c>
      <c r="V26" s="25">
        <v>11</v>
      </c>
      <c r="W26" s="26">
        <f t="shared" si="22"/>
        <v>0</v>
      </c>
      <c r="X26" s="25">
        <v>161</v>
      </c>
      <c r="Y26" s="26">
        <f t="shared" si="23"/>
        <v>-0.61728395061728392</v>
      </c>
      <c r="Z26" s="25">
        <v>13</v>
      </c>
      <c r="AA26" s="141">
        <f t="shared" si="24"/>
        <v>0</v>
      </c>
      <c r="AB26" s="35">
        <v>4171</v>
      </c>
      <c r="AC26" s="197">
        <f t="shared" si="26"/>
        <v>2.4815724815724813</v>
      </c>
      <c r="AD26" s="35">
        <v>0.94</v>
      </c>
      <c r="AE26" s="45">
        <v>2.75</v>
      </c>
      <c r="AF26" s="26">
        <f t="shared" si="25"/>
        <v>-10.714285714285717</v>
      </c>
      <c r="AG26" s="25">
        <v>12</v>
      </c>
      <c r="AH26" s="25">
        <v>169</v>
      </c>
      <c r="AI26" s="26">
        <f t="shared" si="27"/>
        <v>-2.3121387283236992</v>
      </c>
      <c r="AJ26" s="25">
        <v>15</v>
      </c>
      <c r="AK26" s="141">
        <f t="shared" si="28"/>
        <v>7.1428571428571423</v>
      </c>
      <c r="AL26" s="39"/>
    </row>
    <row r="27" spans="1:48" ht="15" thickBot="1" x14ac:dyDescent="0.4">
      <c r="B27" s="177">
        <v>40</v>
      </c>
      <c r="C27" s="40">
        <v>5283</v>
      </c>
      <c r="D27" s="36">
        <v>3865</v>
      </c>
      <c r="E27" s="35">
        <v>0.94</v>
      </c>
      <c r="F27" s="45">
        <v>2.59</v>
      </c>
      <c r="G27" s="25">
        <v>11</v>
      </c>
      <c r="H27" s="25">
        <v>182</v>
      </c>
      <c r="I27" s="37">
        <v>12</v>
      </c>
      <c r="J27" s="25">
        <v>4170</v>
      </c>
      <c r="K27" s="25">
        <v>0.96</v>
      </c>
      <c r="L27" s="25">
        <v>3.65</v>
      </c>
      <c r="M27" s="35">
        <v>12</v>
      </c>
      <c r="N27" s="32">
        <v>189</v>
      </c>
      <c r="O27" s="32">
        <v>14</v>
      </c>
      <c r="P27" s="34">
        <v>5608</v>
      </c>
      <c r="Q27" s="36">
        <v>4011</v>
      </c>
      <c r="R27" s="26">
        <f t="shared" si="20"/>
        <v>3.7774902975420437</v>
      </c>
      <c r="S27" s="35">
        <v>0.93</v>
      </c>
      <c r="T27" s="25">
        <v>2.0699999999999998</v>
      </c>
      <c r="U27" s="26">
        <f t="shared" si="21"/>
        <v>-20.07722007722008</v>
      </c>
      <c r="V27" s="25">
        <v>11</v>
      </c>
      <c r="W27" s="26">
        <f t="shared" si="22"/>
        <v>0</v>
      </c>
      <c r="X27" s="25">
        <v>176</v>
      </c>
      <c r="Y27" s="26">
        <f t="shared" si="23"/>
        <v>-3.296703296703297</v>
      </c>
      <c r="Z27" s="25">
        <v>12</v>
      </c>
      <c r="AA27" s="141">
        <f t="shared" si="24"/>
        <v>0</v>
      </c>
      <c r="AB27" s="35">
        <v>4315</v>
      </c>
      <c r="AC27" s="197">
        <f t="shared" si="26"/>
        <v>3.477218225419664</v>
      </c>
      <c r="AD27" s="35">
        <v>0.94</v>
      </c>
      <c r="AE27" s="45">
        <v>3.19</v>
      </c>
      <c r="AF27" s="26">
        <f t="shared" si="25"/>
        <v>-12.602739726027396</v>
      </c>
      <c r="AG27" s="25">
        <v>12</v>
      </c>
      <c r="AH27" s="25">
        <v>184</v>
      </c>
      <c r="AI27" s="26">
        <f t="shared" si="27"/>
        <v>-2.6455026455026456</v>
      </c>
      <c r="AJ27" s="25">
        <v>13</v>
      </c>
      <c r="AK27" s="141">
        <f t="shared" si="28"/>
        <v>-7.1428571428571423</v>
      </c>
      <c r="AL27" s="23"/>
    </row>
    <row r="28" spans="1:48" ht="15" thickBot="1" x14ac:dyDescent="0.4">
      <c r="B28" s="177">
        <v>41</v>
      </c>
      <c r="C28" s="40">
        <v>5299</v>
      </c>
      <c r="D28" s="36">
        <v>3961</v>
      </c>
      <c r="E28" s="35">
        <v>0.92</v>
      </c>
      <c r="F28" s="45">
        <v>1.3</v>
      </c>
      <c r="G28" s="25">
        <v>11</v>
      </c>
      <c r="H28" s="25">
        <v>147</v>
      </c>
      <c r="I28" s="37">
        <v>13</v>
      </c>
      <c r="J28" s="25">
        <v>4328</v>
      </c>
      <c r="K28" s="25">
        <v>0.93</v>
      </c>
      <c r="L28" s="25">
        <v>1.74</v>
      </c>
      <c r="M28" s="35">
        <v>12</v>
      </c>
      <c r="N28" s="32">
        <v>160</v>
      </c>
      <c r="O28" s="32">
        <v>14</v>
      </c>
      <c r="P28" s="34">
        <v>5163</v>
      </c>
      <c r="Q28" s="36">
        <v>4181</v>
      </c>
      <c r="R28" s="26">
        <f t="shared" si="20"/>
        <v>5.5541529916687704</v>
      </c>
      <c r="S28" s="35">
        <v>0.9</v>
      </c>
      <c r="T28" s="25">
        <v>1.31</v>
      </c>
      <c r="U28" s="26">
        <f t="shared" si="21"/>
        <v>0.76923076923076983</v>
      </c>
      <c r="V28" s="25">
        <v>11</v>
      </c>
      <c r="W28" s="26">
        <f t="shared" si="22"/>
        <v>0</v>
      </c>
      <c r="X28" s="25">
        <v>155</v>
      </c>
      <c r="Y28" s="26">
        <f t="shared" si="23"/>
        <v>5.4421768707482991</v>
      </c>
      <c r="Z28" s="25">
        <v>13</v>
      </c>
      <c r="AA28" s="141">
        <f t="shared" si="24"/>
        <v>0</v>
      </c>
      <c r="AB28" s="35">
        <v>4308</v>
      </c>
      <c r="AC28" s="197">
        <f t="shared" si="26"/>
        <v>-0.46210720887245843</v>
      </c>
      <c r="AD28" s="35">
        <v>0.92</v>
      </c>
      <c r="AE28" s="45">
        <v>1.71</v>
      </c>
      <c r="AF28" s="26">
        <f t="shared" si="25"/>
        <v>-1.7241379310344844</v>
      </c>
      <c r="AG28" s="25">
        <v>12</v>
      </c>
      <c r="AH28" s="25">
        <v>160</v>
      </c>
      <c r="AI28" s="26">
        <f t="shared" si="27"/>
        <v>0</v>
      </c>
      <c r="AJ28" s="25">
        <v>14</v>
      </c>
      <c r="AK28" s="141">
        <f t="shared" si="28"/>
        <v>0</v>
      </c>
      <c r="AL28" s="23"/>
    </row>
    <row r="29" spans="1:48" ht="15" thickBot="1" x14ac:dyDescent="0.4">
      <c r="B29" s="177">
        <v>42</v>
      </c>
      <c r="C29" s="49">
        <v>5911</v>
      </c>
      <c r="D29" s="36">
        <v>4176</v>
      </c>
      <c r="E29" s="35">
        <v>0.95</v>
      </c>
      <c r="F29" s="45">
        <v>2.2000000000000002</v>
      </c>
      <c r="G29" s="25">
        <v>11</v>
      </c>
      <c r="H29" s="25">
        <v>168</v>
      </c>
      <c r="I29" s="37">
        <v>13</v>
      </c>
      <c r="J29" s="25">
        <v>4536</v>
      </c>
      <c r="K29" s="25">
        <v>0.96</v>
      </c>
      <c r="L29" s="25">
        <v>2.94</v>
      </c>
      <c r="M29" s="35">
        <v>12</v>
      </c>
      <c r="N29" s="32">
        <v>177</v>
      </c>
      <c r="O29" s="32">
        <v>13</v>
      </c>
      <c r="P29" s="34">
        <v>6082</v>
      </c>
      <c r="Q29" s="36">
        <v>4038</v>
      </c>
      <c r="R29" s="26">
        <f t="shared" si="20"/>
        <v>-3.3045977011494254</v>
      </c>
      <c r="S29" s="35">
        <v>0.93</v>
      </c>
      <c r="T29" s="25">
        <v>2.4</v>
      </c>
      <c r="U29" s="26">
        <f t="shared" si="21"/>
        <v>9.0909090909090793</v>
      </c>
      <c r="V29" s="25">
        <v>11</v>
      </c>
      <c r="W29" s="26">
        <f t="shared" si="22"/>
        <v>0</v>
      </c>
      <c r="X29" s="25">
        <v>167</v>
      </c>
      <c r="Y29" s="26">
        <f t="shared" si="23"/>
        <v>-0.59523809523809523</v>
      </c>
      <c r="Z29" s="25">
        <v>13</v>
      </c>
      <c r="AA29" s="141">
        <f t="shared" si="24"/>
        <v>0</v>
      </c>
      <c r="AB29" s="35">
        <v>4471</v>
      </c>
      <c r="AC29" s="197">
        <f t="shared" si="26"/>
        <v>-1.4329805996472662</v>
      </c>
      <c r="AD29" s="35">
        <v>0.95</v>
      </c>
      <c r="AE29" s="45">
        <v>2.82</v>
      </c>
      <c r="AF29" s="26">
        <f t="shared" si="25"/>
        <v>-4.0816326530612281</v>
      </c>
      <c r="AG29" s="25">
        <v>12</v>
      </c>
      <c r="AH29" s="25">
        <v>176</v>
      </c>
      <c r="AI29" s="26">
        <f t="shared" si="27"/>
        <v>-0.56497175141242939</v>
      </c>
      <c r="AJ29" s="25">
        <v>14</v>
      </c>
      <c r="AK29" s="141">
        <f t="shared" si="28"/>
        <v>7.6923076923076925</v>
      </c>
      <c r="AL29" s="23"/>
    </row>
    <row r="30" spans="1:48" ht="15" thickBot="1" x14ac:dyDescent="0.4">
      <c r="B30" s="198">
        <v>45</v>
      </c>
      <c r="C30" s="244">
        <v>5143</v>
      </c>
      <c r="D30" s="150">
        <v>4205</v>
      </c>
      <c r="E30" s="151">
        <v>0.94</v>
      </c>
      <c r="F30" s="152">
        <v>3.07</v>
      </c>
      <c r="G30" s="60">
        <v>11</v>
      </c>
      <c r="H30" s="60">
        <v>181</v>
      </c>
      <c r="I30" s="61">
        <v>13</v>
      </c>
      <c r="J30" s="151">
        <v>4490</v>
      </c>
      <c r="K30" s="151">
        <v>0.97</v>
      </c>
      <c r="L30" s="152">
        <v>4.76</v>
      </c>
      <c r="M30" s="60">
        <v>12</v>
      </c>
      <c r="N30" s="60">
        <v>186</v>
      </c>
      <c r="O30" s="60">
        <v>15</v>
      </c>
      <c r="P30" s="57">
        <v>5186</v>
      </c>
      <c r="Q30" s="159">
        <v>4077</v>
      </c>
      <c r="R30" s="26">
        <f t="shared" si="20"/>
        <v>-3.0439952437574318</v>
      </c>
      <c r="S30" s="252">
        <v>0.95</v>
      </c>
      <c r="T30" s="253">
        <v>3.46</v>
      </c>
      <c r="U30" s="26">
        <f t="shared" si="21"/>
        <v>12.703583061889256</v>
      </c>
      <c r="V30" s="25">
        <v>11</v>
      </c>
      <c r="W30" s="26">
        <f t="shared" si="22"/>
        <v>0</v>
      </c>
      <c r="X30" s="83">
        <v>181</v>
      </c>
      <c r="Y30" s="26">
        <f t="shared" si="23"/>
        <v>0</v>
      </c>
      <c r="Z30" s="83">
        <v>13</v>
      </c>
      <c r="AA30" s="141">
        <f t="shared" si="24"/>
        <v>0</v>
      </c>
      <c r="AB30" s="35">
        <v>4334</v>
      </c>
      <c r="AC30" s="197">
        <f t="shared" si="26"/>
        <v>-3.4743875278396437</v>
      </c>
      <c r="AD30" s="35">
        <v>0.97</v>
      </c>
      <c r="AE30" s="51">
        <v>5.26</v>
      </c>
      <c r="AF30" s="26">
        <f t="shared" si="25"/>
        <v>10.504201680672269</v>
      </c>
      <c r="AG30" s="25">
        <v>12</v>
      </c>
      <c r="AH30" s="82">
        <v>187</v>
      </c>
      <c r="AI30" s="26">
        <f t="shared" si="27"/>
        <v>0.53763440860215062</v>
      </c>
      <c r="AJ30" s="32">
        <v>14</v>
      </c>
      <c r="AK30" s="141">
        <f t="shared" si="28"/>
        <v>-6.666666666666667</v>
      </c>
      <c r="AL30" s="23"/>
    </row>
    <row r="31" spans="1:48" ht="15" thickBot="1" x14ac:dyDescent="0.4">
      <c r="B31" s="115" t="s">
        <v>22</v>
      </c>
      <c r="C31" s="147">
        <f>AVERAGE(C19:C30)</f>
        <v>5306.75</v>
      </c>
      <c r="D31" s="147">
        <f>AVERAGE(D19:D30)</f>
        <v>3927.4166666666665</v>
      </c>
      <c r="E31" s="147"/>
      <c r="F31" s="147">
        <f>AVERAGE(F19:F30)</f>
        <v>3.0808333333333331</v>
      </c>
      <c r="G31" s="147"/>
      <c r="H31" s="147">
        <f>AVERAGE(H19:H30)</f>
        <v>167.58333333333334</v>
      </c>
      <c r="I31" s="147"/>
      <c r="J31" s="147">
        <f>AVERAGE(J19:J30)</f>
        <v>4289.1000000000004</v>
      </c>
      <c r="K31" s="147"/>
      <c r="L31" s="147">
        <f>AVERAGE(L19:L30)</f>
        <v>3.4699999999999998</v>
      </c>
      <c r="M31" s="147"/>
      <c r="N31" s="147">
        <f t="shared" ref="N31:AK31" si="29">AVERAGE(N19:N30)</f>
        <v>176.1</v>
      </c>
      <c r="O31" s="147">
        <f t="shared" si="29"/>
        <v>13.8</v>
      </c>
      <c r="P31" s="147">
        <f t="shared" si="29"/>
        <v>5394.583333333333</v>
      </c>
      <c r="Q31" s="147">
        <f t="shared" si="29"/>
        <v>4011.1666666666665</v>
      </c>
      <c r="R31" s="65">
        <f t="shared" si="29"/>
        <v>2.2346804698857752</v>
      </c>
      <c r="S31" s="65">
        <f t="shared" si="29"/>
        <v>0.93333333333333324</v>
      </c>
      <c r="T31" s="65">
        <f t="shared" si="29"/>
        <v>2.8249999999999997</v>
      </c>
      <c r="U31" s="65">
        <f t="shared" si="29"/>
        <v>-6.6583615610788671</v>
      </c>
      <c r="V31" s="65"/>
      <c r="W31" s="65"/>
      <c r="X31" s="65">
        <f t="shared" si="29"/>
        <v>168</v>
      </c>
      <c r="Y31" s="65">
        <f t="shared" si="29"/>
        <v>0.28805439430703389</v>
      </c>
      <c r="Z31" s="65">
        <f t="shared" si="29"/>
        <v>12.583333333333334</v>
      </c>
      <c r="AA31" s="65">
        <f t="shared" si="29"/>
        <v>-2.3412698412698414</v>
      </c>
      <c r="AB31" s="65">
        <f t="shared" si="29"/>
        <v>4291.8999999999996</v>
      </c>
      <c r="AC31" s="65">
        <f t="shared" si="29"/>
        <v>0.2075049028852462</v>
      </c>
      <c r="AD31" s="65">
        <f t="shared" si="29"/>
        <v>0.94799999999999984</v>
      </c>
      <c r="AE31" s="65">
        <f t="shared" si="29"/>
        <v>3.3689999999999998</v>
      </c>
      <c r="AF31" s="65"/>
      <c r="AG31" s="65"/>
      <c r="AH31" s="65">
        <f t="shared" si="29"/>
        <v>174.8</v>
      </c>
      <c r="AI31" s="65">
        <f t="shared" si="29"/>
        <v>-0.71636984797947867</v>
      </c>
      <c r="AJ31" s="64">
        <f t="shared" si="29"/>
        <v>13.8</v>
      </c>
      <c r="AK31" s="64">
        <f t="shared" si="29"/>
        <v>0.38827838827838806</v>
      </c>
      <c r="AL31" s="23"/>
    </row>
    <row r="32" spans="1:48" ht="15" thickBot="1" x14ac:dyDescent="0.4">
      <c r="B32" s="14" t="s">
        <v>23</v>
      </c>
      <c r="C32" s="65">
        <f>STDEV(C19:C30)</f>
        <v>481.98965002090318</v>
      </c>
      <c r="D32" s="65">
        <f>STDEV(D19:D30)</f>
        <v>291.72479507338085</v>
      </c>
      <c r="E32" s="65"/>
      <c r="F32" s="65">
        <f>STDEV(F19:F30)</f>
        <v>1.6202606879665067</v>
      </c>
      <c r="G32" s="65"/>
      <c r="H32" s="65">
        <f>STDEV(H19:H30)</f>
        <v>11.301313948815729</v>
      </c>
      <c r="I32" s="65"/>
      <c r="J32" s="65">
        <f>STDEV(J19:J30)</f>
        <v>323.92058354548027</v>
      </c>
      <c r="K32" s="65"/>
      <c r="L32" s="65">
        <f>STDEV(L19:L30)</f>
        <v>1.017131041486574</v>
      </c>
      <c r="M32" s="65"/>
      <c r="N32" s="65">
        <f>STDEV(N19:N30)</f>
        <v>11.239315914334922</v>
      </c>
      <c r="O32" s="65"/>
      <c r="P32" s="65">
        <f t="shared" ref="P32:U32" si="30">STDEV(P19:P30)</f>
        <v>508.11728394379998</v>
      </c>
      <c r="Q32" s="65">
        <f t="shared" si="30"/>
        <v>336.23769550540862</v>
      </c>
      <c r="R32" s="65">
        <f t="shared" si="30"/>
        <v>6.4346335742073864</v>
      </c>
      <c r="S32" s="65">
        <f t="shared" si="30"/>
        <v>2.6053557891157167E-2</v>
      </c>
      <c r="T32" s="65">
        <f t="shared" si="30"/>
        <v>1.3014502400294552</v>
      </c>
      <c r="U32" s="65">
        <f t="shared" si="30"/>
        <v>14.575802787322544</v>
      </c>
      <c r="V32" s="65"/>
      <c r="W32" s="65"/>
      <c r="X32" s="65">
        <f>STDEV(X19:X30)</f>
        <v>11.401754250991379</v>
      </c>
      <c r="Y32" s="65">
        <f>STDEV(Y19:Y30)</f>
        <v>2.9688687509907816</v>
      </c>
      <c r="Z32" s="65">
        <f>STDEV(Z19:Z30)</f>
        <v>1.2401124093721456</v>
      </c>
      <c r="AA32" s="65">
        <f t="shared" ref="AA32:AJ32" si="31">STDEV(AA19:AA30)</f>
        <v>9.0198013302979092</v>
      </c>
      <c r="AB32" s="65">
        <f t="shared" si="31"/>
        <v>261.62375444307213</v>
      </c>
      <c r="AC32" s="65">
        <f t="shared" si="31"/>
        <v>3.4943663788883277</v>
      </c>
      <c r="AD32" s="65">
        <f t="shared" si="31"/>
        <v>2.7808871486152274E-2</v>
      </c>
      <c r="AE32" s="65">
        <f t="shared" si="31"/>
        <v>1.2205504222822314</v>
      </c>
      <c r="AF32" s="65">
        <f t="shared" si="31"/>
        <v>8.8153338172713571</v>
      </c>
      <c r="AG32" s="65"/>
      <c r="AH32" s="65">
        <f t="shared" si="31"/>
        <v>11.173381065928274</v>
      </c>
      <c r="AI32" s="65">
        <f>STDEV(AI19:AI30)</f>
        <v>2.2561873306921876</v>
      </c>
      <c r="AJ32" s="65">
        <f t="shared" si="31"/>
        <v>0.91893658347268148</v>
      </c>
      <c r="AK32" s="64">
        <f>STDEV(AK19:AK30)</f>
        <v>8.0096600546642573</v>
      </c>
      <c r="AL32" s="25"/>
    </row>
    <row r="33" spans="2:64" ht="15" thickBot="1" x14ac:dyDescent="0.4">
      <c r="B33" s="14" t="s">
        <v>25</v>
      </c>
      <c r="C33" s="85"/>
      <c r="D33" s="86"/>
      <c r="E33" s="86"/>
      <c r="F33" s="86"/>
      <c r="G33" s="86"/>
      <c r="H33" s="86"/>
      <c r="I33" s="86"/>
      <c r="J33" s="86"/>
      <c r="K33" s="86"/>
      <c r="L33" s="86"/>
      <c r="M33" s="87"/>
      <c r="N33" s="86"/>
      <c r="O33" s="86"/>
      <c r="P33" s="86">
        <f>TTEST(C19:C30,P19:P30,2,1)</f>
        <v>0.1148562536769215</v>
      </c>
      <c r="Q33" s="85">
        <f>TTEST(D19:D30,Q19:Q30,2,1)</f>
        <v>0.27548526407282153</v>
      </c>
      <c r="S33" s="85">
        <f>TTEST(E19:E30,S19:S30,2,1)</f>
        <v>0.44674159662420587</v>
      </c>
      <c r="T33" s="85">
        <f>TTEST(F19:F30,T19:T30,2,1)</f>
        <v>0.14794781385388503</v>
      </c>
      <c r="U33" s="85"/>
      <c r="V33" s="85"/>
      <c r="W33" s="85"/>
      <c r="X33" s="85">
        <f>TTEST(H19:H30,X19:X30,2,1)</f>
        <v>0.76989584964920033</v>
      </c>
      <c r="Y33" s="85"/>
      <c r="Z33" s="85"/>
      <c r="AB33" s="86">
        <f>TTEST(J19:J30,AB19:AB30,2,1)</f>
        <v>0.95568564549194501</v>
      </c>
      <c r="AC33" s="86"/>
      <c r="AD33" s="86">
        <f>TTEST(K19:K30,AD19:AD30,2,1)</f>
        <v>0.27291221509402658</v>
      </c>
      <c r="AE33" s="86">
        <f>TTEST(L19:L30,AE19:AE30,2,1)</f>
        <v>0.36534881567713229</v>
      </c>
      <c r="AF33" s="85"/>
      <c r="AG33" s="85"/>
      <c r="AH33" s="85">
        <f>TTEST(N19:N30,AH19:AH30,2,1)</f>
        <v>0.32461572446602927</v>
      </c>
      <c r="AI33" s="85"/>
      <c r="AJ33" s="85">
        <f>TTEST(O19:O30,AJ19:AJ30,2,1)</f>
        <v>1</v>
      </c>
      <c r="AK33" s="92"/>
      <c r="AL33" s="25"/>
    </row>
    <row r="34" spans="2:64" ht="15" thickBot="1" x14ac:dyDescent="0.4">
      <c r="B34" s="17" t="s">
        <v>27</v>
      </c>
      <c r="C34" s="65">
        <f>TTEST(C4:C15,C19:C30,2,2)</f>
        <v>0.67149223723119345</v>
      </c>
      <c r="D34" s="65">
        <f>TTEST(D4:D15,D19:D30,2,2)</f>
        <v>0.23731677911170793</v>
      </c>
      <c r="E34" s="65"/>
      <c r="F34" s="65">
        <f>TTEST(F4:F15,F19:F30,2,2)</f>
        <v>0.3236739446914455</v>
      </c>
      <c r="G34" s="65"/>
      <c r="H34" s="65"/>
      <c r="I34" s="65"/>
      <c r="J34" s="65">
        <f>TTEST(J4:J15,J19:J30,2,2)</f>
        <v>0.12640670646445951</v>
      </c>
      <c r="K34" s="65"/>
      <c r="L34" s="65">
        <f>TTEST(L4:L15,L19:L30,2,2)</f>
        <v>0.86242942667286593</v>
      </c>
      <c r="M34" s="65"/>
      <c r="N34" s="65"/>
      <c r="O34" s="65"/>
      <c r="P34" s="65">
        <f t="shared" ref="P34:U34" si="32">TTEST(P4:P15,P19:P30,2,2)</f>
        <v>0.529168504209382</v>
      </c>
      <c r="Q34" s="280">
        <f t="shared" si="32"/>
        <v>5.1587909660838642E-2</v>
      </c>
      <c r="R34" s="65">
        <f t="shared" si="32"/>
        <v>0.16485575532103611</v>
      </c>
      <c r="S34" s="65">
        <f t="shared" si="32"/>
        <v>0.17926609883004899</v>
      </c>
      <c r="T34" s="65">
        <f t="shared" si="32"/>
        <v>0.13483272609030889</v>
      </c>
      <c r="U34" s="65">
        <f t="shared" si="32"/>
        <v>0.29535084994444605</v>
      </c>
      <c r="V34" s="65"/>
      <c r="W34" s="65"/>
      <c r="X34" s="65">
        <f>TTEST(X4:X15,X19:X30,2,2)</f>
        <v>0.87027463866684329</v>
      </c>
      <c r="Y34" s="278">
        <f>TTEST(Y4:Y15,Y19:Y30,2,2)</f>
        <v>1.922985587574193E-3</v>
      </c>
      <c r="Z34" s="65"/>
      <c r="AA34" s="278">
        <f t="shared" ref="AA34:AF34" si="33">TTEST(AA4:AA15,AA19:AA30,2,2)</f>
        <v>4.534105988852364E-2</v>
      </c>
      <c r="AB34" s="278">
        <f t="shared" si="33"/>
        <v>2.9591941176802795E-2</v>
      </c>
      <c r="AC34" s="65">
        <f t="shared" si="33"/>
        <v>0.43054007585470078</v>
      </c>
      <c r="AD34" s="65">
        <f t="shared" si="33"/>
        <v>0.21777893856629971</v>
      </c>
      <c r="AE34" s="65">
        <f t="shared" si="33"/>
        <v>0.41039235714745581</v>
      </c>
      <c r="AF34" s="278">
        <f t="shared" si="33"/>
        <v>2.925523031477139E-2</v>
      </c>
      <c r="AG34" s="65"/>
      <c r="AH34" s="65">
        <f>TTEST(AH4:AH15,AH19:AH30,2,2)</f>
        <v>0.95980925243524085</v>
      </c>
      <c r="AI34" s="278">
        <f>TTEST(AI4:AI15,AI19:AI30,2,2)</f>
        <v>3.985300059392987E-2</v>
      </c>
      <c r="AJ34" s="65">
        <f>TTEST(AJ4:AJ13,AJ19:AJ26,2,2)</f>
        <v>0.10842916595575409</v>
      </c>
      <c r="AK34" s="281">
        <f>TTEST(AK4:AK15,AK19:AK30,2,2)</f>
        <v>2.7258040897579472E-3</v>
      </c>
      <c r="AL34" s="53"/>
      <c r="AN34" t="s">
        <v>64</v>
      </c>
      <c r="AP34" t="s">
        <v>90</v>
      </c>
      <c r="AW34" t="s">
        <v>65</v>
      </c>
      <c r="AY34" t="s">
        <v>90</v>
      </c>
      <c r="BD34" t="s">
        <v>66</v>
      </c>
      <c r="BF34" t="s">
        <v>90</v>
      </c>
      <c r="BJ34" t="s">
        <v>67</v>
      </c>
      <c r="BL34" t="s">
        <v>90</v>
      </c>
    </row>
    <row r="35" spans="2:64" x14ac:dyDescent="0.35">
      <c r="AB35" s="52"/>
      <c r="AC35" s="2"/>
      <c r="AL35" s="53"/>
      <c r="AN35" t="s">
        <v>20</v>
      </c>
      <c r="AO35" t="s">
        <v>21</v>
      </c>
      <c r="AP35">
        <f>TTEST(AN36:AN47,AO36:AO47,2,1)</f>
        <v>0.3069732626888062</v>
      </c>
      <c r="AW35" t="s">
        <v>20</v>
      </c>
      <c r="AX35" t="s">
        <v>21</v>
      </c>
      <c r="AY35">
        <f>TTEST(AW36:AW47,AX36:AX47,2,1)</f>
        <v>8.972558129341137E-3</v>
      </c>
      <c r="BD35" t="s">
        <v>20</v>
      </c>
      <c r="BE35" t="s">
        <v>21</v>
      </c>
      <c r="BF35" s="284">
        <f>TTEST(BD36:BD47,BE36:BE47,2,1)</f>
        <v>3.1508374210209964E-3</v>
      </c>
      <c r="BJ35" t="s">
        <v>20</v>
      </c>
      <c r="BK35" t="s">
        <v>21</v>
      </c>
      <c r="BL35" s="284">
        <f>TTEST(BJ36:BJ47,BK36:BK47,2,1)</f>
        <v>9.8313020759525628E-5</v>
      </c>
    </row>
    <row r="36" spans="2:64" x14ac:dyDescent="0.35">
      <c r="AB36" s="52"/>
      <c r="AC36" s="2"/>
      <c r="AL36" s="2"/>
      <c r="AM36">
        <v>1</v>
      </c>
      <c r="AN36">
        <f>J4</f>
        <v>4187</v>
      </c>
      <c r="AO36">
        <f>AB4</f>
        <v>4103</v>
      </c>
      <c r="AQ36" s="42"/>
      <c r="AV36">
        <v>1</v>
      </c>
      <c r="AW36">
        <f>L4</f>
        <v>1.88</v>
      </c>
      <c r="AX36" s="94">
        <f>AE4</f>
        <v>1.38</v>
      </c>
      <c r="BC36">
        <v>1</v>
      </c>
      <c r="BD36">
        <f>N4</f>
        <v>156</v>
      </c>
      <c r="BE36" s="94">
        <f>AH4</f>
        <v>141</v>
      </c>
      <c r="BI36">
        <v>1</v>
      </c>
      <c r="BJ36">
        <f t="shared" ref="BJ36:BJ47" si="34">O4</f>
        <v>13</v>
      </c>
      <c r="BK36" s="94">
        <f t="shared" ref="BK36:BK47" si="35">AJ4</f>
        <v>11</v>
      </c>
    </row>
    <row r="37" spans="2:64" x14ac:dyDescent="0.35">
      <c r="D37" s="93"/>
      <c r="E37" s="93"/>
      <c r="G37" s="42"/>
      <c r="H37" s="42"/>
      <c r="I37" s="42"/>
      <c r="J37" s="45"/>
      <c r="K37" s="45"/>
      <c r="L37" s="94"/>
      <c r="AB37" s="52"/>
      <c r="AC37" s="2"/>
      <c r="AL37" s="86"/>
      <c r="AM37">
        <v>2</v>
      </c>
      <c r="AN37">
        <f>J5</f>
        <v>3712</v>
      </c>
      <c r="AO37">
        <f>AB5</f>
        <v>3709</v>
      </c>
      <c r="AQ37" s="42"/>
      <c r="AV37">
        <v>2</v>
      </c>
      <c r="AW37">
        <f>L5</f>
        <v>3.07</v>
      </c>
      <c r="AX37" s="94">
        <f>AE5</f>
        <v>2.62</v>
      </c>
      <c r="BC37">
        <v>2</v>
      </c>
      <c r="BD37">
        <f>N5</f>
        <v>184</v>
      </c>
      <c r="BE37" s="94">
        <f>AH5</f>
        <v>178</v>
      </c>
      <c r="BI37">
        <v>2</v>
      </c>
      <c r="BJ37">
        <f t="shared" si="34"/>
        <v>14</v>
      </c>
      <c r="BK37" s="94">
        <f t="shared" si="35"/>
        <v>13</v>
      </c>
    </row>
    <row r="38" spans="2:64" x14ac:dyDescent="0.35">
      <c r="D38" s="93"/>
      <c r="E38" s="93"/>
      <c r="G38" s="42"/>
      <c r="H38" s="42"/>
      <c r="I38" s="42"/>
      <c r="J38" s="45"/>
      <c r="K38" s="45"/>
      <c r="L38" s="94"/>
      <c r="AB38" s="52"/>
      <c r="AC38" s="2"/>
      <c r="AL38" s="86"/>
      <c r="AM38">
        <v>3</v>
      </c>
      <c r="AN38">
        <f>J6</f>
        <v>4295</v>
      </c>
      <c r="AO38">
        <f>AB6</f>
        <v>4148</v>
      </c>
      <c r="AQ38" s="42"/>
      <c r="AV38">
        <v>3</v>
      </c>
      <c r="AW38">
        <f>L6</f>
        <v>4.3600000000000003</v>
      </c>
      <c r="AX38" s="94">
        <f>AE6</f>
        <v>3.95</v>
      </c>
      <c r="BC38">
        <v>3</v>
      </c>
      <c r="BD38">
        <f>N6</f>
        <v>168</v>
      </c>
      <c r="BE38" s="94">
        <f>AH6</f>
        <v>163</v>
      </c>
      <c r="BI38">
        <v>3</v>
      </c>
      <c r="BJ38">
        <f t="shared" si="34"/>
        <v>15</v>
      </c>
      <c r="BK38" s="94">
        <f t="shared" si="35"/>
        <v>12</v>
      </c>
    </row>
    <row r="39" spans="2:64" x14ac:dyDescent="0.35">
      <c r="D39" s="93"/>
      <c r="E39" s="93"/>
      <c r="G39" s="42"/>
      <c r="H39" s="42"/>
      <c r="I39" s="42"/>
      <c r="J39" s="45"/>
      <c r="K39" s="45"/>
      <c r="L39" s="94"/>
      <c r="AB39" s="52"/>
      <c r="AC39" s="2"/>
      <c r="AL39" s="86"/>
      <c r="AM39">
        <v>4</v>
      </c>
      <c r="AN39">
        <f>J7</f>
        <v>3907</v>
      </c>
      <c r="AO39">
        <f>AB7</f>
        <v>3690</v>
      </c>
      <c r="AQ39" s="42"/>
      <c r="AV39">
        <v>4</v>
      </c>
      <c r="AW39">
        <f>L7</f>
        <v>2.7</v>
      </c>
      <c r="AX39" s="94">
        <f>AE7</f>
        <v>2.16</v>
      </c>
      <c r="BC39">
        <v>4</v>
      </c>
      <c r="BD39">
        <f>N7</f>
        <v>174</v>
      </c>
      <c r="BE39" s="94">
        <f>AH7</f>
        <v>174</v>
      </c>
      <c r="BI39">
        <v>4</v>
      </c>
      <c r="BJ39">
        <f t="shared" si="34"/>
        <v>12</v>
      </c>
      <c r="BK39" s="94">
        <f t="shared" si="35"/>
        <v>11</v>
      </c>
    </row>
    <row r="40" spans="2:64" x14ac:dyDescent="0.35">
      <c r="D40" s="93"/>
      <c r="E40" s="93"/>
      <c r="G40" s="42"/>
      <c r="H40" s="42"/>
      <c r="I40" s="42"/>
      <c r="J40" s="45"/>
      <c r="K40" s="45"/>
      <c r="L40" s="94"/>
      <c r="AL40" s="32"/>
      <c r="AM40">
        <v>5</v>
      </c>
      <c r="AN40">
        <f>J8</f>
        <v>4160</v>
      </c>
      <c r="AO40">
        <f>AB8</f>
        <v>4070</v>
      </c>
      <c r="AQ40" s="42"/>
      <c r="AV40">
        <v>5</v>
      </c>
      <c r="AW40">
        <f>L8</f>
        <v>4.2300000000000004</v>
      </c>
      <c r="AX40" s="94">
        <f>AE8</f>
        <v>3.5</v>
      </c>
      <c r="BC40">
        <v>5</v>
      </c>
      <c r="BD40">
        <f>N8</f>
        <v>185</v>
      </c>
      <c r="BE40" s="94">
        <f>AH8</f>
        <v>170</v>
      </c>
      <c r="BI40">
        <v>5</v>
      </c>
      <c r="BJ40">
        <f t="shared" si="34"/>
        <v>15</v>
      </c>
      <c r="BK40" s="94">
        <f t="shared" si="35"/>
        <v>14</v>
      </c>
    </row>
    <row r="41" spans="2:64" x14ac:dyDescent="0.35">
      <c r="AL41" s="32"/>
      <c r="AM41" s="45">
        <v>22</v>
      </c>
      <c r="AN41">
        <f t="shared" ref="AN41:AN47" si="36">J9</f>
        <v>4518</v>
      </c>
      <c r="AO41">
        <f t="shared" ref="AO41:AO47" si="37">AB9</f>
        <v>4240</v>
      </c>
      <c r="AQ41" s="42"/>
      <c r="AV41" s="45">
        <v>22</v>
      </c>
      <c r="AW41">
        <f t="shared" ref="AW41:AW47" si="38">L9</f>
        <v>4.0199999999999996</v>
      </c>
      <c r="AX41" s="94">
        <f t="shared" ref="AX41:AX47" si="39">AE9</f>
        <v>4.34</v>
      </c>
      <c r="BC41" s="45">
        <v>22</v>
      </c>
      <c r="BD41">
        <f t="shared" ref="BD41:BD47" si="40">N9</f>
        <v>193</v>
      </c>
      <c r="BE41" s="94">
        <f t="shared" ref="BE41:BE47" si="41">AH9</f>
        <v>186</v>
      </c>
      <c r="BI41">
        <v>22</v>
      </c>
      <c r="BJ41">
        <f t="shared" si="34"/>
        <v>15</v>
      </c>
      <c r="BK41" s="94">
        <f t="shared" si="35"/>
        <v>14</v>
      </c>
    </row>
    <row r="42" spans="2:64" x14ac:dyDescent="0.35">
      <c r="AL42" s="32"/>
      <c r="AM42" s="45">
        <v>23</v>
      </c>
      <c r="AN42">
        <f t="shared" si="36"/>
        <v>4099</v>
      </c>
      <c r="AO42">
        <f t="shared" si="37"/>
        <v>3973</v>
      </c>
      <c r="AQ42" s="42"/>
      <c r="AV42" s="45">
        <v>23</v>
      </c>
      <c r="AW42">
        <f t="shared" si="38"/>
        <v>5.48</v>
      </c>
      <c r="AX42" s="94">
        <f t="shared" si="39"/>
        <v>4.8</v>
      </c>
      <c r="BC42" s="45">
        <v>23</v>
      </c>
      <c r="BD42">
        <f t="shared" si="40"/>
        <v>188</v>
      </c>
      <c r="BE42" s="94">
        <f t="shared" si="41"/>
        <v>183</v>
      </c>
      <c r="BI42">
        <v>23</v>
      </c>
      <c r="BJ42">
        <f t="shared" si="34"/>
        <v>14</v>
      </c>
      <c r="BK42" s="94">
        <f t="shared" si="35"/>
        <v>13</v>
      </c>
    </row>
    <row r="43" spans="2:64" x14ac:dyDescent="0.35">
      <c r="AL43" s="32"/>
      <c r="AM43" s="45">
        <v>25</v>
      </c>
      <c r="AN43">
        <f t="shared" si="36"/>
        <v>3893</v>
      </c>
      <c r="AO43">
        <f t="shared" si="37"/>
        <v>4029</v>
      </c>
      <c r="AQ43" s="42"/>
      <c r="AV43" s="45">
        <v>25</v>
      </c>
      <c r="AW43">
        <f t="shared" si="38"/>
        <v>4.96</v>
      </c>
      <c r="AX43" s="94">
        <f t="shared" si="39"/>
        <v>2.97</v>
      </c>
      <c r="BC43" s="45">
        <v>25</v>
      </c>
      <c r="BD43">
        <f t="shared" si="40"/>
        <v>198</v>
      </c>
      <c r="BE43" s="94">
        <f t="shared" si="41"/>
        <v>188</v>
      </c>
      <c r="BI43">
        <v>25</v>
      </c>
      <c r="BJ43">
        <f t="shared" si="34"/>
        <v>16</v>
      </c>
      <c r="BK43" s="94">
        <f t="shared" si="35"/>
        <v>14</v>
      </c>
    </row>
    <row r="44" spans="2:64" x14ac:dyDescent="0.35">
      <c r="D44" s="93"/>
      <c r="E44" s="93"/>
      <c r="G44" s="42"/>
      <c r="H44" s="42"/>
      <c r="I44" s="42"/>
      <c r="J44" s="45"/>
      <c r="K44" s="45"/>
      <c r="L44" s="94"/>
      <c r="AL44" s="32"/>
      <c r="AM44" s="45">
        <v>27</v>
      </c>
      <c r="AN44">
        <f t="shared" si="36"/>
        <v>3857</v>
      </c>
      <c r="AO44">
        <f t="shared" si="37"/>
        <v>3977</v>
      </c>
      <c r="AQ44" s="42"/>
      <c r="AV44" s="45">
        <v>27</v>
      </c>
      <c r="AW44">
        <f t="shared" si="38"/>
        <v>4.76</v>
      </c>
      <c r="AX44" s="94">
        <f t="shared" si="39"/>
        <v>3.1</v>
      </c>
      <c r="BC44" s="45">
        <v>27</v>
      </c>
      <c r="BD44">
        <f t="shared" si="40"/>
        <v>197</v>
      </c>
      <c r="BE44" s="94">
        <f t="shared" si="41"/>
        <v>189</v>
      </c>
      <c r="BI44">
        <v>27</v>
      </c>
      <c r="BJ44">
        <f t="shared" si="34"/>
        <v>15</v>
      </c>
      <c r="BK44" s="94">
        <f t="shared" si="35"/>
        <v>14</v>
      </c>
    </row>
    <row r="45" spans="2:64" x14ac:dyDescent="0.35">
      <c r="D45" s="93"/>
      <c r="E45" s="93"/>
      <c r="G45" s="42"/>
      <c r="H45" s="42"/>
      <c r="I45" s="42"/>
      <c r="J45" s="45"/>
      <c r="K45" s="45"/>
      <c r="L45" s="94"/>
      <c r="AL45" s="25"/>
      <c r="AM45" s="45">
        <v>28</v>
      </c>
      <c r="AN45">
        <f t="shared" si="36"/>
        <v>4216</v>
      </c>
      <c r="AO45">
        <f t="shared" si="37"/>
        <v>4287</v>
      </c>
      <c r="AV45" s="45">
        <v>28</v>
      </c>
      <c r="AW45">
        <f t="shared" si="38"/>
        <v>2.59</v>
      </c>
      <c r="AX45" s="94">
        <f t="shared" si="39"/>
        <v>2.25</v>
      </c>
      <c r="BC45" s="45">
        <v>28</v>
      </c>
      <c r="BD45">
        <f t="shared" si="40"/>
        <v>190</v>
      </c>
      <c r="BE45" s="94">
        <f t="shared" si="41"/>
        <v>193</v>
      </c>
      <c r="BI45">
        <v>28</v>
      </c>
      <c r="BJ45">
        <f t="shared" si="34"/>
        <v>13</v>
      </c>
      <c r="BK45" s="94">
        <f t="shared" si="35"/>
        <v>11</v>
      </c>
    </row>
    <row r="46" spans="2:64" x14ac:dyDescent="0.35">
      <c r="D46" s="25"/>
      <c r="E46" s="25"/>
      <c r="G46" s="42"/>
      <c r="H46" s="42"/>
      <c r="I46" s="42"/>
      <c r="J46" s="2"/>
      <c r="AL46" s="32"/>
      <c r="AM46" s="45">
        <v>29</v>
      </c>
      <c r="AN46">
        <f t="shared" si="36"/>
        <v>4200</v>
      </c>
      <c r="AO46">
        <f t="shared" si="37"/>
        <v>4293</v>
      </c>
      <c r="AQ46" s="42"/>
      <c r="AV46" s="45">
        <v>29</v>
      </c>
      <c r="AW46">
        <f t="shared" si="38"/>
        <v>2.82</v>
      </c>
      <c r="AX46" s="94">
        <f t="shared" si="39"/>
        <v>2.87</v>
      </c>
      <c r="BC46" s="45">
        <v>29</v>
      </c>
      <c r="BD46">
        <f t="shared" si="40"/>
        <v>176</v>
      </c>
      <c r="BE46" s="94">
        <f t="shared" si="41"/>
        <v>175</v>
      </c>
      <c r="BI46">
        <v>29</v>
      </c>
      <c r="BJ46">
        <f t="shared" si="34"/>
        <v>14</v>
      </c>
      <c r="BK46" s="94">
        <f t="shared" si="35"/>
        <v>13</v>
      </c>
    </row>
    <row r="47" spans="2:64" x14ac:dyDescent="0.35">
      <c r="AL47" s="32"/>
      <c r="AM47" s="45">
        <v>30</v>
      </c>
      <c r="AN47">
        <f t="shared" si="36"/>
        <v>4189</v>
      </c>
      <c r="AO47">
        <f t="shared" si="37"/>
        <v>4210</v>
      </c>
      <c r="AV47" s="45">
        <v>30</v>
      </c>
      <c r="AW47">
        <f t="shared" si="38"/>
        <v>1.8</v>
      </c>
      <c r="AX47" s="94">
        <f t="shared" si="39"/>
        <v>1.6</v>
      </c>
      <c r="BC47" s="45">
        <v>30</v>
      </c>
      <c r="BD47">
        <f t="shared" si="40"/>
        <v>157</v>
      </c>
      <c r="BE47" s="94">
        <f t="shared" si="41"/>
        <v>154</v>
      </c>
      <c r="BI47">
        <v>30</v>
      </c>
      <c r="BJ47">
        <f t="shared" si="34"/>
        <v>12</v>
      </c>
      <c r="BK47" s="94">
        <f t="shared" si="35"/>
        <v>12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zoomScale="60" zoomScaleNormal="60" workbookViewId="0">
      <selection activeCell="A24" sqref="A24:A29"/>
    </sheetView>
  </sheetViews>
  <sheetFormatPr baseColWidth="10" defaultRowHeight="14.5" x14ac:dyDescent="0.35"/>
  <cols>
    <col min="2" max="2" width="13.453125" customWidth="1"/>
    <col min="3" max="3" width="16.81640625" customWidth="1"/>
    <col min="4" max="5" width="17.1796875" customWidth="1"/>
    <col min="6" max="6" width="13.453125" customWidth="1"/>
    <col min="8" max="9" width="14.54296875" customWidth="1"/>
    <col min="10" max="11" width="17.81640625" customWidth="1"/>
    <col min="12" max="12" width="13.1796875" bestFit="1" customWidth="1"/>
    <col min="13" max="13" width="11.1796875" bestFit="1" customWidth="1"/>
    <col min="14" max="14" width="13.1796875" bestFit="1" customWidth="1"/>
    <col min="15" max="15" width="11.1796875" bestFit="1" customWidth="1"/>
  </cols>
  <sheetData>
    <row r="1" spans="1:39" ht="15" thickBot="1" x14ac:dyDescent="0.4">
      <c r="A1" s="3"/>
      <c r="B1" s="3"/>
      <c r="C1" s="783" t="s">
        <v>3</v>
      </c>
      <c r="D1" s="783"/>
      <c r="E1" s="783"/>
      <c r="F1" s="783"/>
      <c r="G1" s="224"/>
      <c r="H1" s="783" t="s">
        <v>21</v>
      </c>
      <c r="I1" s="783"/>
      <c r="J1" s="783"/>
      <c r="K1" s="783"/>
      <c r="L1" s="783"/>
      <c r="M1" s="783"/>
      <c r="N1" s="783"/>
      <c r="U1" s="3" t="s">
        <v>79</v>
      </c>
      <c r="AD1" t="s">
        <v>126</v>
      </c>
      <c r="AJ1" t="s">
        <v>94</v>
      </c>
    </row>
    <row r="2" spans="1:39" ht="15" thickBot="1" x14ac:dyDescent="0.4">
      <c r="A2" s="3"/>
      <c r="B2" s="14" t="s">
        <v>10</v>
      </c>
      <c r="C2" s="116" t="s">
        <v>75</v>
      </c>
      <c r="D2" s="10" t="s">
        <v>76</v>
      </c>
      <c r="E2" s="10" t="s">
        <v>77</v>
      </c>
      <c r="F2" s="10" t="s">
        <v>78</v>
      </c>
      <c r="G2" s="228" t="s">
        <v>100</v>
      </c>
      <c r="H2" s="227"/>
      <c r="I2" s="10" t="s">
        <v>75</v>
      </c>
      <c r="J2" s="10" t="s">
        <v>54</v>
      </c>
      <c r="K2" s="10" t="s">
        <v>76</v>
      </c>
      <c r="L2" s="10" t="s">
        <v>54</v>
      </c>
      <c r="M2" s="10" t="s">
        <v>77</v>
      </c>
      <c r="N2" s="10" t="s">
        <v>54</v>
      </c>
      <c r="O2" s="10" t="s">
        <v>78</v>
      </c>
      <c r="P2" s="118" t="s">
        <v>54</v>
      </c>
      <c r="Q2" s="228" t="s">
        <v>100</v>
      </c>
      <c r="R2" s="135" t="s">
        <v>54</v>
      </c>
      <c r="T2" t="s">
        <v>69</v>
      </c>
      <c r="X2" t="s">
        <v>97</v>
      </c>
      <c r="AC2" t="s">
        <v>69</v>
      </c>
      <c r="AG2" t="s">
        <v>97</v>
      </c>
      <c r="AI2" t="s">
        <v>73</v>
      </c>
      <c r="AL2" t="s">
        <v>18</v>
      </c>
    </row>
    <row r="3" spans="1:39" ht="15" thickBot="1" x14ac:dyDescent="0.4">
      <c r="A3" s="3" t="s">
        <v>19</v>
      </c>
      <c r="B3" s="176">
        <v>1</v>
      </c>
      <c r="C3" s="266">
        <v>1162.1543586370024</v>
      </c>
      <c r="D3" s="158">
        <v>14.347584674530893</v>
      </c>
      <c r="E3" s="264">
        <v>6959.0081355509119</v>
      </c>
      <c r="F3" s="264">
        <v>3556.0531572665163</v>
      </c>
      <c r="G3" s="13">
        <v>47.9</v>
      </c>
      <c r="H3" s="204"/>
      <c r="I3" s="264">
        <v>1168.1063026286279</v>
      </c>
      <c r="J3" s="158">
        <f>((I3-C3)/C3)*100</f>
        <v>0.51214745678070428</v>
      </c>
      <c r="K3" s="158">
        <v>14.421065464550962</v>
      </c>
      <c r="L3" s="158">
        <f>((K3-D3)/D3)*100</f>
        <v>0.51214745678071028</v>
      </c>
      <c r="M3" s="158">
        <v>7487.8609142860751</v>
      </c>
      <c r="N3" s="158">
        <f>((M3-E3)/E3)*100</f>
        <v>7.5995424697588225</v>
      </c>
      <c r="O3" s="158">
        <v>4148.2749465144852</v>
      </c>
      <c r="P3" s="175">
        <f>((O3-F3)/F3)*100</f>
        <v>16.653907100286453</v>
      </c>
      <c r="Q3" s="297">
        <v>47</v>
      </c>
      <c r="R3" s="296">
        <f>((Q3-G3)/G3)*100</f>
        <v>-1.8789144050104356</v>
      </c>
      <c r="T3" s="2" t="s">
        <v>20</v>
      </c>
      <c r="U3" s="2"/>
      <c r="V3" s="2" t="s">
        <v>21</v>
      </c>
      <c r="W3" s="2"/>
      <c r="X3" s="2" t="s">
        <v>20</v>
      </c>
      <c r="Y3" s="2"/>
      <c r="Z3" s="2" t="s">
        <v>21</v>
      </c>
      <c r="AB3" s="3" t="s">
        <v>20</v>
      </c>
      <c r="AD3" s="3" t="s">
        <v>21</v>
      </c>
      <c r="AE3" s="3"/>
      <c r="AF3" s="39" t="s">
        <v>20</v>
      </c>
      <c r="AH3" s="39" t="s">
        <v>21</v>
      </c>
      <c r="AI3" s="3" t="s">
        <v>20</v>
      </c>
      <c r="AJ3" s="3" t="s">
        <v>21</v>
      </c>
      <c r="AK3" s="3"/>
      <c r="AL3" s="39" t="s">
        <v>20</v>
      </c>
      <c r="AM3" s="39" t="s">
        <v>21</v>
      </c>
    </row>
    <row r="4" spans="1:39" ht="15" thickBot="1" x14ac:dyDescent="0.4">
      <c r="B4" s="177">
        <v>2</v>
      </c>
      <c r="C4" s="267">
        <v>959.61672460339412</v>
      </c>
      <c r="D4" s="47">
        <v>13.708810351477059</v>
      </c>
      <c r="E4" s="259">
        <v>5746.2079317568505</v>
      </c>
      <c r="F4" s="259">
        <v>2988.028124513562</v>
      </c>
      <c r="G4" s="49">
        <v>44.1</v>
      </c>
      <c r="H4" s="205"/>
      <c r="I4" s="259">
        <v>938.32704232056335</v>
      </c>
      <c r="J4" s="47">
        <f>((I4-C4)/C4)*100</f>
        <v>-2.2185609876307346</v>
      </c>
      <c r="K4" s="47">
        <v>13.598942642327005</v>
      </c>
      <c r="L4" s="47">
        <f>((K4-D4)/D4)*100</f>
        <v>-0.80143868310364375</v>
      </c>
      <c r="M4" s="47">
        <v>5756.6076215985477</v>
      </c>
      <c r="N4" s="47">
        <f>((M4-E4)/E4)*100</f>
        <v>0.18098352801022938</v>
      </c>
      <c r="O4" s="47">
        <v>3091.2982927984203</v>
      </c>
      <c r="P4" s="175">
        <f>((O4-F4)/F4)*100</f>
        <v>3.4561310664259639</v>
      </c>
      <c r="Q4" s="297">
        <v>42.5</v>
      </c>
      <c r="R4" s="296">
        <f t="shared" ref="R4:R14" si="0">((Q4-G4)/G4)*100</f>
        <v>-3.6281179138322024</v>
      </c>
      <c r="T4" s="259">
        <v>1162.1543586370024</v>
      </c>
      <c r="U4" s="2">
        <f t="shared" ref="U4:U14" si="1">(V4+T4)/2</f>
        <v>1165.130330632815</v>
      </c>
      <c r="V4" s="259">
        <v>1168.1063026286279</v>
      </c>
      <c r="X4" s="259">
        <v>837.16301850143191</v>
      </c>
      <c r="Y4" s="2">
        <f t="shared" ref="Y4:Y12" si="2">(Z4+X4)/2</f>
        <v>830.19532983869624</v>
      </c>
      <c r="Z4" s="259">
        <v>823.22764117596057</v>
      </c>
      <c r="AI4" s="259">
        <f t="shared" ref="AI4:AI15" si="3">E3</f>
        <v>6959.0081355509119</v>
      </c>
      <c r="AJ4" s="42">
        <f t="shared" ref="AJ4:AJ15" si="4">M3</f>
        <v>7487.8609142860751</v>
      </c>
      <c r="AL4" s="283">
        <f>E24</f>
        <v>5708</v>
      </c>
      <c r="AM4" s="283">
        <f>M24</f>
        <v>5880</v>
      </c>
    </row>
    <row r="5" spans="1:39" ht="15" thickBot="1" x14ac:dyDescent="0.4">
      <c r="A5" s="3"/>
      <c r="B5" s="177">
        <v>3</v>
      </c>
      <c r="C5" s="267" t="s">
        <v>108</v>
      </c>
      <c r="D5" s="47"/>
      <c r="E5" s="259"/>
      <c r="F5" s="259"/>
      <c r="G5" s="49"/>
      <c r="H5" s="205"/>
      <c r="I5" s="259"/>
      <c r="J5" s="47"/>
      <c r="K5" s="47"/>
      <c r="L5" s="47"/>
      <c r="M5" s="47"/>
      <c r="N5" s="47"/>
      <c r="O5" s="47"/>
      <c r="P5" s="175"/>
      <c r="Q5" s="297"/>
      <c r="R5" s="296"/>
      <c r="T5" s="259">
        <v>959.61672460339412</v>
      </c>
      <c r="U5" s="2">
        <f t="shared" si="1"/>
        <v>948.97188346197868</v>
      </c>
      <c r="V5" s="259">
        <v>938.32704232056335</v>
      </c>
      <c r="X5" s="259">
        <v>895.55832438098946</v>
      </c>
      <c r="Y5" s="2">
        <f t="shared" si="2"/>
        <v>899.8963488342913</v>
      </c>
      <c r="Z5" s="259">
        <v>904.23437328759303</v>
      </c>
      <c r="AI5" s="259">
        <f t="shared" si="3"/>
        <v>5746.2079317568505</v>
      </c>
      <c r="AJ5" s="42">
        <f t="shared" si="4"/>
        <v>5756.6076215985477</v>
      </c>
      <c r="AL5" s="283">
        <f>E25</f>
        <v>6092</v>
      </c>
      <c r="AM5" s="283">
        <f>M25</f>
        <v>6413</v>
      </c>
    </row>
    <row r="6" spans="1:39" ht="15" thickBot="1" x14ac:dyDescent="0.4">
      <c r="A6" s="3"/>
      <c r="B6" s="177">
        <v>4</v>
      </c>
      <c r="C6" s="267">
        <v>966.34401646124923</v>
      </c>
      <c r="D6" s="47">
        <v>13.610479105088018</v>
      </c>
      <c r="E6" s="259">
        <v>6002.1367482065161</v>
      </c>
      <c r="F6" s="259">
        <v>3193.1367500458664</v>
      </c>
      <c r="G6" s="49">
        <v>48.9</v>
      </c>
      <c r="H6" s="205"/>
      <c r="I6" s="259">
        <v>933.76709019050963</v>
      </c>
      <c r="J6" s="47">
        <f t="shared" ref="J6:J14" si="5">((I6-C6)/C6)*100</f>
        <v>-3.3711520654969505</v>
      </c>
      <c r="K6" s="47">
        <v>13.532856379572603</v>
      </c>
      <c r="L6" s="47">
        <f t="shared" ref="L6:L14" si="6">((K6-D6)/D6)*100</f>
        <v>-0.57031589348237521</v>
      </c>
      <c r="M6" s="47">
        <v>5659.1944860030881</v>
      </c>
      <c r="N6" s="47">
        <f t="shared" ref="N6:N14" si="7">((M6-E6)/E6)*100</f>
        <v>-5.7136695911818709</v>
      </c>
      <c r="O6" s="47">
        <v>2971.0771051516208</v>
      </c>
      <c r="P6" s="175">
        <f t="shared" ref="P6:P14" si="8">((O6-F6)/F6)*100</f>
        <v>-6.9542792018242219</v>
      </c>
      <c r="Q6" s="297">
        <v>44.6</v>
      </c>
      <c r="R6" s="296">
        <f t="shared" si="0"/>
        <v>-8.7934560327198312</v>
      </c>
      <c r="T6" s="259">
        <v>966.34401646124923</v>
      </c>
      <c r="U6" s="2">
        <f t="shared" si="1"/>
        <v>950.05555332587937</v>
      </c>
      <c r="V6" s="259">
        <v>933.76709019050963</v>
      </c>
      <c r="X6" s="259">
        <v>1050.93217570673</v>
      </c>
      <c r="Y6" s="2">
        <f t="shared" si="2"/>
        <v>1034.5796996810177</v>
      </c>
      <c r="Z6" s="259">
        <v>1018.2272236553052</v>
      </c>
      <c r="AI6" s="259">
        <f t="shared" si="3"/>
        <v>0</v>
      </c>
      <c r="AJ6" s="42">
        <f t="shared" si="4"/>
        <v>0</v>
      </c>
      <c r="AL6" s="283">
        <f>E26</f>
        <v>6780</v>
      </c>
      <c r="AM6" s="283">
        <f>M26</f>
        <v>6364</v>
      </c>
    </row>
    <row r="7" spans="1:39" ht="15" thickBot="1" x14ac:dyDescent="0.4">
      <c r="A7" s="3"/>
      <c r="B7" s="198">
        <v>5</v>
      </c>
      <c r="C7" s="268">
        <v>1032.1965847658521</v>
      </c>
      <c r="D7" s="263">
        <v>13.182587289474485</v>
      </c>
      <c r="E7" s="271">
        <v>6574.5005399098854</v>
      </c>
      <c r="F7" s="271">
        <v>3425.3147812930501</v>
      </c>
      <c r="G7" s="96">
        <v>48</v>
      </c>
      <c r="H7" s="218"/>
      <c r="I7" s="271">
        <v>1066.9059246206582</v>
      </c>
      <c r="J7" s="263">
        <f t="shared" si="5"/>
        <v>3.3626675738982139</v>
      </c>
      <c r="K7" s="263">
        <v>13.55661911843276</v>
      </c>
      <c r="L7" s="263">
        <f t="shared" si="6"/>
        <v>2.8373172939800457</v>
      </c>
      <c r="M7" s="263">
        <v>7019.117925135909</v>
      </c>
      <c r="N7" s="263">
        <f t="shared" si="7"/>
        <v>6.7627553230396087</v>
      </c>
      <c r="O7" s="263">
        <v>3720.1325003220318</v>
      </c>
      <c r="P7" s="272">
        <f t="shared" si="8"/>
        <v>8.6070255685431771</v>
      </c>
      <c r="Q7" s="298">
        <v>46.3</v>
      </c>
      <c r="R7" s="296">
        <f t="shared" si="0"/>
        <v>-3.5416666666666727</v>
      </c>
      <c r="T7" s="259">
        <v>1032.1965847658521</v>
      </c>
      <c r="U7" s="2">
        <f t="shared" si="1"/>
        <v>1049.551254693255</v>
      </c>
      <c r="V7" s="259">
        <v>1066.9059246206582</v>
      </c>
      <c r="X7" s="259">
        <v>1095.2211106258098</v>
      </c>
      <c r="Y7" s="2">
        <f t="shared" si="2"/>
        <v>1082.3432004180527</v>
      </c>
      <c r="Z7" s="259">
        <v>1069.4652902102955</v>
      </c>
      <c r="AI7" s="259">
        <f t="shared" si="3"/>
        <v>6002.1367482065161</v>
      </c>
      <c r="AJ7" s="42">
        <f t="shared" si="4"/>
        <v>5659.1944860030881</v>
      </c>
      <c r="AL7" s="283">
        <f>E27</f>
        <v>6611</v>
      </c>
      <c r="AM7" s="283">
        <f>M27</f>
        <v>6531</v>
      </c>
    </row>
    <row r="8" spans="1:39" ht="15" thickBot="1" x14ac:dyDescent="0.4">
      <c r="A8" s="3"/>
      <c r="B8" s="177">
        <v>22</v>
      </c>
      <c r="C8" s="2">
        <v>990</v>
      </c>
      <c r="D8">
        <v>12.6</v>
      </c>
      <c r="E8">
        <v>6267</v>
      </c>
      <c r="F8">
        <v>3459</v>
      </c>
      <c r="G8">
        <v>44.8</v>
      </c>
      <c r="H8" s="205"/>
      <c r="I8">
        <v>1004</v>
      </c>
      <c r="J8" s="42">
        <f t="shared" si="5"/>
        <v>1.4141414141414141</v>
      </c>
      <c r="K8">
        <v>13</v>
      </c>
      <c r="L8" s="42">
        <f t="shared" si="6"/>
        <v>3.1746031746031771</v>
      </c>
      <c r="M8" s="42">
        <v>6132</v>
      </c>
      <c r="N8" s="42">
        <f t="shared" si="7"/>
        <v>-2.15414073719483</v>
      </c>
      <c r="O8" s="42">
        <v>3373</v>
      </c>
      <c r="P8" s="175">
        <f t="shared" si="8"/>
        <v>-2.4862677074298931</v>
      </c>
      <c r="Q8" s="299">
        <v>45</v>
      </c>
      <c r="R8" s="296">
        <f t="shared" si="0"/>
        <v>0.44642857142857784</v>
      </c>
      <c r="T8" s="2">
        <v>990</v>
      </c>
      <c r="U8" s="2">
        <f t="shared" si="1"/>
        <v>997</v>
      </c>
      <c r="V8" s="2">
        <v>1004</v>
      </c>
      <c r="X8" s="259">
        <v>1045</v>
      </c>
      <c r="Y8" s="2">
        <f t="shared" si="2"/>
        <v>1033</v>
      </c>
      <c r="Z8" s="259">
        <v>1021</v>
      </c>
      <c r="AI8" s="259">
        <f t="shared" si="3"/>
        <v>6574.5005399098854</v>
      </c>
      <c r="AJ8" s="42">
        <f t="shared" si="4"/>
        <v>7019.117925135909</v>
      </c>
      <c r="AL8" s="283">
        <f t="shared" ref="AL8:AL14" si="9">E29</f>
        <v>0</v>
      </c>
      <c r="AM8" s="283">
        <f t="shared" ref="AM8:AM14" si="10">M29</f>
        <v>0</v>
      </c>
    </row>
    <row r="9" spans="1:39" ht="15" thickBot="1" x14ac:dyDescent="0.4">
      <c r="B9" s="177">
        <v>23</v>
      </c>
      <c r="C9" s="2">
        <v>986</v>
      </c>
      <c r="D9">
        <v>13.2</v>
      </c>
      <c r="E9">
        <v>6124</v>
      </c>
      <c r="F9">
        <v>3386</v>
      </c>
      <c r="G9">
        <v>44.7</v>
      </c>
      <c r="H9" s="205"/>
      <c r="I9">
        <v>966</v>
      </c>
      <c r="J9" s="42">
        <f t="shared" si="5"/>
        <v>-2.028397565922921</v>
      </c>
      <c r="K9">
        <v>13.2</v>
      </c>
      <c r="L9" s="42">
        <f t="shared" si="6"/>
        <v>0</v>
      </c>
      <c r="M9" s="42">
        <v>5772</v>
      </c>
      <c r="N9" s="42">
        <f t="shared" si="7"/>
        <v>-5.7478772044415409</v>
      </c>
      <c r="O9" s="42">
        <v>3194</v>
      </c>
      <c r="P9" s="175">
        <f t="shared" si="8"/>
        <v>-5.6704075605434143</v>
      </c>
      <c r="Q9" s="300">
        <v>44.666666666666664</v>
      </c>
      <c r="R9" s="296">
        <f t="shared" si="0"/>
        <v>-7.4571215510824476E-2</v>
      </c>
      <c r="T9" s="2">
        <v>986</v>
      </c>
      <c r="U9" s="2">
        <f t="shared" si="1"/>
        <v>976</v>
      </c>
      <c r="V9" s="2">
        <v>966</v>
      </c>
      <c r="X9" s="265">
        <v>1032</v>
      </c>
      <c r="Y9" s="2">
        <f t="shared" si="2"/>
        <v>1027</v>
      </c>
      <c r="Z9" s="259">
        <v>1022</v>
      </c>
      <c r="AI9" s="259">
        <f t="shared" si="3"/>
        <v>6267</v>
      </c>
      <c r="AJ9" s="42">
        <f t="shared" si="4"/>
        <v>6132</v>
      </c>
      <c r="AL9" s="283">
        <f t="shared" si="9"/>
        <v>6374</v>
      </c>
      <c r="AM9" s="283">
        <f t="shared" si="10"/>
        <v>6384</v>
      </c>
    </row>
    <row r="10" spans="1:39" ht="15" thickBot="1" x14ac:dyDescent="0.4">
      <c r="B10" s="34">
        <v>25</v>
      </c>
      <c r="C10" s="2">
        <v>856</v>
      </c>
      <c r="D10">
        <v>11.9</v>
      </c>
      <c r="E10">
        <v>5453</v>
      </c>
      <c r="F10">
        <v>3163</v>
      </c>
      <c r="G10">
        <v>42</v>
      </c>
      <c r="H10" s="205"/>
      <c r="I10">
        <v>883</v>
      </c>
      <c r="J10" s="42">
        <f t="shared" si="5"/>
        <v>3.1542056074766354</v>
      </c>
      <c r="K10">
        <v>12.4</v>
      </c>
      <c r="L10" s="42">
        <f t="shared" si="6"/>
        <v>4.2016806722689068</v>
      </c>
      <c r="M10" s="42">
        <v>5847</v>
      </c>
      <c r="N10" s="42">
        <f t="shared" si="7"/>
        <v>7.2253805244819365</v>
      </c>
      <c r="O10" s="42">
        <v>3440</v>
      </c>
      <c r="P10" s="175">
        <f t="shared" si="8"/>
        <v>8.7575086942775844</v>
      </c>
      <c r="Q10" s="300">
        <v>41.166666666666664</v>
      </c>
      <c r="R10" s="296">
        <f t="shared" si="0"/>
        <v>-1.98412698412699</v>
      </c>
      <c r="T10" s="2">
        <v>856</v>
      </c>
      <c r="U10" s="2">
        <f t="shared" si="1"/>
        <v>869.5</v>
      </c>
      <c r="V10">
        <v>883</v>
      </c>
      <c r="X10" s="265">
        <v>1101</v>
      </c>
      <c r="Y10" s="2">
        <f t="shared" si="2"/>
        <v>1079</v>
      </c>
      <c r="Z10" s="259">
        <v>1057</v>
      </c>
      <c r="AI10" s="259">
        <f t="shared" si="3"/>
        <v>6124</v>
      </c>
      <c r="AJ10" s="42">
        <f t="shared" si="4"/>
        <v>5772</v>
      </c>
      <c r="AL10" s="283">
        <f t="shared" si="9"/>
        <v>6318</v>
      </c>
      <c r="AM10" s="283">
        <f t="shared" si="10"/>
        <v>5883</v>
      </c>
    </row>
    <row r="11" spans="1:39" ht="15" thickBot="1" x14ac:dyDescent="0.4">
      <c r="B11" s="34">
        <v>27</v>
      </c>
      <c r="C11" s="2">
        <v>841</v>
      </c>
      <c r="D11">
        <v>12</v>
      </c>
      <c r="E11">
        <v>5648</v>
      </c>
      <c r="F11">
        <v>3276</v>
      </c>
      <c r="G11">
        <v>42</v>
      </c>
      <c r="H11" s="205"/>
      <c r="I11">
        <v>845</v>
      </c>
      <c r="J11" s="42">
        <f t="shared" si="5"/>
        <v>0.47562425683709864</v>
      </c>
      <c r="K11">
        <v>12.1</v>
      </c>
      <c r="L11" s="42">
        <f t="shared" si="6"/>
        <v>0.83333333333333037</v>
      </c>
      <c r="M11" s="42">
        <v>5473</v>
      </c>
      <c r="N11" s="42">
        <f t="shared" si="7"/>
        <v>-3.0984419263456089</v>
      </c>
      <c r="O11" s="42">
        <v>3202</v>
      </c>
      <c r="P11" s="175">
        <f t="shared" si="8"/>
        <v>-2.2588522588522588</v>
      </c>
      <c r="Q11" s="297">
        <v>41.5</v>
      </c>
      <c r="R11" s="296">
        <f t="shared" si="0"/>
        <v>-1.1904761904761905</v>
      </c>
      <c r="T11" s="2">
        <v>841</v>
      </c>
      <c r="U11" s="2">
        <f t="shared" si="1"/>
        <v>843</v>
      </c>
      <c r="V11">
        <v>845</v>
      </c>
      <c r="X11" s="265">
        <v>1082</v>
      </c>
      <c r="Y11" s="2">
        <f t="shared" si="2"/>
        <v>1062.5</v>
      </c>
      <c r="Z11" s="259">
        <v>1043</v>
      </c>
      <c r="AI11" s="259">
        <f t="shared" si="3"/>
        <v>5453</v>
      </c>
      <c r="AJ11" s="42">
        <f t="shared" si="4"/>
        <v>5847</v>
      </c>
      <c r="AL11" s="283">
        <f t="shared" si="9"/>
        <v>6530</v>
      </c>
      <c r="AM11" s="283">
        <f t="shared" si="10"/>
        <v>6202</v>
      </c>
    </row>
    <row r="12" spans="1:39" ht="15" thickBot="1" x14ac:dyDescent="0.4">
      <c r="B12" s="34">
        <v>28</v>
      </c>
      <c r="C12" s="2">
        <v>1129</v>
      </c>
      <c r="D12">
        <v>14</v>
      </c>
      <c r="E12">
        <v>7842</v>
      </c>
      <c r="F12">
        <v>4588</v>
      </c>
      <c r="G12">
        <v>41.5</v>
      </c>
      <c r="H12" s="205"/>
      <c r="I12">
        <v>1085</v>
      </c>
      <c r="J12" s="42">
        <f t="shared" si="5"/>
        <v>-3.8972542072630643</v>
      </c>
      <c r="K12">
        <v>13.6</v>
      </c>
      <c r="L12" s="42">
        <f t="shared" si="6"/>
        <v>-2.8571428571428599</v>
      </c>
      <c r="M12" s="42">
        <v>7538</v>
      </c>
      <c r="N12" s="42">
        <f t="shared" si="7"/>
        <v>-3.8765621015047178</v>
      </c>
      <c r="O12" s="42">
        <v>4183</v>
      </c>
      <c r="P12" s="175">
        <f t="shared" si="8"/>
        <v>-8.8273757628596332</v>
      </c>
      <c r="Q12" s="297">
        <v>44.5</v>
      </c>
      <c r="R12" s="296">
        <f t="shared" si="0"/>
        <v>7.2289156626506017</v>
      </c>
      <c r="T12" s="2">
        <v>1129</v>
      </c>
      <c r="U12" s="2">
        <f t="shared" si="1"/>
        <v>1107</v>
      </c>
      <c r="V12">
        <v>1085</v>
      </c>
      <c r="X12" s="265">
        <v>1143</v>
      </c>
      <c r="Y12" s="2">
        <f t="shared" si="2"/>
        <v>1132.5</v>
      </c>
      <c r="Z12" s="259">
        <v>1122</v>
      </c>
      <c r="AI12" s="259">
        <f t="shared" si="3"/>
        <v>5648</v>
      </c>
      <c r="AJ12" s="42">
        <f t="shared" si="4"/>
        <v>5473</v>
      </c>
      <c r="AL12" s="283">
        <f t="shared" si="9"/>
        <v>7363</v>
      </c>
      <c r="AM12" s="283">
        <f t="shared" si="10"/>
        <v>6864</v>
      </c>
    </row>
    <row r="13" spans="1:39" ht="15" thickBot="1" x14ac:dyDescent="0.4">
      <c r="A13" s="3"/>
      <c r="B13" s="34">
        <v>29</v>
      </c>
      <c r="C13" s="2">
        <v>1100</v>
      </c>
      <c r="D13">
        <v>14.9</v>
      </c>
      <c r="E13">
        <v>7095</v>
      </c>
      <c r="F13">
        <v>3855</v>
      </c>
      <c r="G13">
        <v>45.666666666666664</v>
      </c>
      <c r="H13" s="205"/>
      <c r="I13">
        <v>1124</v>
      </c>
      <c r="J13" s="42">
        <f t="shared" si="5"/>
        <v>2.1818181818181821</v>
      </c>
      <c r="K13">
        <v>14.9</v>
      </c>
      <c r="L13" s="42">
        <f t="shared" si="6"/>
        <v>0</v>
      </c>
      <c r="M13" s="42">
        <v>6899</v>
      </c>
      <c r="N13" s="42">
        <f t="shared" si="7"/>
        <v>-2.7625088090204373</v>
      </c>
      <c r="O13" s="42">
        <v>3702</v>
      </c>
      <c r="P13" s="175">
        <f t="shared" si="8"/>
        <v>-3.968871595330739</v>
      </c>
      <c r="Q13" s="297">
        <v>46.333333333333336</v>
      </c>
      <c r="R13" s="296">
        <f t="shared" si="0"/>
        <v>1.4598540145985506</v>
      </c>
      <c r="T13" s="2">
        <v>1100</v>
      </c>
      <c r="U13" s="2">
        <f t="shared" si="1"/>
        <v>1112</v>
      </c>
      <c r="V13">
        <v>1124</v>
      </c>
      <c r="Y13" s="2"/>
      <c r="AI13" s="259">
        <f t="shared" si="3"/>
        <v>7842</v>
      </c>
      <c r="AJ13" s="42">
        <f t="shared" si="4"/>
        <v>7538</v>
      </c>
      <c r="AL13" s="283">
        <f t="shared" si="9"/>
        <v>7250</v>
      </c>
      <c r="AM13" s="283">
        <f t="shared" si="10"/>
        <v>7320</v>
      </c>
    </row>
    <row r="14" spans="1:39" ht="15" thickBot="1" x14ac:dyDescent="0.4">
      <c r="A14" s="3"/>
      <c r="B14" s="34">
        <v>30</v>
      </c>
      <c r="C14" s="2">
        <v>1060</v>
      </c>
      <c r="D14" s="88">
        <v>12.9</v>
      </c>
      <c r="E14" s="2">
        <v>6980</v>
      </c>
      <c r="F14" s="2">
        <v>3909</v>
      </c>
      <c r="G14">
        <v>44</v>
      </c>
      <c r="H14" s="205"/>
      <c r="I14" s="2">
        <v>1060</v>
      </c>
      <c r="J14">
        <f t="shared" si="5"/>
        <v>0</v>
      </c>
      <c r="K14" s="2">
        <v>13.1</v>
      </c>
      <c r="L14" s="47">
        <f t="shared" si="6"/>
        <v>1.5503875968992191</v>
      </c>
      <c r="M14" s="47">
        <v>7572</v>
      </c>
      <c r="N14" s="47">
        <f t="shared" si="7"/>
        <v>8.4813753581661899</v>
      </c>
      <c r="O14" s="47">
        <v>4266</v>
      </c>
      <c r="P14" s="175">
        <f t="shared" si="8"/>
        <v>9.1327705295471997</v>
      </c>
      <c r="Q14" s="299">
        <v>43.666666666666664</v>
      </c>
      <c r="R14" s="296">
        <f t="shared" si="0"/>
        <v>-0.75757575757576301</v>
      </c>
      <c r="T14" s="2">
        <v>1060</v>
      </c>
      <c r="U14" s="2">
        <f t="shared" si="1"/>
        <v>1060</v>
      </c>
      <c r="V14" s="2">
        <v>1060</v>
      </c>
      <c r="Y14" s="2"/>
      <c r="AI14" s="259">
        <f t="shared" si="3"/>
        <v>7095</v>
      </c>
      <c r="AJ14" s="42">
        <f t="shared" si="4"/>
        <v>6899</v>
      </c>
      <c r="AL14" s="283">
        <f t="shared" si="9"/>
        <v>0</v>
      </c>
      <c r="AM14" s="283">
        <f t="shared" si="10"/>
        <v>0</v>
      </c>
    </row>
    <row r="15" spans="1:39" ht="15" thickBot="1" x14ac:dyDescent="0.4">
      <c r="A15" s="3"/>
      <c r="B15" s="34"/>
      <c r="C15" s="2" t="s">
        <v>2</v>
      </c>
      <c r="D15" s="2"/>
      <c r="E15" s="2"/>
      <c r="F15" s="2"/>
      <c r="H15" s="205"/>
      <c r="I15" s="2"/>
      <c r="J15" s="2"/>
      <c r="K15" s="2"/>
      <c r="L15" s="2"/>
      <c r="M15" s="2"/>
      <c r="N15" s="2"/>
      <c r="O15" s="2"/>
      <c r="P15" s="49"/>
      <c r="Q15" s="44"/>
      <c r="R15" s="296"/>
      <c r="AI15" s="259">
        <f t="shared" si="3"/>
        <v>6980</v>
      </c>
      <c r="AJ15" s="42">
        <f t="shared" si="4"/>
        <v>7572</v>
      </c>
      <c r="AL15" s="283"/>
      <c r="AM15" s="283"/>
    </row>
    <row r="16" spans="1:39" ht="15" thickBot="1" x14ac:dyDescent="0.4">
      <c r="B16" s="177"/>
      <c r="C16" s="2" t="s">
        <v>2</v>
      </c>
      <c r="D16" s="2"/>
      <c r="E16" s="2"/>
      <c r="F16" s="49"/>
      <c r="H16" s="205"/>
      <c r="I16" s="2"/>
      <c r="J16" s="2"/>
      <c r="K16" s="2"/>
      <c r="L16" s="2"/>
      <c r="M16" s="2"/>
      <c r="N16" s="2"/>
      <c r="O16" s="2"/>
      <c r="P16" s="49"/>
      <c r="Q16" s="44"/>
      <c r="R16" s="296"/>
      <c r="AI16">
        <f>AVERAGE(AI4:AI8)</f>
        <v>5056.3706710848328</v>
      </c>
      <c r="AJ16">
        <f>AVERAGE(AJ4:AJ8)</f>
        <v>5184.5561894047241</v>
      </c>
      <c r="AL16" s="283">
        <f>AVERAGE(AL4:AL14)</f>
        <v>5366</v>
      </c>
      <c r="AM16" s="283">
        <f>AVERAGE(AM4:AM14)</f>
        <v>5258.272727272727</v>
      </c>
    </row>
    <row r="17" spans="1:26" ht="15" thickBot="1" x14ac:dyDescent="0.4">
      <c r="B17" s="177"/>
      <c r="C17" s="2"/>
      <c r="D17" s="2"/>
      <c r="E17" s="2"/>
      <c r="F17" s="49"/>
      <c r="H17" s="205"/>
      <c r="I17" s="2"/>
      <c r="J17" s="2"/>
      <c r="K17" s="2"/>
      <c r="L17" s="2"/>
      <c r="M17" s="2"/>
      <c r="N17" s="2"/>
      <c r="O17" s="2"/>
      <c r="P17" s="49"/>
      <c r="Q17" s="44"/>
      <c r="R17" s="296"/>
      <c r="T17" s="259">
        <f>AVERAGE(T4:T14)</f>
        <v>1007.4828804061362</v>
      </c>
      <c r="U17" s="259">
        <f>AVERAGE(U4:U14)</f>
        <v>1007.1099111012662</v>
      </c>
      <c r="V17" s="259">
        <f>AVERAGE(V4:V14)</f>
        <v>1006.7369417963963</v>
      </c>
      <c r="X17" s="259">
        <f>AVERAGE(X4:X14)</f>
        <v>1031.319403246107</v>
      </c>
      <c r="Y17" s="259">
        <f>AVERAGE(Y4:Y14)</f>
        <v>1020.112730974673</v>
      </c>
      <c r="Z17" s="259">
        <f>AVERAGE(Z4:Z14)</f>
        <v>1008.9060587032394</v>
      </c>
    </row>
    <row r="18" spans="1:26" ht="15" thickBot="1" x14ac:dyDescent="0.4">
      <c r="B18" s="198"/>
      <c r="C18" s="2"/>
      <c r="D18" s="2"/>
      <c r="E18" s="2"/>
      <c r="F18" s="49"/>
      <c r="H18" s="205"/>
      <c r="I18" s="2"/>
      <c r="J18" s="2"/>
      <c r="K18" s="2"/>
      <c r="L18" s="2"/>
      <c r="M18" s="2"/>
      <c r="N18" s="2"/>
      <c r="O18" s="2"/>
      <c r="P18" s="49"/>
      <c r="Q18" s="44"/>
      <c r="R18" s="296"/>
    </row>
    <row r="19" spans="1:26" ht="15" thickBot="1" x14ac:dyDescent="0.4">
      <c r="B19" s="14" t="s">
        <v>22</v>
      </c>
      <c r="C19" s="116">
        <f>AVERAGE(C3:C14)</f>
        <v>1007.4828804061362</v>
      </c>
      <c r="D19" s="10">
        <f>AVERAGE(D3:D14)</f>
        <v>13.304496492779133</v>
      </c>
      <c r="E19" s="10">
        <f>AVERAGE(E3:E14)</f>
        <v>6426.4412141294688</v>
      </c>
      <c r="F19" s="10">
        <f>AVERAGE(F3:F14)</f>
        <v>3527.1393466471814</v>
      </c>
      <c r="G19" s="10">
        <f>AVERAGE(G3:G14)</f>
        <v>44.869696969696967</v>
      </c>
      <c r="H19" s="135"/>
      <c r="I19" s="10">
        <f>AVERAGE(I3:I14)</f>
        <v>1006.7369417963963</v>
      </c>
      <c r="J19" s="10">
        <f t="shared" ref="J19:P19" si="11">AVERAGE(J3:J14)</f>
        <v>-3.7705485032856541E-2</v>
      </c>
      <c r="K19" s="10">
        <f t="shared" si="11"/>
        <v>13.400862145898484</v>
      </c>
      <c r="L19" s="10">
        <f t="shared" si="11"/>
        <v>0.80732473583059194</v>
      </c>
      <c r="M19" s="10">
        <f t="shared" si="11"/>
        <v>6468.7073588203293</v>
      </c>
      <c r="N19" s="10">
        <f t="shared" si="11"/>
        <v>0.626985166706162</v>
      </c>
      <c r="O19" s="10">
        <f>AVERAGE(O3:O14)</f>
        <v>3571.8893495260509</v>
      </c>
      <c r="P19" s="10">
        <f t="shared" si="11"/>
        <v>1.4946626247491108</v>
      </c>
      <c r="Q19" s="135">
        <f>AVERAGE(Q3:Q15)</f>
        <v>44.293939393939397</v>
      </c>
      <c r="R19" s="135">
        <f>AVERAGE(R3:R15)</f>
        <v>-1.1557915379310169</v>
      </c>
    </row>
    <row r="20" spans="1:26" ht="15" thickBot="1" x14ac:dyDescent="0.4">
      <c r="A20" s="3"/>
      <c r="B20" s="14" t="s">
        <v>23</v>
      </c>
      <c r="C20" s="59">
        <f>_xlfn.STDEV.S(C3:C14)</f>
        <v>102.9719679157309</v>
      </c>
      <c r="D20" s="59">
        <f>_xlfn.STDEV.S(D3:D14)</f>
        <v>0.93458654870244939</v>
      </c>
      <c r="E20" s="59">
        <f>_xlfn.STDEV.S(E3:E14)</f>
        <v>733.20912799932421</v>
      </c>
      <c r="F20" s="59">
        <f>_xlfn.STDEV.S(F3:F14)</f>
        <v>448.59448372595523</v>
      </c>
      <c r="G20" s="59">
        <f>_xlfn.STDEV.S(G3:G14)</f>
        <v>2.5508366621106249</v>
      </c>
      <c r="H20" s="135"/>
      <c r="I20" s="118">
        <f t="shared" ref="I20:O20" si="12">_xlfn.STDEV.S(I3:I14)</f>
        <v>102.72012147146553</v>
      </c>
      <c r="J20" s="118">
        <f t="shared" si="12"/>
        <v>2.5313872402708468</v>
      </c>
      <c r="K20" s="118">
        <f t="shared" si="12"/>
        <v>0.79964523680413835</v>
      </c>
      <c r="L20" s="118">
        <f t="shared" si="12"/>
        <v>2.0274210303861389</v>
      </c>
      <c r="M20" s="118">
        <f t="shared" si="12"/>
        <v>838.24472700354306</v>
      </c>
      <c r="N20" s="118">
        <f t="shared" si="12"/>
        <v>5.7089426650820201</v>
      </c>
      <c r="O20" s="118">
        <f t="shared" si="12"/>
        <v>464.20732155067913</v>
      </c>
      <c r="P20" s="118">
        <f>_xlfn.STDEV.S(P3:P14)</f>
        <v>8.2727238274064412</v>
      </c>
      <c r="Q20" s="34">
        <f>_xlfn.STDEV.S(Q3:Q13)</f>
        <v>2.0288079574950073</v>
      </c>
      <c r="R20" s="34">
        <f>_xlfn.STDEV.S(R3:R13)</f>
        <v>4.1125035855563565</v>
      </c>
    </row>
    <row r="21" spans="1:26" ht="15" thickBot="1" x14ac:dyDescent="0.4">
      <c r="A21" s="3"/>
      <c r="B21" s="14" t="s">
        <v>25</v>
      </c>
      <c r="C21" s="59"/>
      <c r="D21" s="58"/>
      <c r="E21" s="58"/>
      <c r="F21" s="58"/>
      <c r="G21" s="58"/>
      <c r="H21" s="62"/>
      <c r="I21" s="58">
        <f>TTEST(C3:C14,I3:I14,2,1)</f>
        <v>0.92519346210343278</v>
      </c>
      <c r="J21" s="58"/>
      <c r="K21" s="58">
        <f>TTEST(D3:D14,K3:K14,2,1)</f>
        <v>0.24881872262039847</v>
      </c>
      <c r="L21" s="58"/>
      <c r="M21" s="58">
        <f>TTEST(E3:E14,M3:M14,2,1)</f>
        <v>0.71425903360694987</v>
      </c>
      <c r="N21" s="58"/>
      <c r="O21" s="58">
        <f>TTEST(F3:F14,O3:O14,2,1)</f>
        <v>0.63461080240996304</v>
      </c>
      <c r="P21" s="96"/>
      <c r="Q21" s="58">
        <f>TTEST(G3:G14,Q3:Q14,2,1)</f>
        <v>0.30828486802553784</v>
      </c>
      <c r="R21" s="96"/>
    </row>
    <row r="22" spans="1:26" ht="15" thickBot="1" x14ac:dyDescent="0.4">
      <c r="A22" s="3"/>
      <c r="C22" s="201" t="s">
        <v>3</v>
      </c>
      <c r="D22" s="201"/>
      <c r="E22" s="201"/>
      <c r="F22" s="201"/>
      <c r="H22" s="95"/>
      <c r="I22" s="201" t="s">
        <v>3</v>
      </c>
      <c r="J22" s="201"/>
      <c r="K22" s="201"/>
      <c r="L22" s="201"/>
      <c r="M22" s="201"/>
      <c r="N22" s="201"/>
      <c r="O22" s="201"/>
    </row>
    <row r="23" spans="1:26" ht="15" thickBot="1" x14ac:dyDescent="0.4">
      <c r="A23" s="3" t="s">
        <v>26</v>
      </c>
      <c r="B23" s="4"/>
      <c r="C23" s="116" t="s">
        <v>75</v>
      </c>
      <c r="D23" s="10" t="s">
        <v>76</v>
      </c>
      <c r="E23" s="10" t="s">
        <v>77</v>
      </c>
      <c r="F23" s="10" t="s">
        <v>78</v>
      </c>
      <c r="G23" s="228" t="s">
        <v>100</v>
      </c>
      <c r="H23" s="128"/>
      <c r="I23" s="116" t="s">
        <v>75</v>
      </c>
      <c r="J23" s="10" t="s">
        <v>54</v>
      </c>
      <c r="K23" s="10" t="s">
        <v>76</v>
      </c>
      <c r="L23" s="10" t="s">
        <v>54</v>
      </c>
      <c r="M23" s="10" t="s">
        <v>77</v>
      </c>
      <c r="N23" s="10" t="s">
        <v>54</v>
      </c>
      <c r="O23" s="10" t="s">
        <v>78</v>
      </c>
      <c r="P23" s="10" t="s">
        <v>54</v>
      </c>
      <c r="Q23" s="228" t="s">
        <v>100</v>
      </c>
      <c r="R23" s="135" t="s">
        <v>54</v>
      </c>
    </row>
    <row r="24" spans="1:26" ht="15" thickBot="1" x14ac:dyDescent="0.4">
      <c r="A24" s="3"/>
      <c r="B24" s="176">
        <v>6</v>
      </c>
      <c r="C24" s="266">
        <v>837.16301850143191</v>
      </c>
      <c r="D24" s="158">
        <v>12.781114786281403</v>
      </c>
      <c r="E24" s="264">
        <v>5708</v>
      </c>
      <c r="F24" s="264">
        <v>3141</v>
      </c>
      <c r="G24" s="265">
        <v>45</v>
      </c>
      <c r="H24" s="260"/>
      <c r="I24" s="266">
        <v>823.22764117596057</v>
      </c>
      <c r="J24" s="158">
        <f>((I24-C24)/C24)*100</f>
        <v>-1.6645954273537347</v>
      </c>
      <c r="K24" s="158">
        <v>12.568360933984131</v>
      </c>
      <c r="L24" s="158">
        <f>((K24-D24)/D24)*100</f>
        <v>-1.6645954273537329</v>
      </c>
      <c r="M24" s="264">
        <v>5880</v>
      </c>
      <c r="N24" s="158">
        <f>((M24-E24)/E24)*100</f>
        <v>3.0133146461107216</v>
      </c>
      <c r="O24" s="264">
        <v>3316</v>
      </c>
      <c r="P24" s="158">
        <f>((O24-F24)/F24)*100</f>
        <v>5.5714740528494104</v>
      </c>
      <c r="Q24" s="44">
        <v>43.5</v>
      </c>
      <c r="R24" s="296">
        <f>((Q24-G24)/G24)*100</f>
        <v>-3.3333333333333335</v>
      </c>
    </row>
    <row r="25" spans="1:26" ht="15" thickBot="1" x14ac:dyDescent="0.4">
      <c r="B25" s="177">
        <v>7</v>
      </c>
      <c r="C25" s="267">
        <v>895.55832438098946</v>
      </c>
      <c r="D25" s="47">
        <v>12.631288073074604</v>
      </c>
      <c r="E25" s="259">
        <v>6092</v>
      </c>
      <c r="F25" s="265">
        <v>4163</v>
      </c>
      <c r="G25" s="265">
        <v>43.3</v>
      </c>
      <c r="H25" s="261"/>
      <c r="I25" s="267">
        <v>904.23437328759303</v>
      </c>
      <c r="J25" s="47">
        <f>((I25-C25)/C25)*100</f>
        <v>0.96878658490506031</v>
      </c>
      <c r="K25" s="47">
        <v>12.880831528313291</v>
      </c>
      <c r="L25" s="47">
        <f>((K25-D25)/D25)*100</f>
        <v>1.9755978471477058</v>
      </c>
      <c r="M25" s="259">
        <v>6413</v>
      </c>
      <c r="N25" s="47">
        <f>((M25-E25)/E25)*100</f>
        <v>5.2692055154300723</v>
      </c>
      <c r="O25" s="259">
        <v>3634</v>
      </c>
      <c r="P25" s="47">
        <f>((O25-F25)/F25)*100</f>
        <v>-12.707182320441991</v>
      </c>
      <c r="Q25" s="44">
        <v>43.3</v>
      </c>
      <c r="R25" s="296">
        <f t="shared" ref="R25:R34" si="13">((Q25-G25)/G25)*100</f>
        <v>0</v>
      </c>
    </row>
    <row r="26" spans="1:26" ht="15" thickBot="1" x14ac:dyDescent="0.4">
      <c r="A26" s="3"/>
      <c r="B26" s="177">
        <v>8</v>
      </c>
      <c r="C26" s="267">
        <v>1050.93217570673</v>
      </c>
      <c r="D26" s="47">
        <v>14.698352107786434</v>
      </c>
      <c r="E26" s="259">
        <v>6780</v>
      </c>
      <c r="F26" s="265">
        <v>3658</v>
      </c>
      <c r="G26" s="265">
        <v>46.1</v>
      </c>
      <c r="H26" s="261"/>
      <c r="I26" s="267">
        <v>1018.2272236553052</v>
      </c>
      <c r="J26" s="47">
        <f>((I26-C26)/C26)*100</f>
        <v>-3.111994551830275</v>
      </c>
      <c r="K26" s="47">
        <v>14.201216508442192</v>
      </c>
      <c r="L26" s="47">
        <f>((K26-D26)/D26)*100</f>
        <v>-3.382253981253347</v>
      </c>
      <c r="M26" s="259">
        <v>6364</v>
      </c>
      <c r="N26" s="47">
        <f>((M26-E26)/E26)*100</f>
        <v>-6.1356932153392325</v>
      </c>
      <c r="O26" s="259">
        <v>3468</v>
      </c>
      <c r="P26" s="47">
        <f>((O26-F26)/F26)*100</f>
        <v>-5.1940951339529802</v>
      </c>
      <c r="Q26" s="44">
        <v>45.5</v>
      </c>
      <c r="R26" s="296">
        <f t="shared" si="13"/>
        <v>-1.3015184381778773</v>
      </c>
    </row>
    <row r="27" spans="1:26" ht="15" thickBot="1" x14ac:dyDescent="0.4">
      <c r="A27" s="3"/>
      <c r="B27" s="177">
        <v>9</v>
      </c>
      <c r="C27" s="267">
        <v>1095.2211106258098</v>
      </c>
      <c r="D27" s="47">
        <v>13.63911719334757</v>
      </c>
      <c r="E27" s="265">
        <v>6611</v>
      </c>
      <c r="F27" s="265">
        <v>3255</v>
      </c>
      <c r="G27">
        <v>50.8</v>
      </c>
      <c r="H27" s="261"/>
      <c r="I27" s="267">
        <v>1069.4652902102955</v>
      </c>
      <c r="J27" s="47">
        <f>((I27-C27)/C27)*100</f>
        <v>-2.3516548544975953</v>
      </c>
      <c r="K27" s="47">
        <v>13.452393587550887</v>
      </c>
      <c r="L27" s="47">
        <f>((K27-D27)/D27)*100</f>
        <v>-1.3690299976875084</v>
      </c>
      <c r="M27" s="259">
        <v>6531</v>
      </c>
      <c r="N27" s="47">
        <f>((M27-E27)/E27)*100</f>
        <v>-1.2101043715020421</v>
      </c>
      <c r="O27" s="259">
        <v>3265</v>
      </c>
      <c r="P27" s="47">
        <f>((O27-F27)/F27)*100</f>
        <v>0.30721966205837176</v>
      </c>
      <c r="Q27" s="44">
        <v>50</v>
      </c>
      <c r="R27" s="296">
        <f t="shared" si="13"/>
        <v>-1.5748031496062938</v>
      </c>
    </row>
    <row r="28" spans="1:26" ht="15" thickBot="1" x14ac:dyDescent="0.4">
      <c r="B28" s="177">
        <v>10</v>
      </c>
      <c r="C28" s="267"/>
      <c r="D28" s="47"/>
      <c r="E28" s="259"/>
      <c r="F28" s="259"/>
      <c r="H28" s="261"/>
      <c r="I28" s="267"/>
      <c r="J28" s="47"/>
      <c r="K28" s="47"/>
      <c r="L28" s="47"/>
      <c r="M28" s="259"/>
      <c r="N28" s="47"/>
      <c r="O28" s="259"/>
      <c r="P28" s="47"/>
      <c r="Q28" s="44"/>
      <c r="R28" s="296"/>
    </row>
    <row r="29" spans="1:26" ht="15" thickBot="1" x14ac:dyDescent="0.4">
      <c r="B29" s="177">
        <v>11</v>
      </c>
      <c r="C29" s="268"/>
      <c r="D29" s="263"/>
      <c r="E29" s="269"/>
      <c r="F29" s="269"/>
      <c r="G29" s="269"/>
      <c r="H29" s="270"/>
      <c r="I29" s="268"/>
      <c r="J29" s="263"/>
      <c r="K29" s="263"/>
      <c r="L29" s="263"/>
      <c r="M29" s="271"/>
      <c r="N29" s="263"/>
      <c r="O29" s="271"/>
      <c r="P29" s="263"/>
      <c r="Q29" s="44"/>
      <c r="R29" s="296"/>
    </row>
    <row r="30" spans="1:26" ht="15" thickBot="1" x14ac:dyDescent="0.4">
      <c r="B30" s="21">
        <v>38</v>
      </c>
      <c r="C30" s="259">
        <v>1045</v>
      </c>
      <c r="D30" s="47">
        <v>13.2</v>
      </c>
      <c r="E30" s="259">
        <v>6374</v>
      </c>
      <c r="F30" s="259">
        <v>3548</v>
      </c>
      <c r="G30">
        <v>44.3</v>
      </c>
      <c r="H30" s="261"/>
      <c r="I30" s="267">
        <v>1021</v>
      </c>
      <c r="J30" s="47">
        <f>((I30-C30)/C30)*100</f>
        <v>-2.2966507177033493</v>
      </c>
      <c r="K30" s="47">
        <v>13.1</v>
      </c>
      <c r="L30" s="47">
        <f>((K30-D30)/D30)*100</f>
        <v>-0.7575757575757549</v>
      </c>
      <c r="M30" s="259">
        <v>6384</v>
      </c>
      <c r="N30" s="47">
        <f>((M30-E30)/E30)*100</f>
        <v>0.15688735487919672</v>
      </c>
      <c r="O30" s="259">
        <v>3671</v>
      </c>
      <c r="P30" s="47">
        <f>((O30-F30)/F30)*100</f>
        <v>3.4667418263810599</v>
      </c>
      <c r="Q30" s="44">
        <v>42.5</v>
      </c>
      <c r="R30" s="296">
        <f t="shared" si="13"/>
        <v>-4.0632054176072172</v>
      </c>
    </row>
    <row r="31" spans="1:26" ht="15" thickBot="1" x14ac:dyDescent="0.4">
      <c r="B31" s="34">
        <v>39</v>
      </c>
      <c r="C31" s="265">
        <v>1032</v>
      </c>
      <c r="D31" s="50">
        <v>14.5</v>
      </c>
      <c r="E31" s="265">
        <v>6318</v>
      </c>
      <c r="F31" s="265">
        <v>3454</v>
      </c>
      <c r="G31">
        <v>45.3</v>
      </c>
      <c r="H31" s="261"/>
      <c r="I31" s="267">
        <v>1022</v>
      </c>
      <c r="J31" s="50">
        <f>((I31-C31)/C31)*100</f>
        <v>-0.96899224806201545</v>
      </c>
      <c r="K31" s="50">
        <v>14.4</v>
      </c>
      <c r="L31" s="47">
        <f>((K31-D31)/D31)*100</f>
        <v>-0.68965517241379071</v>
      </c>
      <c r="M31" s="259">
        <v>5883</v>
      </c>
      <c r="N31" s="47">
        <f>((M31-E31)/E31)*100</f>
        <v>-6.8850902184235521</v>
      </c>
      <c r="O31" s="259">
        <v>3030</v>
      </c>
      <c r="P31" s="47">
        <f>((O31-F31)/F31)*100</f>
        <v>-12.275622466705268</v>
      </c>
      <c r="Q31" s="44">
        <v>48.5</v>
      </c>
      <c r="R31" s="296">
        <f t="shared" si="13"/>
        <v>7.0640176600441569</v>
      </c>
    </row>
    <row r="32" spans="1:26" ht="15" thickBot="1" x14ac:dyDescent="0.4">
      <c r="B32" s="34">
        <v>40</v>
      </c>
      <c r="C32" s="265">
        <v>1101</v>
      </c>
      <c r="D32" s="50">
        <v>13.9</v>
      </c>
      <c r="E32" s="265">
        <v>6530</v>
      </c>
      <c r="F32" s="265">
        <v>3436</v>
      </c>
      <c r="G32">
        <v>47.4</v>
      </c>
      <c r="H32" s="261"/>
      <c r="I32" s="267">
        <v>1057</v>
      </c>
      <c r="J32" s="50">
        <f>((I32-C32)/C32)*100</f>
        <v>-3.9963669391462306</v>
      </c>
      <c r="K32" s="50">
        <v>13.6</v>
      </c>
      <c r="L32" s="47">
        <f>((K32-D32)/D32)*100</f>
        <v>-2.1582733812949688</v>
      </c>
      <c r="M32" s="259">
        <v>6202</v>
      </c>
      <c r="N32" s="47">
        <f>((M32-E32)/E32)*100</f>
        <v>-5.0229709035222054</v>
      </c>
      <c r="O32" s="259">
        <v>3287</v>
      </c>
      <c r="P32" s="47">
        <f>((O32-F32)/F32)*100</f>
        <v>-4.3364377182770664</v>
      </c>
      <c r="Q32" s="44">
        <v>47</v>
      </c>
      <c r="R32" s="296">
        <f t="shared" si="13"/>
        <v>-0.84388185654008141</v>
      </c>
    </row>
    <row r="33" spans="2:26" ht="15" thickBot="1" x14ac:dyDescent="0.4">
      <c r="B33" s="34">
        <v>41</v>
      </c>
      <c r="C33" s="265">
        <v>1082</v>
      </c>
      <c r="D33" s="50">
        <v>13.7</v>
      </c>
      <c r="E33" s="265">
        <v>7363</v>
      </c>
      <c r="F33" s="265">
        <v>3976</v>
      </c>
      <c r="G33">
        <v>46</v>
      </c>
      <c r="H33" s="261"/>
      <c r="I33" s="267">
        <v>1043</v>
      </c>
      <c r="J33" s="50">
        <f>((I33-C33)/C33)*100</f>
        <v>-3.6044362292051755</v>
      </c>
      <c r="K33" s="50">
        <v>13.2</v>
      </c>
      <c r="L33" s="47">
        <f>((K33-D33)/D33)*100</f>
        <v>-3.6496350364963508</v>
      </c>
      <c r="M33" s="265">
        <v>6864</v>
      </c>
      <c r="N33" s="47">
        <f>((M33-E33)/E33)*100</f>
        <v>-6.777128887681652</v>
      </c>
      <c r="O33" s="259">
        <v>3867</v>
      </c>
      <c r="P33" s="47">
        <f>((O33-F33)/F33)*100</f>
        <v>-2.7414486921529173</v>
      </c>
      <c r="Q33" s="44">
        <v>43.7</v>
      </c>
      <c r="R33" s="296">
        <f t="shared" si="13"/>
        <v>-4.9999999999999938</v>
      </c>
    </row>
    <row r="34" spans="2:26" ht="15" thickBot="1" x14ac:dyDescent="0.4">
      <c r="B34" s="34">
        <v>42</v>
      </c>
      <c r="C34" s="265">
        <v>1143</v>
      </c>
      <c r="D34" s="50">
        <v>13.6</v>
      </c>
      <c r="E34" s="265">
        <v>7250</v>
      </c>
      <c r="F34" s="265">
        <v>4060</v>
      </c>
      <c r="G34">
        <v>44</v>
      </c>
      <c r="H34" s="261"/>
      <c r="I34" s="267">
        <v>1122</v>
      </c>
      <c r="J34" s="50">
        <f>((I34-C34)/C34)*100</f>
        <v>-1.837270341207349</v>
      </c>
      <c r="K34" s="50">
        <v>13.7</v>
      </c>
      <c r="L34" s="47">
        <f>((K34-D34)/D34)*100</f>
        <v>0.73529411764705621</v>
      </c>
      <c r="M34" s="265">
        <v>7320</v>
      </c>
      <c r="N34" s="47">
        <f>((M34-E34)/E34)*100</f>
        <v>0.96551724137931039</v>
      </c>
      <c r="O34" s="259">
        <v>4044</v>
      </c>
      <c r="P34" s="47">
        <f>((O34-F34)/F34)*100</f>
        <v>-0.39408866995073888</v>
      </c>
      <c r="Q34" s="44">
        <v>44.8</v>
      </c>
      <c r="R34" s="296">
        <f t="shared" si="13"/>
        <v>1.8181818181818119</v>
      </c>
    </row>
    <row r="35" spans="2:26" ht="15" thickBot="1" x14ac:dyDescent="0.4">
      <c r="B35" s="178">
        <v>45</v>
      </c>
      <c r="C35" s="50"/>
      <c r="D35" s="50"/>
      <c r="E35" s="50"/>
      <c r="F35" s="50"/>
      <c r="H35" s="261"/>
      <c r="I35" s="262"/>
      <c r="J35" s="50"/>
      <c r="K35" s="47"/>
      <c r="L35" s="47"/>
      <c r="M35" s="47"/>
      <c r="N35" s="47"/>
      <c r="O35" s="47"/>
      <c r="P35" s="47"/>
      <c r="Q35" s="44"/>
      <c r="R35" s="296"/>
      <c r="U35" t="s">
        <v>69</v>
      </c>
      <c r="Y35" t="s">
        <v>125</v>
      </c>
    </row>
    <row r="36" spans="2:26" ht="15" thickBot="1" x14ac:dyDescent="0.4">
      <c r="B36" s="177"/>
      <c r="C36" s="47"/>
      <c r="D36" s="47"/>
      <c r="E36" s="47"/>
      <c r="F36" s="47"/>
      <c r="H36" s="261"/>
      <c r="I36" s="47"/>
      <c r="J36" s="47"/>
      <c r="K36" s="47"/>
      <c r="L36" s="47"/>
      <c r="M36" s="47"/>
      <c r="N36" s="47"/>
      <c r="O36" s="47"/>
      <c r="P36" s="47"/>
      <c r="Q36" s="44"/>
      <c r="R36" s="296"/>
      <c r="T36" t="s">
        <v>124</v>
      </c>
      <c r="V36" t="s">
        <v>123</v>
      </c>
      <c r="X36" t="s">
        <v>124</v>
      </c>
      <c r="Z36" t="s">
        <v>123</v>
      </c>
    </row>
    <row r="37" spans="2:26" ht="15" thickBot="1" x14ac:dyDescent="0.4">
      <c r="B37" s="177"/>
      <c r="H37" s="261"/>
      <c r="Q37" s="44"/>
      <c r="R37" s="296"/>
    </row>
    <row r="38" spans="2:26" ht="15" thickBot="1" x14ac:dyDescent="0.4">
      <c r="B38" s="14" t="s">
        <v>22</v>
      </c>
      <c r="C38" s="10">
        <f>AVERAGE(C24:C36)</f>
        <v>1031.319403246107</v>
      </c>
      <c r="D38" s="10">
        <f>AVERAGE(D24:D36)</f>
        <v>13.62776357338778</v>
      </c>
      <c r="E38" s="10">
        <f>AVERAGE(E24:E36)</f>
        <v>6558.4444444444443</v>
      </c>
      <c r="F38" s="10">
        <f>AVERAGE(F24:F36)</f>
        <v>3632.3333333333335</v>
      </c>
      <c r="G38" s="10">
        <f>AVERAGE(G24:G36)</f>
        <v>45.8</v>
      </c>
      <c r="H38" s="128"/>
      <c r="I38" s="10">
        <f t="shared" ref="I38:P38" si="14">AVERAGE(I24:I36)</f>
        <v>1008.9060587032394</v>
      </c>
      <c r="J38" s="10">
        <f t="shared" si="14"/>
        <v>-2.0959083026778518</v>
      </c>
      <c r="K38" s="10">
        <f t="shared" si="14"/>
        <v>13.455866950921168</v>
      </c>
      <c r="L38" s="10">
        <f t="shared" si="14"/>
        <v>-1.2177918654756323</v>
      </c>
      <c r="M38" s="10">
        <f t="shared" si="14"/>
        <v>6426.7777777777774</v>
      </c>
      <c r="N38" s="10">
        <f t="shared" si="14"/>
        <v>-1.8473403154077093</v>
      </c>
      <c r="O38" s="10">
        <f t="shared" si="14"/>
        <v>3509.1111111111113</v>
      </c>
      <c r="P38" s="10">
        <f t="shared" si="14"/>
        <v>-3.1448266066880133</v>
      </c>
      <c r="Q38" s="10">
        <f>AVERAGE(Q24:Q36)</f>
        <v>45.422222222222224</v>
      </c>
      <c r="R38" s="135">
        <f>AVERAGE(R24:R36)</f>
        <v>-0.80383807967098098</v>
      </c>
    </row>
    <row r="39" spans="2:26" ht="15" thickBot="1" x14ac:dyDescent="0.4">
      <c r="B39" s="14" t="s">
        <v>23</v>
      </c>
      <c r="C39" s="2">
        <f>_xlfn.STDEV.S(C24:C36)</f>
        <v>100.42406795900284</v>
      </c>
      <c r="D39" s="2">
        <f>_xlfn.STDEV.S(D24:D36)</f>
        <v>0.69641456350038311</v>
      </c>
      <c r="E39" s="2"/>
      <c r="F39" s="2">
        <f>_xlfn.STDEV.S(F24:F36)</f>
        <v>361.33813803693624</v>
      </c>
      <c r="G39" s="2">
        <f>_xlfn.STDEV.S(G24:G36)</f>
        <v>2.2449944320643644</v>
      </c>
      <c r="H39" s="97"/>
      <c r="I39" s="2">
        <f t="shared" ref="I39:R39" si="15">_xlfn.STDEV.S(I24:I34)</f>
        <v>90.671329120198067</v>
      </c>
      <c r="J39" s="2">
        <f>_xlfn.STDEV.S(J24:J34)</f>
        <v>1.4975293634590441</v>
      </c>
      <c r="K39" s="2">
        <f t="shared" si="15"/>
        <v>0.59558399635221038</v>
      </c>
      <c r="L39" s="2">
        <f t="shared" si="15"/>
        <v>1.8099992846305379</v>
      </c>
      <c r="M39" s="2">
        <f t="shared" si="15"/>
        <v>454.287568005602</v>
      </c>
      <c r="N39" s="2">
        <f t="shared" si="15"/>
        <v>4.538208577371825</v>
      </c>
      <c r="O39" s="2">
        <f t="shared" si="15"/>
        <v>322.77098864537237</v>
      </c>
      <c r="P39" s="2">
        <f t="shared" si="15"/>
        <v>6.3222044126681691</v>
      </c>
      <c r="Q39" s="2">
        <f t="shared" si="15"/>
        <v>2.5742852298151511</v>
      </c>
      <c r="R39" s="34">
        <f t="shared" si="15"/>
        <v>3.6210766850124938</v>
      </c>
    </row>
    <row r="40" spans="2:26" ht="15" thickBot="1" x14ac:dyDescent="0.4">
      <c r="B40" s="14" t="s">
        <v>25</v>
      </c>
      <c r="C40" s="2"/>
      <c r="D40" s="2"/>
      <c r="E40" s="2"/>
      <c r="F40" s="2"/>
      <c r="G40" s="2"/>
      <c r="H40" s="97"/>
      <c r="I40" s="58">
        <f>TTEST(C24:C34,I24:I34,2,1)</f>
        <v>3.0166019857929146E-3</v>
      </c>
      <c r="J40" s="2"/>
      <c r="K40" s="58">
        <f>TTEST(D24:D34,K24:K34,2,1)</f>
        <v>7.155103710627285E-2</v>
      </c>
      <c r="L40" s="2"/>
      <c r="M40" s="58">
        <f>TTEST(E24:E35,M24:M35,2,1)</f>
        <v>0.22055005550332263</v>
      </c>
      <c r="N40" s="2"/>
      <c r="O40" s="58">
        <f>TTEST(F24:F35,O24:O35,2,1)</f>
        <v>0.15330945784494976</v>
      </c>
      <c r="P40" s="2"/>
      <c r="Q40" s="58">
        <f>TTEST(G24:G35,Q24:Q35,2,1)</f>
        <v>0.50926104322117838</v>
      </c>
      <c r="R40" s="34"/>
    </row>
    <row r="41" spans="2:26" ht="15" thickBot="1" x14ac:dyDescent="0.4">
      <c r="B41" s="17" t="s">
        <v>27</v>
      </c>
      <c r="C41" s="58">
        <f>TTEST(C3:C14,C24:C36,2,2)</f>
        <v>0.60891572817166106</v>
      </c>
      <c r="D41" s="58">
        <f>TTEST(D3:D14,D24:D36,2,2)</f>
        <v>0.40155835753374236</v>
      </c>
      <c r="E41" s="58"/>
      <c r="F41" s="58">
        <f>TTEST(F3:F14,F24:F36,2,2)</f>
        <v>0.57710334522044326</v>
      </c>
      <c r="G41" s="58">
        <f>TTEST(G3:G14,G24:G36,2,2)</f>
        <v>0.40357360906648199</v>
      </c>
      <c r="H41" s="199"/>
      <c r="I41" s="58">
        <f t="shared" ref="I41:O41" si="16">TTEST(I3:I14,I24:I36,2,2)</f>
        <v>0.96108768777389364</v>
      </c>
      <c r="J41" s="314">
        <f>TTEST(J3:J14,J24:J34,2,2)</f>
        <v>4.5829683630657467E-2</v>
      </c>
      <c r="K41" s="58">
        <f>TTEST(K3:K14,K24:K36,2,2)</f>
        <v>0.86622483249614168</v>
      </c>
      <c r="L41" s="58">
        <f>TTEST(L3:L14,L24:L36,2,2)</f>
        <v>3.164874068104391E-2</v>
      </c>
      <c r="M41" s="58">
        <f>TTEST(M3:M14,M24:M36,2,2)</f>
        <v>0.89461111937686644</v>
      </c>
      <c r="N41" s="58">
        <f t="shared" si="16"/>
        <v>0.30565916057097819</v>
      </c>
      <c r="O41" s="58">
        <f t="shared" si="16"/>
        <v>0.73572396534535112</v>
      </c>
      <c r="P41" s="58">
        <f>TTEST(P3:P14,P24:P34,2,2)</f>
        <v>0.18387995488581119</v>
      </c>
      <c r="Q41" s="58">
        <f>TTEST(Q3:Q14,Q24:Q36,2,2)</f>
        <v>0.2776164557199709</v>
      </c>
      <c r="R41" s="62">
        <f>TTEST(R3:R14,R24:R36,2,2)</f>
        <v>0.83824346914951209</v>
      </c>
    </row>
    <row r="42" spans="2:26" x14ac:dyDescent="0.35">
      <c r="B42" s="111" t="s">
        <v>101</v>
      </c>
      <c r="G42" s="224"/>
      <c r="I42" s="3"/>
      <c r="J42" s="3">
        <f t="shared" ref="J42:P42" si="17">(J38-J19)/J43</f>
        <v>-1.0217152748903029</v>
      </c>
      <c r="K42" s="3"/>
      <c r="L42" s="3">
        <f t="shared" si="17"/>
        <v>-1.0554572786210017</v>
      </c>
      <c r="M42" s="3"/>
      <c r="N42" s="3">
        <f t="shared" si="17"/>
        <v>-0.48292943542450423</v>
      </c>
      <c r="O42" s="3"/>
      <c r="P42" s="3">
        <f t="shared" si="17"/>
        <v>-0.63576732343199327</v>
      </c>
      <c r="Q42" s="3"/>
      <c r="R42" s="3">
        <f>(R38-R19)/R43</f>
        <v>9.1019539707744596E-2</v>
      </c>
    </row>
    <row r="43" spans="2:26" x14ac:dyDescent="0.35">
      <c r="B43" s="111" t="s">
        <v>105</v>
      </c>
      <c r="G43" s="224"/>
      <c r="J43">
        <f t="shared" ref="J43:P43" si="18">(J20+J39)/2</f>
        <v>2.0144583018649453</v>
      </c>
      <c r="L43">
        <f t="shared" si="18"/>
        <v>1.9187101575083383</v>
      </c>
      <c r="N43">
        <f t="shared" si="18"/>
        <v>5.123575621226923</v>
      </c>
      <c r="P43">
        <f t="shared" si="18"/>
        <v>7.2974641200373052</v>
      </c>
      <c r="R43">
        <f>(R20+R39)/2</f>
        <v>3.8667901352844254</v>
      </c>
    </row>
  </sheetData>
  <mergeCells count="2">
    <mergeCell ref="C1:F1"/>
    <mergeCell ref="H1:N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J194"/>
  <sheetViews>
    <sheetView topLeftCell="F1" zoomScale="40" zoomScaleNormal="40" workbookViewId="0">
      <selection activeCell="C4" sqref="C4:N4"/>
    </sheetView>
  </sheetViews>
  <sheetFormatPr baseColWidth="10" defaultRowHeight="14.5" x14ac:dyDescent="0.35"/>
  <cols>
    <col min="1" max="1" width="24.36328125" customWidth="1"/>
    <col min="6" max="6" width="12.1796875" customWidth="1"/>
    <col min="22" max="22" width="15.1796875" customWidth="1"/>
    <col min="23" max="23" width="16.1796875" customWidth="1"/>
    <col min="25" max="25" width="13.81640625" customWidth="1"/>
    <col min="26" max="26" width="12.81640625" customWidth="1"/>
    <col min="27" max="27" width="11.54296875" customWidth="1"/>
    <col min="33" max="33" width="10" customWidth="1"/>
    <col min="40" max="40" width="8.81640625" customWidth="1"/>
    <col min="45" max="45" width="12.08984375" customWidth="1"/>
    <col min="182" max="182" width="17.1796875" customWidth="1"/>
    <col min="235" max="235" width="11.81640625" bestFit="1" customWidth="1"/>
  </cols>
  <sheetData>
    <row r="2" spans="2:400" ht="21" x14ac:dyDescent="0.5">
      <c r="V2" s="678" t="s">
        <v>259</v>
      </c>
      <c r="W2" s="95"/>
      <c r="AA2" t="s">
        <v>258</v>
      </c>
      <c r="FR2" s="379"/>
    </row>
    <row r="4" spans="2:400" x14ac:dyDescent="0.35">
      <c r="W4" s="677" t="s">
        <v>250</v>
      </c>
      <c r="X4" s="677" t="s">
        <v>249</v>
      </c>
      <c r="Y4" s="677" t="s">
        <v>248</v>
      </c>
      <c r="Z4" s="677" t="s">
        <v>247</v>
      </c>
      <c r="AA4" s="677" t="s">
        <v>246</v>
      </c>
      <c r="AB4" s="677" t="s">
        <v>245</v>
      </c>
      <c r="AC4" s="677" t="s">
        <v>244</v>
      </c>
      <c r="AD4" s="677" t="s">
        <v>243</v>
      </c>
      <c r="AE4" s="677" t="s">
        <v>242</v>
      </c>
      <c r="AF4" s="677" t="s">
        <v>241</v>
      </c>
      <c r="AG4" s="677" t="s">
        <v>241</v>
      </c>
      <c r="AH4" s="677" t="s">
        <v>241</v>
      </c>
    </row>
    <row r="5" spans="2:400" ht="21.5" thickBot="1" x14ac:dyDescent="0.55000000000000004">
      <c r="B5" s="369" t="s">
        <v>240</v>
      </c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677" t="s">
        <v>239</v>
      </c>
      <c r="X5" s="677" t="s">
        <v>238</v>
      </c>
      <c r="Y5" s="677" t="s">
        <v>237</v>
      </c>
      <c r="Z5" s="677" t="s">
        <v>236</v>
      </c>
      <c r="AA5" t="s">
        <v>235</v>
      </c>
      <c r="AB5" s="677" t="s">
        <v>234</v>
      </c>
      <c r="AC5" s="677" t="s">
        <v>233</v>
      </c>
      <c r="AD5" s="677" t="s">
        <v>231</v>
      </c>
      <c r="AE5" s="677" t="s">
        <v>232</v>
      </c>
      <c r="AF5" s="677" t="s">
        <v>231</v>
      </c>
      <c r="AG5" s="677" t="s">
        <v>231</v>
      </c>
      <c r="AH5" s="677" t="s">
        <v>231</v>
      </c>
      <c r="AI5" s="369"/>
      <c r="AJ5" s="369"/>
      <c r="AK5" s="369"/>
      <c r="AL5" s="369"/>
      <c r="AM5" s="369"/>
      <c r="AN5" s="369"/>
      <c r="AO5" s="369"/>
      <c r="AP5" s="369" t="s">
        <v>230</v>
      </c>
      <c r="AQ5" s="369"/>
      <c r="AR5" s="369"/>
      <c r="AS5" s="369"/>
      <c r="AT5" s="369"/>
      <c r="AU5" s="369"/>
      <c r="AV5" s="369"/>
      <c r="AW5" s="369"/>
      <c r="AX5" s="369"/>
      <c r="AY5" s="369"/>
      <c r="AZ5" s="369"/>
      <c r="BA5" s="369"/>
      <c r="BB5" s="369"/>
      <c r="BC5" s="369"/>
      <c r="BD5" s="369"/>
      <c r="BE5" s="369"/>
      <c r="BF5" s="369"/>
      <c r="BG5" s="369"/>
      <c r="BH5" s="369"/>
      <c r="BI5" s="369"/>
      <c r="BJ5" s="369"/>
      <c r="BK5" s="369"/>
      <c r="BL5" s="369"/>
      <c r="BM5" s="369"/>
      <c r="BN5" s="369"/>
      <c r="BO5" s="369"/>
      <c r="BP5" s="369"/>
      <c r="BQ5" s="369"/>
      <c r="BR5" s="369"/>
      <c r="BS5" s="369"/>
      <c r="BT5" s="369"/>
      <c r="BU5" s="369"/>
      <c r="BV5" s="369"/>
      <c r="BW5" s="369"/>
      <c r="BX5" s="369"/>
      <c r="BY5" s="369"/>
      <c r="BZ5" s="369"/>
      <c r="CA5" s="369"/>
      <c r="CB5" s="369"/>
      <c r="CC5" s="369"/>
      <c r="CD5" s="369" t="s">
        <v>229</v>
      </c>
      <c r="CE5" s="369"/>
      <c r="CF5" s="369"/>
      <c r="CG5" s="369"/>
      <c r="CH5" s="369"/>
      <c r="CI5" s="369"/>
      <c r="CJ5" s="369"/>
      <c r="CK5" s="369"/>
      <c r="CL5" s="369"/>
      <c r="CM5" s="369"/>
      <c r="CN5" s="369"/>
      <c r="CP5" s="369"/>
      <c r="CQ5" s="369"/>
      <c r="CR5" s="369"/>
      <c r="CS5" s="369"/>
      <c r="CT5" s="369"/>
      <c r="CU5" s="369"/>
      <c r="CV5" s="369"/>
      <c r="CW5" s="369"/>
      <c r="CX5" s="369"/>
      <c r="CY5" s="369"/>
      <c r="CZ5" s="369"/>
      <c r="DA5" s="369"/>
      <c r="DB5" s="369"/>
      <c r="DC5" s="369"/>
      <c r="DD5" s="369"/>
      <c r="DE5" s="369"/>
      <c r="DF5" s="369"/>
      <c r="DG5" s="369" t="s">
        <v>228</v>
      </c>
      <c r="DH5" s="369"/>
      <c r="DI5" s="369"/>
      <c r="DJ5" s="369"/>
      <c r="DK5" s="369"/>
      <c r="DL5" s="369"/>
      <c r="DM5" s="369"/>
      <c r="DN5" s="369"/>
      <c r="DO5" s="369"/>
      <c r="DP5" s="369"/>
      <c r="DQ5" s="369"/>
      <c r="DR5" s="369" t="s">
        <v>227</v>
      </c>
      <c r="DS5" s="369"/>
      <c r="DT5" s="369"/>
      <c r="DU5" s="369"/>
      <c r="DV5" s="369"/>
      <c r="DW5" s="369"/>
      <c r="DX5" s="369"/>
      <c r="DY5" s="369"/>
      <c r="DZ5" s="369"/>
      <c r="EA5" s="369"/>
      <c r="EB5" s="369"/>
      <c r="EC5" s="369"/>
      <c r="ED5" s="369"/>
      <c r="EE5" s="369"/>
      <c r="EF5" s="369"/>
      <c r="EG5" s="369"/>
      <c r="EH5" s="369"/>
      <c r="EI5" s="369"/>
      <c r="EJ5" s="369"/>
      <c r="EK5" s="369"/>
      <c r="EL5" s="369"/>
      <c r="EM5" s="369"/>
      <c r="EN5" s="369"/>
      <c r="EO5" s="369"/>
      <c r="EP5" s="369"/>
      <c r="EQ5" s="369"/>
      <c r="ER5" s="369"/>
      <c r="ES5" s="369"/>
      <c r="ET5" s="369"/>
      <c r="EU5" s="369"/>
      <c r="EV5" s="369"/>
      <c r="EW5" s="369"/>
      <c r="EX5" s="369"/>
      <c r="EY5" s="369"/>
      <c r="EZ5" s="369"/>
      <c r="FA5" s="369"/>
      <c r="FB5" s="369"/>
      <c r="FC5" s="369"/>
      <c r="FD5" s="369"/>
      <c r="FE5" s="369"/>
      <c r="FF5" s="369" t="s">
        <v>226</v>
      </c>
      <c r="FG5" s="369"/>
      <c r="FH5" s="369"/>
      <c r="FI5" s="369"/>
      <c r="FJ5" s="369"/>
      <c r="FK5" s="369"/>
      <c r="FL5" s="369"/>
      <c r="FM5" s="369"/>
      <c r="FN5" s="369"/>
      <c r="FO5" s="369"/>
      <c r="FP5" s="369"/>
      <c r="FQ5" s="369"/>
      <c r="FR5" s="369"/>
      <c r="FS5" s="369"/>
      <c r="FT5" s="369"/>
      <c r="FU5" s="369"/>
      <c r="FV5" s="369"/>
      <c r="FW5" s="369"/>
      <c r="FX5" s="369"/>
      <c r="FY5" s="369"/>
      <c r="FZ5" s="369"/>
      <c r="GA5" s="369"/>
      <c r="GB5" s="369"/>
      <c r="GC5" s="369"/>
      <c r="GD5" s="369"/>
      <c r="GE5" s="369"/>
      <c r="GF5" s="369"/>
      <c r="GG5" s="369"/>
      <c r="GH5" s="369"/>
      <c r="GI5" s="369"/>
      <c r="GJ5" s="369"/>
      <c r="GK5" s="369"/>
      <c r="GL5" s="369"/>
      <c r="GM5" s="369"/>
      <c r="GN5" s="369"/>
      <c r="GO5" s="369"/>
      <c r="GP5" s="369"/>
      <c r="GQ5" s="369"/>
      <c r="GR5" s="369"/>
      <c r="GS5" s="369"/>
      <c r="GT5" s="369" t="s">
        <v>206</v>
      </c>
    </row>
    <row r="6" spans="2:400" ht="16" thickBot="1" x14ac:dyDescent="0.4">
      <c r="B6" s="504" t="s">
        <v>192</v>
      </c>
      <c r="C6" s="503">
        <v>202</v>
      </c>
      <c r="D6" s="676">
        <v>207</v>
      </c>
      <c r="E6" s="501">
        <v>193</v>
      </c>
      <c r="F6" s="500">
        <v>207</v>
      </c>
      <c r="G6" s="500">
        <v>197</v>
      </c>
      <c r="H6" s="500">
        <v>210</v>
      </c>
      <c r="I6" s="500">
        <v>203</v>
      </c>
      <c r="J6" s="500">
        <v>206</v>
      </c>
      <c r="K6" s="500">
        <v>213</v>
      </c>
      <c r="L6" s="500">
        <v>214</v>
      </c>
      <c r="M6" s="500">
        <v>200</v>
      </c>
      <c r="N6" s="499">
        <v>190</v>
      </c>
      <c r="O6" s="498"/>
      <c r="P6" s="497"/>
      <c r="Q6" s="496"/>
      <c r="R6" s="495"/>
      <c r="S6" s="495"/>
      <c r="T6" s="494"/>
      <c r="V6" s="477" t="s">
        <v>32</v>
      </c>
      <c r="W6" s="493"/>
      <c r="X6" s="493"/>
      <c r="Y6" s="493"/>
      <c r="Z6" s="493"/>
      <c r="AA6" s="493"/>
      <c r="AB6" s="493"/>
      <c r="AC6" s="493"/>
      <c r="AD6" s="493"/>
      <c r="AE6" s="493"/>
      <c r="AF6" s="493"/>
      <c r="AG6" s="493"/>
      <c r="AH6" s="493"/>
      <c r="AI6" s="492"/>
      <c r="AJ6" s="491"/>
      <c r="AK6" s="490"/>
      <c r="AL6" s="489"/>
      <c r="AM6" s="489"/>
      <c r="AN6" s="488"/>
      <c r="AP6" s="504" t="s">
        <v>192</v>
      </c>
      <c r="AQ6" s="503">
        <v>202</v>
      </c>
      <c r="AR6" s="502">
        <v>207</v>
      </c>
      <c r="AS6" s="501">
        <v>193</v>
      </c>
      <c r="AT6" s="500">
        <v>207</v>
      </c>
      <c r="AU6" s="500">
        <v>197</v>
      </c>
      <c r="AV6" s="500">
        <v>210</v>
      </c>
      <c r="AW6" s="500">
        <v>203</v>
      </c>
      <c r="AX6" s="500">
        <v>206</v>
      </c>
      <c r="AY6" s="500">
        <v>213</v>
      </c>
      <c r="AZ6" s="500">
        <v>214</v>
      </c>
      <c r="BA6" s="500">
        <v>200</v>
      </c>
      <c r="BB6" s="499">
        <v>190</v>
      </c>
      <c r="BC6" s="498"/>
      <c r="BD6" s="497"/>
      <c r="BE6" s="496"/>
      <c r="BF6" s="495"/>
      <c r="BG6" s="495"/>
      <c r="BH6" s="494"/>
      <c r="BJ6" s="477" t="s">
        <v>32</v>
      </c>
      <c r="BK6" s="493"/>
      <c r="BL6" s="493"/>
      <c r="BM6" s="493"/>
      <c r="BN6" s="493"/>
      <c r="BO6" s="493"/>
      <c r="BP6" s="493"/>
      <c r="BQ6" s="493"/>
      <c r="BR6" s="493"/>
      <c r="BS6" s="493"/>
      <c r="BT6" s="493"/>
      <c r="BU6" s="493"/>
      <c r="BV6" s="493"/>
      <c r="BW6" s="492"/>
      <c r="BX6" s="491"/>
      <c r="BY6" s="490"/>
      <c r="BZ6" s="489"/>
      <c r="CA6" s="489"/>
      <c r="CB6" s="488"/>
      <c r="CD6" s="504" t="s">
        <v>192</v>
      </c>
      <c r="CE6" s="503">
        <v>202</v>
      </c>
      <c r="CF6" s="502">
        <v>207</v>
      </c>
      <c r="CG6" s="501">
        <v>193</v>
      </c>
      <c r="CH6" s="500">
        <v>207</v>
      </c>
      <c r="CI6" s="500">
        <v>197</v>
      </c>
      <c r="CJ6" s="500">
        <v>210</v>
      </c>
      <c r="CK6" s="500">
        <v>203</v>
      </c>
      <c r="CL6" s="500">
        <v>206</v>
      </c>
      <c r="CM6" s="500">
        <v>213</v>
      </c>
      <c r="CN6" s="500">
        <v>214</v>
      </c>
      <c r="CO6" s="500">
        <v>200</v>
      </c>
      <c r="CP6" s="499">
        <v>190</v>
      </c>
      <c r="CQ6" s="498"/>
      <c r="CR6" s="497"/>
      <c r="CS6" s="496"/>
      <c r="CT6" s="495"/>
      <c r="CU6" s="495"/>
      <c r="CV6" s="494"/>
      <c r="CX6" s="512" t="s">
        <v>32</v>
      </c>
      <c r="CY6" s="511"/>
      <c r="CZ6" s="500"/>
      <c r="DA6" s="500"/>
      <c r="DB6" s="500"/>
      <c r="DC6" s="500"/>
      <c r="DD6" s="500"/>
      <c r="DE6" s="500"/>
      <c r="DF6" s="500"/>
      <c r="DG6" s="500"/>
      <c r="DH6" s="500"/>
      <c r="DI6" s="500"/>
      <c r="DJ6" s="499"/>
      <c r="DK6" s="509"/>
      <c r="DL6" s="497"/>
      <c r="DM6" s="508"/>
      <c r="DN6" s="507"/>
      <c r="DO6" s="507"/>
      <c r="DP6" s="506"/>
      <c r="DR6" s="504" t="s">
        <v>192</v>
      </c>
      <c r="DS6" s="503">
        <v>202</v>
      </c>
      <c r="DT6" s="502">
        <v>207</v>
      </c>
      <c r="DU6" s="501">
        <v>193</v>
      </c>
      <c r="DV6" s="500">
        <v>207</v>
      </c>
      <c r="DW6" s="500">
        <v>197</v>
      </c>
      <c r="DX6" s="500">
        <v>210</v>
      </c>
      <c r="DY6" s="500">
        <v>203</v>
      </c>
      <c r="DZ6" s="500">
        <v>206</v>
      </c>
      <c r="EA6" s="500">
        <v>213</v>
      </c>
      <c r="EB6" s="500">
        <v>214</v>
      </c>
      <c r="EC6" s="500">
        <v>200</v>
      </c>
      <c r="ED6" s="499">
        <v>190</v>
      </c>
      <c r="EE6" s="498"/>
      <c r="EF6" s="497"/>
      <c r="EG6" s="496"/>
      <c r="EH6" s="495"/>
      <c r="EI6" s="495"/>
      <c r="EJ6" s="494"/>
      <c r="EL6" s="510" t="s">
        <v>32</v>
      </c>
      <c r="EM6" s="500"/>
      <c r="EN6" s="500"/>
      <c r="EO6" s="500"/>
      <c r="EP6" s="500"/>
      <c r="EQ6" s="500"/>
      <c r="ER6" s="500"/>
      <c r="ES6" s="500"/>
      <c r="ET6" s="500"/>
      <c r="EU6" s="500"/>
      <c r="EV6" s="500"/>
      <c r="EW6" s="500"/>
      <c r="EX6" s="500"/>
      <c r="EY6" s="509"/>
      <c r="EZ6" s="497"/>
      <c r="FA6" s="508"/>
      <c r="FB6" s="507"/>
      <c r="FC6" s="507"/>
      <c r="FD6" s="506"/>
      <c r="FF6" s="504" t="s">
        <v>192</v>
      </c>
      <c r="FG6" s="503">
        <v>202</v>
      </c>
      <c r="FH6" s="502">
        <v>207</v>
      </c>
      <c r="FI6" s="501">
        <v>193</v>
      </c>
      <c r="FJ6" s="500">
        <v>207</v>
      </c>
      <c r="FK6" s="500">
        <v>197</v>
      </c>
      <c r="FL6" s="500">
        <v>210</v>
      </c>
      <c r="FM6" s="500">
        <v>203</v>
      </c>
      <c r="FN6" s="500">
        <v>206</v>
      </c>
      <c r="FO6" s="500">
        <v>213</v>
      </c>
      <c r="FP6" s="500">
        <v>214</v>
      </c>
      <c r="FQ6" s="500">
        <v>200</v>
      </c>
      <c r="FR6" s="499">
        <v>190</v>
      </c>
      <c r="FS6" s="498"/>
      <c r="FT6" s="497"/>
      <c r="FU6" s="496"/>
      <c r="FV6" s="495"/>
      <c r="FW6" s="495"/>
      <c r="FX6" s="494"/>
      <c r="FZ6" s="504" t="s">
        <v>32</v>
      </c>
      <c r="GA6" s="503">
        <v>202</v>
      </c>
      <c r="GB6" s="502">
        <v>207</v>
      </c>
      <c r="GC6" s="501">
        <v>193</v>
      </c>
      <c r="GD6" s="500">
        <v>207</v>
      </c>
      <c r="GE6" s="500">
        <v>197</v>
      </c>
      <c r="GF6" s="493"/>
      <c r="GG6" s="493"/>
      <c r="GH6" s="493"/>
      <c r="GI6" s="493"/>
      <c r="GJ6" s="493"/>
      <c r="GK6" s="493"/>
      <c r="GL6" s="493"/>
      <c r="GM6" s="505"/>
      <c r="GN6" s="491"/>
      <c r="GO6" s="490"/>
      <c r="GP6" s="489"/>
      <c r="GQ6" s="489"/>
      <c r="GR6" s="488"/>
      <c r="GT6" s="504" t="s">
        <v>192</v>
      </c>
      <c r="GU6" s="503">
        <v>202</v>
      </c>
      <c r="GV6" s="675">
        <v>207</v>
      </c>
      <c r="GW6" s="501">
        <v>193</v>
      </c>
      <c r="GX6" s="500">
        <v>207</v>
      </c>
      <c r="GY6" s="500">
        <v>197</v>
      </c>
      <c r="GZ6" s="500">
        <v>210</v>
      </c>
      <c r="HA6" s="500">
        <v>203</v>
      </c>
      <c r="HB6" s="500">
        <v>206</v>
      </c>
      <c r="HC6" s="500">
        <v>213</v>
      </c>
      <c r="HD6" s="500">
        <v>214</v>
      </c>
      <c r="HE6" s="500">
        <v>200</v>
      </c>
      <c r="HF6" s="499">
        <v>190</v>
      </c>
      <c r="HG6" s="498"/>
      <c r="HH6" s="497"/>
      <c r="HI6" s="496"/>
      <c r="HJ6" s="495"/>
      <c r="HK6" s="495"/>
      <c r="HL6" s="494"/>
      <c r="HN6" s="477" t="s">
        <v>32</v>
      </c>
      <c r="HO6" s="493"/>
      <c r="HP6" s="493"/>
      <c r="HQ6" s="493"/>
      <c r="HR6" s="493"/>
      <c r="HS6" s="493"/>
      <c r="HT6" s="493"/>
      <c r="HU6" s="493"/>
      <c r="HV6" s="493"/>
      <c r="HW6" s="493"/>
      <c r="HX6" s="493"/>
      <c r="HY6" s="493"/>
      <c r="HZ6" s="493"/>
      <c r="IA6" s="492"/>
      <c r="IB6" s="491"/>
      <c r="IC6" s="490"/>
      <c r="ID6" s="489"/>
      <c r="IE6" s="489"/>
      <c r="IF6" s="488"/>
      <c r="IH6" s="568"/>
      <c r="II6" s="574"/>
      <c r="IJ6" s="574"/>
      <c r="IK6" s="574"/>
      <c r="IL6" s="574"/>
      <c r="IM6" s="574"/>
      <c r="IN6" s="574"/>
      <c r="IO6" s="574"/>
      <c r="IP6" s="574"/>
      <c r="IQ6" s="574"/>
      <c r="IR6" s="574"/>
      <c r="IS6" s="574"/>
      <c r="IT6" s="574"/>
      <c r="JB6" s="568"/>
      <c r="JC6" s="574"/>
      <c r="JD6" s="574"/>
      <c r="JE6" s="574"/>
      <c r="JF6" s="574"/>
      <c r="JG6" s="574"/>
      <c r="JH6" s="574"/>
      <c r="JI6" s="574"/>
      <c r="JJ6" s="574"/>
      <c r="JK6" s="574"/>
      <c r="JL6" s="574"/>
      <c r="JM6" s="574"/>
      <c r="JN6" s="574"/>
      <c r="JV6" s="568"/>
      <c r="JW6" s="574"/>
      <c r="JX6" s="574"/>
      <c r="JY6" s="574"/>
      <c r="JZ6" s="574"/>
      <c r="KA6" s="574"/>
      <c r="KB6" s="574"/>
      <c r="KC6" s="574"/>
      <c r="KD6" s="574"/>
      <c r="KE6" s="574"/>
      <c r="KF6" s="574"/>
      <c r="KG6" s="574"/>
      <c r="KH6" s="574"/>
      <c r="KP6" s="568"/>
      <c r="KQ6" s="574"/>
      <c r="KR6" s="574"/>
      <c r="KS6" s="574"/>
      <c r="KT6" s="574"/>
      <c r="KU6" s="574"/>
      <c r="KV6" s="574"/>
      <c r="KW6" s="574"/>
      <c r="KX6" s="574"/>
      <c r="KY6" s="574"/>
      <c r="KZ6" s="574"/>
      <c r="LA6" s="574"/>
      <c r="LB6" s="574"/>
      <c r="LJ6" s="568"/>
      <c r="LK6" s="574"/>
      <c r="LL6" s="574"/>
      <c r="LM6" s="574"/>
      <c r="LN6" s="574"/>
      <c r="LO6" s="574"/>
      <c r="LP6" s="574"/>
      <c r="LQ6" s="574"/>
      <c r="LR6" s="574"/>
      <c r="LS6" s="574"/>
      <c r="LT6" s="574"/>
      <c r="LU6" s="574"/>
      <c r="LV6" s="574"/>
      <c r="MD6" s="568"/>
      <c r="ME6" s="574"/>
      <c r="MF6" s="574"/>
      <c r="MG6" s="574"/>
      <c r="MH6" s="574"/>
      <c r="MI6" s="574"/>
      <c r="MJ6" s="574"/>
      <c r="MK6" s="574"/>
      <c r="ML6" s="574"/>
      <c r="MM6" s="574"/>
      <c r="MN6" s="574"/>
      <c r="MO6" s="574"/>
      <c r="MP6" s="574"/>
      <c r="MX6" s="568"/>
      <c r="MY6" s="574"/>
      <c r="MZ6" s="574"/>
      <c r="NA6" s="574"/>
      <c r="NB6" s="574"/>
      <c r="NC6" s="574"/>
      <c r="ND6" s="574"/>
      <c r="NE6" s="574"/>
      <c r="NF6" s="574"/>
      <c r="NG6" s="574"/>
      <c r="NH6" s="574"/>
      <c r="NI6" s="574"/>
      <c r="NJ6" s="574"/>
      <c r="NR6" s="568"/>
      <c r="NS6" s="574"/>
      <c r="NT6" s="574"/>
      <c r="NU6" s="574"/>
      <c r="NV6" s="574"/>
      <c r="NW6" s="574"/>
      <c r="NX6" s="574"/>
      <c r="NY6" s="574"/>
      <c r="NZ6" s="574"/>
      <c r="OA6" s="574"/>
      <c r="OB6" s="574"/>
      <c r="OC6" s="574"/>
      <c r="OD6" s="574"/>
    </row>
    <row r="7" spans="2:400" ht="16.5" thickTop="1" thickBot="1" x14ac:dyDescent="0.4">
      <c r="B7" s="483" t="s">
        <v>191</v>
      </c>
      <c r="C7" s="671" t="s">
        <v>149</v>
      </c>
      <c r="D7" s="674" t="s">
        <v>148</v>
      </c>
      <c r="E7" s="673" t="s">
        <v>223</v>
      </c>
      <c r="F7" s="664" t="s">
        <v>222</v>
      </c>
      <c r="G7" s="475" t="s">
        <v>213</v>
      </c>
      <c r="H7" s="475" t="s">
        <v>144</v>
      </c>
      <c r="I7" s="475" t="s">
        <v>143</v>
      </c>
      <c r="J7" s="475" t="s">
        <v>142</v>
      </c>
      <c r="K7" s="475" t="s">
        <v>141</v>
      </c>
      <c r="L7" s="475" t="s">
        <v>140</v>
      </c>
      <c r="M7" s="475" t="s">
        <v>139</v>
      </c>
      <c r="N7" s="475" t="s">
        <v>138</v>
      </c>
      <c r="O7" s="482" t="s">
        <v>190</v>
      </c>
      <c r="P7" s="481" t="s">
        <v>152</v>
      </c>
      <c r="Q7" s="480"/>
      <c r="R7" s="479" t="s">
        <v>189</v>
      </c>
      <c r="S7" s="479" t="s">
        <v>152</v>
      </c>
      <c r="T7" s="478" t="s">
        <v>188</v>
      </c>
      <c r="V7" s="477" t="s">
        <v>191</v>
      </c>
      <c r="W7" s="672" t="s">
        <v>149</v>
      </c>
      <c r="X7" s="672" t="s">
        <v>225</v>
      </c>
      <c r="Y7" s="672" t="s">
        <v>147</v>
      </c>
      <c r="Z7" s="672" t="s">
        <v>146</v>
      </c>
      <c r="AA7" s="672" t="s">
        <v>145</v>
      </c>
      <c r="AB7" s="672" t="s">
        <v>144</v>
      </c>
      <c r="AC7" s="475" t="s">
        <v>143</v>
      </c>
      <c r="AD7" s="475" t="s">
        <v>142</v>
      </c>
      <c r="AE7" s="475" t="s">
        <v>141</v>
      </c>
      <c r="AF7" s="475" t="s">
        <v>140</v>
      </c>
      <c r="AG7" s="475" t="s">
        <v>139</v>
      </c>
      <c r="AH7" s="475" t="s">
        <v>138</v>
      </c>
      <c r="AI7" s="474" t="s">
        <v>190</v>
      </c>
      <c r="AJ7" s="473" t="s">
        <v>152</v>
      </c>
      <c r="AK7" s="472"/>
      <c r="AL7" s="471" t="s">
        <v>189</v>
      </c>
      <c r="AM7" s="471" t="s">
        <v>152</v>
      </c>
      <c r="AN7" s="470" t="s">
        <v>188</v>
      </c>
      <c r="AP7" s="483" t="s">
        <v>191</v>
      </c>
      <c r="AQ7" s="671" t="s">
        <v>149</v>
      </c>
      <c r="AR7" s="670" t="s">
        <v>224</v>
      </c>
      <c r="AS7" s="669" t="s">
        <v>223</v>
      </c>
      <c r="AT7" s="668" t="s">
        <v>222</v>
      </c>
      <c r="AU7" s="570" t="s">
        <v>213</v>
      </c>
      <c r="AV7" s="475" t="s">
        <v>144</v>
      </c>
      <c r="AW7" s="475" t="s">
        <v>143</v>
      </c>
      <c r="AX7" s="475" t="s">
        <v>142</v>
      </c>
      <c r="AY7" s="475" t="s">
        <v>141</v>
      </c>
      <c r="AZ7" s="475" t="s">
        <v>140</v>
      </c>
      <c r="BA7" s="475" t="s">
        <v>139</v>
      </c>
      <c r="BB7" s="475" t="s">
        <v>138</v>
      </c>
      <c r="BC7" s="482" t="s">
        <v>190</v>
      </c>
      <c r="BD7" s="481" t="s">
        <v>152</v>
      </c>
      <c r="BE7" s="480"/>
      <c r="BF7" s="479" t="s">
        <v>189</v>
      </c>
      <c r="BG7" s="479" t="s">
        <v>152</v>
      </c>
      <c r="BH7" s="478" t="s">
        <v>188</v>
      </c>
      <c r="BJ7" s="477" t="s">
        <v>191</v>
      </c>
      <c r="BK7" s="475" t="s">
        <v>149</v>
      </c>
      <c r="BL7" s="475" t="s">
        <v>148</v>
      </c>
      <c r="BM7" s="475" t="s">
        <v>147</v>
      </c>
      <c r="BN7" s="475" t="s">
        <v>146</v>
      </c>
      <c r="BO7" s="475" t="s">
        <v>145</v>
      </c>
      <c r="BP7" s="475" t="s">
        <v>144</v>
      </c>
      <c r="BQ7" s="475" t="s">
        <v>143</v>
      </c>
      <c r="BR7" s="475" t="s">
        <v>142</v>
      </c>
      <c r="BS7" s="475" t="s">
        <v>141</v>
      </c>
      <c r="BT7" s="475" t="s">
        <v>140</v>
      </c>
      <c r="BU7" s="475" t="s">
        <v>139</v>
      </c>
      <c r="BV7" s="475" t="s">
        <v>138</v>
      </c>
      <c r="BW7" s="474" t="s">
        <v>190</v>
      </c>
      <c r="BX7" s="473" t="s">
        <v>152</v>
      </c>
      <c r="BY7" s="472"/>
      <c r="BZ7" s="471" t="s">
        <v>189</v>
      </c>
      <c r="CA7" s="471" t="s">
        <v>152</v>
      </c>
      <c r="CB7" s="470" t="s">
        <v>188</v>
      </c>
      <c r="CD7" s="483" t="s">
        <v>191</v>
      </c>
      <c r="CE7" s="476" t="s">
        <v>149</v>
      </c>
      <c r="CF7" s="476" t="s">
        <v>148</v>
      </c>
      <c r="CG7" s="476" t="s">
        <v>147</v>
      </c>
      <c r="CH7" s="476" t="s">
        <v>146</v>
      </c>
      <c r="CI7" s="476" t="s">
        <v>145</v>
      </c>
      <c r="CJ7" s="475" t="s">
        <v>144</v>
      </c>
      <c r="CK7" s="475" t="s">
        <v>143</v>
      </c>
      <c r="CL7" s="475" t="s">
        <v>142</v>
      </c>
      <c r="CM7" s="475" t="s">
        <v>141</v>
      </c>
      <c r="CN7" s="664" t="s">
        <v>140</v>
      </c>
      <c r="CO7" s="664" t="s">
        <v>139</v>
      </c>
      <c r="CP7" s="664" t="s">
        <v>138</v>
      </c>
      <c r="CQ7" s="482" t="s">
        <v>190</v>
      </c>
      <c r="CR7" s="481" t="s">
        <v>152</v>
      </c>
      <c r="CS7" s="480"/>
      <c r="CT7" s="479" t="s">
        <v>189</v>
      </c>
      <c r="CU7" s="479" t="s">
        <v>152</v>
      </c>
      <c r="CV7" s="478" t="s">
        <v>188</v>
      </c>
      <c r="CX7" s="667" t="s">
        <v>191</v>
      </c>
      <c r="CY7" s="666" t="s">
        <v>149</v>
      </c>
      <c r="CZ7" s="664" t="s">
        <v>148</v>
      </c>
      <c r="DA7" s="664" t="s">
        <v>147</v>
      </c>
      <c r="DB7" s="664" t="s">
        <v>146</v>
      </c>
      <c r="DC7" s="664" t="s">
        <v>145</v>
      </c>
      <c r="DD7" s="475" t="s">
        <v>144</v>
      </c>
      <c r="DE7" s="475" t="s">
        <v>143</v>
      </c>
      <c r="DF7" s="475" t="s">
        <v>142</v>
      </c>
      <c r="DG7" s="475" t="s">
        <v>141</v>
      </c>
      <c r="DH7" s="475" t="s">
        <v>140</v>
      </c>
      <c r="DI7" s="475" t="s">
        <v>139</v>
      </c>
      <c r="DJ7" s="487" t="s">
        <v>138</v>
      </c>
      <c r="DK7" s="663" t="s">
        <v>190</v>
      </c>
      <c r="DL7" s="662" t="s">
        <v>152</v>
      </c>
      <c r="DM7" s="661"/>
      <c r="DN7" s="660" t="s">
        <v>189</v>
      </c>
      <c r="DO7" s="660" t="s">
        <v>152</v>
      </c>
      <c r="DP7" s="659" t="s">
        <v>188</v>
      </c>
      <c r="DR7" s="483" t="s">
        <v>191</v>
      </c>
      <c r="DS7" s="476" t="s">
        <v>149</v>
      </c>
      <c r="DT7" s="476" t="s">
        <v>148</v>
      </c>
      <c r="DU7" s="476" t="s">
        <v>147</v>
      </c>
      <c r="DV7" s="476" t="s">
        <v>146</v>
      </c>
      <c r="DW7" s="476" t="s">
        <v>145</v>
      </c>
      <c r="DX7" s="475" t="s">
        <v>144</v>
      </c>
      <c r="DY7" s="475" t="s">
        <v>143</v>
      </c>
      <c r="DZ7" s="475" t="s">
        <v>142</v>
      </c>
      <c r="EA7" s="475" t="s">
        <v>141</v>
      </c>
      <c r="EB7" s="475" t="s">
        <v>140</v>
      </c>
      <c r="EC7" s="475" t="s">
        <v>139</v>
      </c>
      <c r="ED7" s="475" t="s">
        <v>138</v>
      </c>
      <c r="EE7" s="482" t="s">
        <v>190</v>
      </c>
      <c r="EF7" s="481" t="s">
        <v>152</v>
      </c>
      <c r="EG7" s="480"/>
      <c r="EH7" s="479" t="s">
        <v>189</v>
      </c>
      <c r="EI7" s="479" t="s">
        <v>152</v>
      </c>
      <c r="EJ7" s="478" t="s">
        <v>188</v>
      </c>
      <c r="EL7" s="665" t="s">
        <v>191</v>
      </c>
      <c r="EM7" s="664" t="s">
        <v>149</v>
      </c>
      <c r="EN7" s="664" t="s">
        <v>148</v>
      </c>
      <c r="EO7" s="664" t="s">
        <v>147</v>
      </c>
      <c r="EP7" s="664" t="s">
        <v>146</v>
      </c>
      <c r="EQ7" s="664" t="s">
        <v>145</v>
      </c>
      <c r="ER7" s="475" t="s">
        <v>144</v>
      </c>
      <c r="ES7" s="475" t="s">
        <v>143</v>
      </c>
      <c r="ET7" s="475" t="s">
        <v>142</v>
      </c>
      <c r="EU7" s="475" t="s">
        <v>141</v>
      </c>
      <c r="EV7" s="475" t="s">
        <v>140</v>
      </c>
      <c r="EW7" s="475" t="s">
        <v>139</v>
      </c>
      <c r="EX7" s="475" t="s">
        <v>138</v>
      </c>
      <c r="EY7" s="663" t="s">
        <v>190</v>
      </c>
      <c r="EZ7" s="662" t="s">
        <v>152</v>
      </c>
      <c r="FA7" s="661"/>
      <c r="FB7" s="660" t="s">
        <v>189</v>
      </c>
      <c r="FC7" s="660" t="s">
        <v>152</v>
      </c>
      <c r="FD7" s="659" t="s">
        <v>188</v>
      </c>
      <c r="FF7" s="483" t="s">
        <v>191</v>
      </c>
      <c r="FG7" s="476" t="s">
        <v>149</v>
      </c>
      <c r="FH7" s="476" t="s">
        <v>148</v>
      </c>
      <c r="FI7" s="476" t="s">
        <v>147</v>
      </c>
      <c r="FJ7" s="476" t="s">
        <v>146</v>
      </c>
      <c r="FK7" s="476" t="s">
        <v>145</v>
      </c>
      <c r="FL7" s="475" t="s">
        <v>144</v>
      </c>
      <c r="FM7" s="475" t="s">
        <v>143</v>
      </c>
      <c r="FN7" s="475" t="s">
        <v>142</v>
      </c>
      <c r="FO7" s="475" t="s">
        <v>141</v>
      </c>
      <c r="FP7" s="475" t="s">
        <v>140</v>
      </c>
      <c r="FQ7" s="475" t="s">
        <v>139</v>
      </c>
      <c r="FR7" s="475" t="s">
        <v>138</v>
      </c>
      <c r="FS7" s="482" t="s">
        <v>190</v>
      </c>
      <c r="FT7" s="481" t="s">
        <v>152</v>
      </c>
      <c r="FU7" s="480"/>
      <c r="FV7" s="479" t="s">
        <v>189</v>
      </c>
      <c r="FW7" s="479" t="s">
        <v>152</v>
      </c>
      <c r="FX7" s="478" t="s">
        <v>188</v>
      </c>
      <c r="FZ7" s="658" t="s">
        <v>191</v>
      </c>
      <c r="GA7" s="657" t="s">
        <v>149</v>
      </c>
      <c r="GB7" s="571" t="s">
        <v>148</v>
      </c>
      <c r="GC7" s="571" t="s">
        <v>147</v>
      </c>
      <c r="GD7" s="571" t="s">
        <v>146</v>
      </c>
      <c r="GE7" s="571" t="s">
        <v>145</v>
      </c>
      <c r="GF7" s="477" t="s">
        <v>144</v>
      </c>
      <c r="GG7" s="477" t="s">
        <v>143</v>
      </c>
      <c r="GH7" s="477" t="s">
        <v>142</v>
      </c>
      <c r="GI7" s="477" t="s">
        <v>141</v>
      </c>
      <c r="GJ7" s="571" t="s">
        <v>140</v>
      </c>
      <c r="GK7" s="571" t="s">
        <v>139</v>
      </c>
      <c r="GL7" s="656" t="s">
        <v>138</v>
      </c>
      <c r="GM7" s="573" t="s">
        <v>190</v>
      </c>
      <c r="GN7" s="618" t="s">
        <v>152</v>
      </c>
      <c r="GO7" s="472"/>
      <c r="GP7" s="471" t="s">
        <v>189</v>
      </c>
      <c r="GQ7" s="471" t="s">
        <v>152</v>
      </c>
      <c r="GR7" s="470" t="s">
        <v>188</v>
      </c>
      <c r="GT7" s="483" t="s">
        <v>191</v>
      </c>
      <c r="GU7" s="476" t="s">
        <v>149</v>
      </c>
      <c r="GV7" s="655" t="s">
        <v>148</v>
      </c>
      <c r="GW7" s="476" t="s">
        <v>147</v>
      </c>
      <c r="GX7" s="476" t="s">
        <v>146</v>
      </c>
      <c r="GY7" s="476" t="s">
        <v>145</v>
      </c>
      <c r="GZ7" s="475" t="s">
        <v>144</v>
      </c>
      <c r="HA7" s="475" t="s">
        <v>143</v>
      </c>
      <c r="HB7" s="475" t="s">
        <v>142</v>
      </c>
      <c r="HC7" s="475" t="s">
        <v>141</v>
      </c>
      <c r="HD7" s="475" t="s">
        <v>140</v>
      </c>
      <c r="HE7" s="475" t="s">
        <v>139</v>
      </c>
      <c r="HF7" s="475" t="s">
        <v>138</v>
      </c>
      <c r="HG7" s="482" t="s">
        <v>190</v>
      </c>
      <c r="HH7" s="481" t="s">
        <v>152</v>
      </c>
      <c r="HI7" s="480"/>
      <c r="HJ7" s="479" t="s">
        <v>189</v>
      </c>
      <c r="HK7" s="479" t="s">
        <v>152</v>
      </c>
      <c r="HL7" s="478" t="s">
        <v>188</v>
      </c>
      <c r="HN7" s="477" t="s">
        <v>191</v>
      </c>
      <c r="HO7" s="571" t="s">
        <v>149</v>
      </c>
      <c r="HP7" s="571" t="s">
        <v>148</v>
      </c>
      <c r="HQ7" s="571" t="s">
        <v>147</v>
      </c>
      <c r="HR7" s="571" t="s">
        <v>146</v>
      </c>
      <c r="HS7" s="571" t="s">
        <v>145</v>
      </c>
      <c r="HT7" s="477" t="s">
        <v>144</v>
      </c>
      <c r="HU7" s="477" t="s">
        <v>143</v>
      </c>
      <c r="HV7" s="477" t="s">
        <v>142</v>
      </c>
      <c r="HW7" s="477" t="s">
        <v>141</v>
      </c>
      <c r="HX7" s="477" t="s">
        <v>140</v>
      </c>
      <c r="HY7" s="477" t="s">
        <v>139</v>
      </c>
      <c r="HZ7" s="477" t="s">
        <v>138</v>
      </c>
      <c r="IA7" s="474" t="s">
        <v>190</v>
      </c>
      <c r="IB7" s="473" t="s">
        <v>152</v>
      </c>
      <c r="IC7" s="472"/>
      <c r="ID7" s="471" t="s">
        <v>221</v>
      </c>
      <c r="IE7" s="471" t="s">
        <v>152</v>
      </c>
      <c r="IF7" s="470" t="s">
        <v>188</v>
      </c>
      <c r="IH7" s="568"/>
      <c r="II7" s="569"/>
      <c r="IJ7" s="568"/>
      <c r="IK7" s="568"/>
      <c r="IL7" s="569"/>
      <c r="IM7" s="568"/>
      <c r="IN7" s="569"/>
      <c r="IO7" s="568"/>
      <c r="IP7" s="569"/>
      <c r="IQ7" s="569"/>
      <c r="IS7" s="568"/>
      <c r="IT7" s="568"/>
      <c r="IU7" s="567"/>
      <c r="IV7" s="567"/>
      <c r="IX7" s="526"/>
      <c r="IY7" s="526"/>
      <c r="IZ7" s="526"/>
      <c r="JB7" s="568"/>
      <c r="JC7" s="569"/>
      <c r="JD7" s="568"/>
      <c r="JE7" s="568"/>
      <c r="JF7" s="569"/>
      <c r="JG7" s="568"/>
      <c r="JH7" s="569"/>
      <c r="JI7" s="568"/>
      <c r="JJ7" s="569"/>
      <c r="JK7" s="569"/>
      <c r="JL7" s="569"/>
      <c r="JM7" s="568"/>
      <c r="JN7" s="568"/>
      <c r="JO7" s="567"/>
      <c r="JP7" s="567"/>
      <c r="JQ7" s="3"/>
      <c r="JR7" s="526"/>
      <c r="JS7" s="526"/>
      <c r="JT7" s="526"/>
      <c r="JV7" s="568"/>
      <c r="JW7" s="569"/>
      <c r="JX7" s="568"/>
      <c r="JY7" s="568"/>
      <c r="JZ7" s="569"/>
      <c r="KA7" s="568"/>
      <c r="KB7" s="569"/>
      <c r="KC7" s="568"/>
      <c r="KD7" s="569"/>
      <c r="KE7" s="569"/>
      <c r="KG7" s="568"/>
      <c r="KH7" s="568"/>
      <c r="KI7" s="567"/>
      <c r="KJ7" s="567"/>
      <c r="KL7" s="526"/>
      <c r="KM7" s="526"/>
      <c r="KN7" s="526"/>
      <c r="KP7" s="568"/>
      <c r="KQ7" s="569"/>
      <c r="KR7" s="568"/>
      <c r="KS7" s="568"/>
      <c r="KT7" s="569"/>
      <c r="KU7" s="568"/>
      <c r="KV7" s="569"/>
      <c r="KW7" s="568"/>
      <c r="KX7" s="569"/>
      <c r="KY7" s="569"/>
      <c r="KZ7" s="569"/>
      <c r="LA7" s="568"/>
      <c r="LB7" s="568"/>
      <c r="LC7" s="567"/>
      <c r="LD7" s="567"/>
      <c r="LE7" s="3"/>
      <c r="LF7" s="526"/>
      <c r="LG7" s="526"/>
      <c r="LH7" s="526"/>
      <c r="LJ7" s="568"/>
      <c r="LK7" s="569"/>
      <c r="LL7" s="568"/>
      <c r="LM7" s="568"/>
      <c r="LN7" s="569"/>
      <c r="LO7" s="568"/>
      <c r="LP7" s="569"/>
      <c r="LQ7" s="568"/>
      <c r="LR7" s="569"/>
      <c r="LS7" s="569"/>
      <c r="LU7" s="568"/>
      <c r="LV7" s="568"/>
      <c r="LW7" s="567"/>
      <c r="LX7" s="567"/>
      <c r="LZ7" s="526"/>
      <c r="MA7" s="526"/>
      <c r="MB7" s="526"/>
      <c r="MD7" s="568"/>
      <c r="ME7" s="569"/>
      <c r="MF7" s="568"/>
      <c r="MG7" s="568"/>
      <c r="MH7" s="569"/>
      <c r="MI7" s="568"/>
      <c r="MJ7" s="569"/>
      <c r="MK7" s="568"/>
      <c r="ML7" s="569"/>
      <c r="MM7" s="569"/>
      <c r="MN7" s="569"/>
      <c r="MO7" s="568"/>
      <c r="MP7" s="568"/>
      <c r="MQ7" s="567"/>
      <c r="MR7" s="567"/>
      <c r="MS7" s="3"/>
      <c r="MT7" s="526"/>
      <c r="MU7" s="526"/>
      <c r="MV7" s="526"/>
      <c r="MX7" s="568"/>
      <c r="MY7" s="569"/>
      <c r="MZ7" s="568"/>
      <c r="NA7" s="568"/>
      <c r="NB7" s="569"/>
      <c r="NC7" s="568"/>
      <c r="ND7" s="569"/>
      <c r="NE7" s="568"/>
      <c r="NF7" s="569"/>
      <c r="NG7" s="569"/>
      <c r="NI7" s="568"/>
      <c r="NJ7" s="568"/>
      <c r="NK7" s="567"/>
      <c r="NL7" s="567"/>
      <c r="NN7" s="526"/>
      <c r="NO7" s="526"/>
      <c r="NP7" s="526"/>
      <c r="NR7" s="568"/>
      <c r="NS7" s="569"/>
      <c r="NT7" s="568"/>
      <c r="NU7" s="568"/>
      <c r="NV7" s="569"/>
      <c r="NW7" s="568"/>
      <c r="NX7" s="569"/>
      <c r="NY7" s="568"/>
      <c r="NZ7" s="569"/>
      <c r="OA7" s="569"/>
      <c r="OB7" s="569"/>
      <c r="OC7" s="568"/>
      <c r="OD7" s="568"/>
      <c r="OE7" s="567"/>
      <c r="OF7" s="567"/>
      <c r="OG7" s="3"/>
      <c r="OH7" s="526"/>
      <c r="OI7" s="526"/>
      <c r="OJ7" s="526"/>
    </row>
    <row r="8" spans="2:400" ht="16" thickBot="1" x14ac:dyDescent="0.4">
      <c r="B8" s="587">
        <v>1.3888888888888888E-2</v>
      </c>
      <c r="C8" s="379">
        <v>125</v>
      </c>
      <c r="D8" s="379">
        <v>132</v>
      </c>
      <c r="E8" s="379">
        <v>138</v>
      </c>
      <c r="F8" s="379">
        <v>137</v>
      </c>
      <c r="G8" s="464">
        <v>145</v>
      </c>
      <c r="H8" s="379">
        <v>188</v>
      </c>
      <c r="I8" s="379">
        <v>173</v>
      </c>
      <c r="J8" s="379">
        <v>189</v>
      </c>
      <c r="K8" s="379">
        <v>177</v>
      </c>
      <c r="L8" s="379">
        <v>180</v>
      </c>
      <c r="M8" s="379">
        <v>164</v>
      </c>
      <c r="N8" s="379">
        <v>160</v>
      </c>
      <c r="O8" s="447">
        <f t="shared" ref="O8:O22" si="0">AVERAGE(C8:N8)</f>
        <v>159</v>
      </c>
      <c r="P8" s="446">
        <f t="shared" ref="P8:P22" si="1">STDEV(C8:N8)</f>
        <v>22.831397838781733</v>
      </c>
      <c r="Q8" s="466" t="s">
        <v>187</v>
      </c>
      <c r="R8" s="444">
        <f>AVERAGE(H7:H9,I7:I9,J7:J9,K7:K9,L7:L9,M7:M9,N7:N9,G7:G9,F7:F9,E7:E9,D7:D9,C7:C9)</f>
        <v>166.625</v>
      </c>
      <c r="S8" s="458">
        <f>STDEV(C8:N10)</f>
        <v>18.982427128334844</v>
      </c>
      <c r="T8" s="465">
        <f>S8/SQRT(10)</f>
        <v>6.0027705243707477</v>
      </c>
      <c r="V8" s="456">
        <v>1.3888888888888888E-2</v>
      </c>
      <c r="W8">
        <f t="shared" ref="W8:W22" si="2">C8/C$6*100</f>
        <v>61.881188118811878</v>
      </c>
      <c r="X8">
        <f t="shared" ref="X8:X22" si="3">D8/D$6*100</f>
        <v>63.768115942028977</v>
      </c>
      <c r="Y8">
        <f t="shared" ref="Y8:Y22" si="4">F8/E$6*100</f>
        <v>70.984455958549219</v>
      </c>
      <c r="Z8">
        <f t="shared" ref="Z8:Z22" si="5">G8/F$6*100</f>
        <v>70.048309178743963</v>
      </c>
      <c r="AA8">
        <f t="shared" ref="AA8:AA22" si="6">G120/G$6*100</f>
        <v>75.126903553299499</v>
      </c>
      <c r="AB8">
        <f t="shared" ref="AB8:AB22" si="7">H8/H$6*100</f>
        <v>89.523809523809533</v>
      </c>
      <c r="AC8">
        <f t="shared" ref="AC8:AC22" si="8">I8/I$6*100</f>
        <v>85.221674876847288</v>
      </c>
      <c r="AD8">
        <f t="shared" ref="AD8:AD22" si="9">J8/J$6*100</f>
        <v>91.747572815533985</v>
      </c>
      <c r="AE8">
        <f t="shared" ref="AE8:AE22" si="10">K8/K$6*100</f>
        <v>83.098591549295776</v>
      </c>
      <c r="AF8">
        <f t="shared" ref="AF8:AF22" si="11">L8/L$6*100</f>
        <v>84.112149532710276</v>
      </c>
      <c r="AG8">
        <f t="shared" ref="AG8:AG22" si="12">M8/M$6*100</f>
        <v>82</v>
      </c>
      <c r="AH8">
        <f t="shared" ref="AH8:AH22" si="13">N8/N$6*100</f>
        <v>84.210526315789465</v>
      </c>
      <c r="AI8" s="447">
        <f t="shared" ref="AI8:AI22" si="14">AVERAGE(W8:AH8)</f>
        <v>78.476941447118321</v>
      </c>
      <c r="AJ8" s="446">
        <f t="shared" ref="AJ8:AJ22" si="15">STDEV(W8:AH8)</f>
        <v>9.872855569146699</v>
      </c>
      <c r="AK8" s="466" t="s">
        <v>187</v>
      </c>
      <c r="AL8" s="444">
        <f>AVERAGE(AB7:AB9,AC7:AC9,AD7:AD9,AE7:AE9,AF7:AF9,AG7:AG9,AH7:AH9,AA7:AA9,Z7:Z9,Y7:Y9,X7:X9,W7:W9)</f>
        <v>82.2570827404939</v>
      </c>
      <c r="AM8" s="458">
        <f>STDEV(W8:AH10)</f>
        <v>8.1680372667675449</v>
      </c>
      <c r="AN8" s="465">
        <f>AM8/SQRT(10)</f>
        <v>2.5829601776121796</v>
      </c>
      <c r="AP8" s="587">
        <v>1.3888888888888888E-2</v>
      </c>
      <c r="AQ8" s="379">
        <v>121</v>
      </c>
      <c r="AR8" s="379">
        <v>150</v>
      </c>
      <c r="AS8" s="379">
        <v>121</v>
      </c>
      <c r="AT8" s="379">
        <v>134</v>
      </c>
      <c r="AU8" s="464">
        <v>144</v>
      </c>
      <c r="AV8" s="379">
        <v>188</v>
      </c>
      <c r="AW8" s="379">
        <v>174</v>
      </c>
      <c r="AX8" s="379">
        <v>187</v>
      </c>
      <c r="AY8" s="379">
        <v>181</v>
      </c>
      <c r="AZ8" s="379">
        <v>181</v>
      </c>
      <c r="BA8" s="379">
        <v>168</v>
      </c>
      <c r="BB8" s="379">
        <v>159</v>
      </c>
      <c r="BC8" s="447">
        <f t="shared" ref="BC8:BC22" si="16">AVERAGE(AQ8:BB8)</f>
        <v>159</v>
      </c>
      <c r="BD8" s="446">
        <f t="shared" ref="BD8:BD22" si="17">STDEV(AQ8:BB8)</f>
        <v>24.712896890637342</v>
      </c>
      <c r="BE8" s="466" t="s">
        <v>187</v>
      </c>
      <c r="BF8" s="444">
        <f>AVERAGE(AV7:AV9,AW7:AW9,AX7:AX9,AY7:AY9,AZ7:AZ9,BA7:BA9,BB7:BB9,AU7:AU9,AT7:AT9,AS7:AS9,AR7:AR9,AQ7:AQ9)</f>
        <v>168.625</v>
      </c>
      <c r="BG8" s="458">
        <f>STDEV(AQ8:BB10)</f>
        <v>19.624794003569633</v>
      </c>
      <c r="BH8" s="465">
        <f>BG8/SQRT(10)</f>
        <v>6.2059047662894615</v>
      </c>
      <c r="BJ8" s="587">
        <v>1.3888888888888888E-2</v>
      </c>
      <c r="BK8">
        <f t="shared" ref="BK8:BK22" si="18">AQ8/AQ$6*100</f>
        <v>59.900990099009896</v>
      </c>
      <c r="BL8">
        <f t="shared" ref="BL8:BL22" si="19">AR8/AR$6*100</f>
        <v>72.463768115942031</v>
      </c>
      <c r="BM8">
        <f t="shared" ref="BM8:BM22" si="20">AS8/AS$6*100</f>
        <v>62.694300518134717</v>
      </c>
      <c r="BN8">
        <f t="shared" ref="BN8:BN22" si="21">AT8/AT$6*100</f>
        <v>64.734299516908209</v>
      </c>
      <c r="BO8">
        <f t="shared" ref="BO8:BO22" si="22">AU120/AU$6*100</f>
        <v>72.588832487309645</v>
      </c>
      <c r="BP8">
        <f t="shared" ref="BP8:BP22" si="23">AV8/AV$6*100</f>
        <v>89.523809523809533</v>
      </c>
      <c r="BQ8">
        <f t="shared" ref="BQ8:BQ22" si="24">AW8/AW$6*100</f>
        <v>85.714285714285708</v>
      </c>
      <c r="BR8">
        <f t="shared" ref="BR8:BR22" si="25">AX8/AX$6*100</f>
        <v>90.77669902912622</v>
      </c>
      <c r="BS8">
        <f t="shared" ref="BS8:BS22" si="26">AY8/AY$6*100</f>
        <v>84.976525821596255</v>
      </c>
      <c r="BT8">
        <f t="shared" ref="BT8:BT22" si="27">AZ8/AZ$6*100</f>
        <v>84.579439252336456</v>
      </c>
      <c r="BU8">
        <f t="shared" ref="BU8:BU22" si="28">BA8/BA$6*100</f>
        <v>84</v>
      </c>
      <c r="BV8">
        <f t="shared" ref="BV8:BV22" si="29">BB8/BB$6*100</f>
        <v>83.684210526315795</v>
      </c>
      <c r="BW8" s="447">
        <f t="shared" ref="BW8:BW22" si="30">AVERAGE(BK8:BV8)</f>
        <v>77.969763383731205</v>
      </c>
      <c r="BX8" s="446">
        <f t="shared" ref="BX8:BX22" si="31">STDEV(BK8:BV8)</f>
        <v>10.927698927899192</v>
      </c>
      <c r="BY8" s="466" t="s">
        <v>187</v>
      </c>
      <c r="BZ8" s="444">
        <f>AVERAGE(BP7:BP9,BQ7:BQ9,BR7:BR9,BS7:BS9,BT7:BT9,BU7:BU9,BV7:BV9,BO7:BO9,BN7:BN9,BM7:BM9,BL7:BL9,BK7:BK9)</f>
        <v>82.716087979008122</v>
      </c>
      <c r="CA8" s="458">
        <f>STDEV(BK8:BV10)</f>
        <v>8.54276529870784</v>
      </c>
      <c r="CB8" s="465">
        <f>CA8/SQRT(10)</f>
        <v>2.7014595860165453</v>
      </c>
      <c r="CD8" s="587">
        <v>1.3888888888888888E-2</v>
      </c>
      <c r="CE8" s="461">
        <v>131</v>
      </c>
      <c r="CF8" s="379">
        <v>145</v>
      </c>
      <c r="CG8" s="379">
        <v>122</v>
      </c>
      <c r="CH8" s="379">
        <v>136</v>
      </c>
      <c r="CI8" s="461">
        <v>158</v>
      </c>
      <c r="CJ8" s="379">
        <v>187</v>
      </c>
      <c r="CK8" s="379">
        <v>176</v>
      </c>
      <c r="CL8" s="379">
        <v>184</v>
      </c>
      <c r="CM8" s="379">
        <v>184</v>
      </c>
      <c r="CN8" s="379">
        <v>186</v>
      </c>
      <c r="CO8" s="379">
        <v>166</v>
      </c>
      <c r="CP8" s="379">
        <v>162</v>
      </c>
      <c r="CQ8" s="447">
        <f t="shared" ref="CQ8:CQ22" si="32">AVERAGE(CE8:CP8)</f>
        <v>161.41666666666666</v>
      </c>
      <c r="CR8" s="446">
        <f t="shared" ref="CR8:CR22" si="33">STDEV(CE8:CP8)</f>
        <v>23.196623317485997</v>
      </c>
      <c r="CS8" s="466" t="s">
        <v>187</v>
      </c>
      <c r="CT8" s="444">
        <f>AVERAGE(CJ7:CJ9,CK7:CK9,CL7:CL9,CM7:CM9,CN7:CN9,CO7:CO9,CP7:CP9,CI7:CI9,CH7:CH9,CG7:CG9,CF7:CF9,CE7:CE9)</f>
        <v>170.75</v>
      </c>
      <c r="CU8" s="458">
        <f>STDEV(CE8:CP10)</f>
        <v>18.760901592712131</v>
      </c>
      <c r="CV8" s="465">
        <f>CU8/SQRT(10)</f>
        <v>5.9327179991250931</v>
      </c>
      <c r="CX8" s="654">
        <v>1.3888888888888888E-2</v>
      </c>
      <c r="CY8">
        <f t="shared" ref="CY8:CY22" si="34">CE8/CE$6*100</f>
        <v>64.851485148514854</v>
      </c>
      <c r="CZ8">
        <f t="shared" ref="CZ8:CZ22" si="35">CF8/CF$6*100</f>
        <v>70.048309178743963</v>
      </c>
      <c r="DA8">
        <f t="shared" ref="DA8:DA22" si="36">CG8/CG$6*100</f>
        <v>63.212435233160626</v>
      </c>
      <c r="DB8">
        <f t="shared" ref="DB8:DB22" si="37">CH8/CH$6*100</f>
        <v>65.700483091787447</v>
      </c>
      <c r="DC8">
        <f t="shared" ref="DC8:DC22" si="38">CI8/CI$6*100</f>
        <v>80.203045685279179</v>
      </c>
      <c r="DD8">
        <f t="shared" ref="DD8:DD22" si="39">CJ8/CJ$6*100</f>
        <v>89.047619047619037</v>
      </c>
      <c r="DE8">
        <f t="shared" ref="DE8:DE22" si="40">CK8/CK$6*100</f>
        <v>86.699507389162562</v>
      </c>
      <c r="DF8">
        <f t="shared" ref="DF8:DF22" si="41">CL8/CL$6*100</f>
        <v>89.320388349514573</v>
      </c>
      <c r="DG8">
        <f t="shared" ref="DG8:DG22" si="42">CM8/CM$6*100</f>
        <v>86.3849765258216</v>
      </c>
      <c r="DH8">
        <f t="shared" ref="DH8:DH22" si="43">CN8/CN$6*100</f>
        <v>86.915887850467286</v>
      </c>
      <c r="DI8">
        <f t="shared" ref="DI8:DI22" si="44">CO8/CO$6*100</f>
        <v>83</v>
      </c>
      <c r="DJ8" s="49">
        <f t="shared" ref="DJ8:DJ22" si="45">CP8/CP$6*100</f>
        <v>85.263157894736835</v>
      </c>
      <c r="DK8" s="447">
        <f t="shared" ref="DK8:DK22" si="46">AVERAGE(CY8:DJ8)</f>
        <v>79.220607949567324</v>
      </c>
      <c r="DL8" s="446">
        <f t="shared" ref="DL8:DL22" si="47">STDEV(CY8:DJ8)</f>
        <v>10.209063177758599</v>
      </c>
      <c r="DM8" s="466" t="s">
        <v>187</v>
      </c>
      <c r="DN8" s="444">
        <f>AVERAGE(DD7:DD9,DE7:DE9,DF7:DF9,DG7:DG9,DH7:DH9,DI7:DI9,DJ7:DJ9,DC7:DC9,DB7:DB9,DA7:DA9,CZ7:CZ9,CY7:CY9)</f>
        <v>83.845538212807767</v>
      </c>
      <c r="DO8" s="458">
        <f>STDEV(CY8:DJ10)</f>
        <v>8.2215189448209607</v>
      </c>
      <c r="DP8" s="465">
        <f>DO8/SQRT(10)</f>
        <v>2.5998725691858429</v>
      </c>
      <c r="DR8" s="589">
        <v>1.3888888888888888E-2</v>
      </c>
      <c r="DS8" s="379">
        <v>130</v>
      </c>
      <c r="DT8" s="461">
        <v>139</v>
      </c>
      <c r="DU8" s="379">
        <v>130</v>
      </c>
      <c r="DV8" s="379">
        <v>138</v>
      </c>
      <c r="DW8" s="461">
        <v>140</v>
      </c>
      <c r="DX8" s="379">
        <v>170</v>
      </c>
      <c r="DY8" s="379">
        <v>158</v>
      </c>
      <c r="DZ8" s="379">
        <v>175</v>
      </c>
      <c r="EA8" s="379">
        <v>169</v>
      </c>
      <c r="EB8" s="379">
        <v>180</v>
      </c>
      <c r="EC8" s="379">
        <v>170</v>
      </c>
      <c r="ED8" s="379">
        <v>164</v>
      </c>
      <c r="EE8" s="447">
        <f t="shared" ref="EE8:EE22" si="48">AVERAGE(DS8:ED8)</f>
        <v>155.25</v>
      </c>
      <c r="EF8" s="446">
        <f t="shared" ref="EF8:EF22" si="49">STDEV(DS8:ED8)</f>
        <v>18.538044419762592</v>
      </c>
      <c r="EG8" s="466" t="s">
        <v>187</v>
      </c>
      <c r="EH8" s="444">
        <f>AVERAGE(DX7:DX9,DY7:DY9,DZ7:DZ9,EA7:EA9,EB7:EB9,EC7:EC9,ED7:ED9,DW7:DW9,DV7:DV9,DU7:DU9,DT7:DT9,DS7:DS9)</f>
        <v>165.45833333333334</v>
      </c>
      <c r="EI8" s="458">
        <f>STDEV(DS8:ED10)</f>
        <v>16.996054630880455</v>
      </c>
      <c r="EJ8" s="465">
        <f>EI8/SQRT(10)</f>
        <v>5.3746243870234585</v>
      </c>
      <c r="EL8" s="654">
        <v>1.3888888888888888E-2</v>
      </c>
      <c r="EM8" s="627">
        <f t="shared" ref="EM8:EM22" si="50">DS8/DS$6*100</f>
        <v>64.356435643564353</v>
      </c>
      <c r="EN8" s="627">
        <f t="shared" ref="EN8:EN22" si="51">DT8/DT$6*100</f>
        <v>67.149758454106276</v>
      </c>
      <c r="EO8" s="627">
        <f t="shared" ref="EO8:EO22" si="52">DU8/DU$6*100</f>
        <v>67.357512953367873</v>
      </c>
      <c r="EP8" s="627">
        <f t="shared" ref="EP8:EP22" si="53">DV8/DV$6*100</f>
        <v>66.666666666666657</v>
      </c>
      <c r="EQ8" s="627">
        <f t="shared" ref="EQ8:EQ22" si="54">DW8/DW$6*100</f>
        <v>71.065989847715741</v>
      </c>
      <c r="ER8" s="627">
        <f t="shared" ref="ER8:ER22" si="55">DX8/DX$6*100</f>
        <v>80.952380952380949</v>
      </c>
      <c r="ES8" s="627">
        <f t="shared" ref="ES8:ES22" si="56">DY8/DY$6*100</f>
        <v>77.832512315270947</v>
      </c>
      <c r="ET8" s="627">
        <f t="shared" ref="ET8:ET22" si="57">DZ8/DZ$6*100</f>
        <v>84.951456310679603</v>
      </c>
      <c r="EU8" s="627">
        <f t="shared" ref="EU8:EU22" si="58">EA8/EA$6*100</f>
        <v>79.342723004694832</v>
      </c>
      <c r="EV8" s="627">
        <f t="shared" ref="EV8:EV22" si="59">EB8/EB$6*100</f>
        <v>84.112149532710276</v>
      </c>
      <c r="EW8" s="627">
        <f t="shared" ref="EW8:EW22" si="60">EC8/EC$6*100</f>
        <v>85</v>
      </c>
      <c r="EX8" s="627">
        <f t="shared" ref="EX8:EX22" si="61">ED8/ED$6*100</f>
        <v>86.31578947368422</v>
      </c>
      <c r="EY8" s="447">
        <f t="shared" ref="EY8:EY22" si="62">AVERAGE(EM8:EX8)</f>
        <v>76.258614596236825</v>
      </c>
      <c r="EZ8" s="446">
        <f t="shared" ref="EZ8:EZ22" si="63">STDEV(EM8:EX8)</f>
        <v>8.3755812066077642</v>
      </c>
      <c r="FA8" s="466" t="s">
        <v>187</v>
      </c>
      <c r="FB8" s="444">
        <f>AVERAGE(ER7:ER9,ES7:ES9,ET7:ET9,EU7:EU9,EV7:EV9,EW7:EW9,EX7:EX9,EQ7:EQ9,EP7:EP9,EO7:EO9,EN7:EN9,EM7:EM9)</f>
        <v>81.298826941739875</v>
      </c>
      <c r="FC8" s="458">
        <f>STDEV(EM8:EX10)</f>
        <v>7.8077069278722933</v>
      </c>
      <c r="FD8" s="465">
        <f>FC8/SQRT(10)</f>
        <v>2.4690137195152437</v>
      </c>
      <c r="FF8" s="589">
        <v>1.3888888888888888E-2</v>
      </c>
      <c r="FG8" s="379">
        <v>134</v>
      </c>
      <c r="FH8" s="461">
        <v>140</v>
      </c>
      <c r="FI8" s="379">
        <v>134</v>
      </c>
      <c r="FJ8" s="461">
        <v>133</v>
      </c>
      <c r="FK8" s="464">
        <v>143</v>
      </c>
      <c r="FL8" s="379">
        <v>165</v>
      </c>
      <c r="FM8" s="379">
        <v>159</v>
      </c>
      <c r="FN8" s="379">
        <v>179</v>
      </c>
      <c r="FO8" s="379">
        <v>170</v>
      </c>
      <c r="FP8" s="379">
        <v>180</v>
      </c>
      <c r="FQ8" s="379">
        <v>172</v>
      </c>
      <c r="FR8" s="379">
        <v>168</v>
      </c>
      <c r="FS8" s="447">
        <f t="shared" ref="FS8:FS23" si="64">AVERAGE(FG8:FR8)</f>
        <v>156.41666666666666</v>
      </c>
      <c r="FT8" s="446">
        <f t="shared" ref="FT8:FT22" si="65">STDEV(FG8:FR8)</f>
        <v>18.367255118989945</v>
      </c>
      <c r="FU8" s="466" t="s">
        <v>187</v>
      </c>
      <c r="FV8" s="444">
        <f>AVERAGE(FL7:FL9,FM7:FM9,FN7:FN9,FO7:FO9,FP7:FP9,FQ7:FQ9,FR7:FR9,FK7:FK9,FJ7:FJ9,FI7:FI9,FH7:FH9,FG7:FG9)</f>
        <v>166.70833333333334</v>
      </c>
      <c r="FW8" s="458">
        <f>STDEV(FG8:FR10)</f>
        <v>16.615612279677553</v>
      </c>
      <c r="FX8" s="465">
        <f>FW8/SQRT(10)</f>
        <v>5.2543179522043717</v>
      </c>
      <c r="FZ8" s="589">
        <v>1.3888888888888888E-2</v>
      </c>
      <c r="GA8" s="402">
        <f t="shared" ref="GA8:GA22" si="66">FG120/FG$6*100</f>
        <v>71.287128712871279</v>
      </c>
      <c r="GB8" s="379">
        <f t="shared" ref="GB8:GB22" si="67">FH120/FH$6*100</f>
        <v>68.115942028985515</v>
      </c>
      <c r="GC8" s="379">
        <f t="shared" ref="GC8:GC22" si="68">FI8/FI$6*100</f>
        <v>69.430051813471508</v>
      </c>
      <c r="GD8" s="379">
        <f t="shared" ref="GD8:GD22" si="69">FJ8/FJ$6*100</f>
        <v>64.251207729468589</v>
      </c>
      <c r="GE8" s="379">
        <f t="shared" ref="GE8:GE22" si="70">FK120/FK$6*100</f>
        <v>72.588832487309645</v>
      </c>
      <c r="GF8" s="379">
        <f t="shared" ref="GF8:GF22" si="71">FL8/FL$6*100</f>
        <v>78.571428571428569</v>
      </c>
      <c r="GG8" s="379">
        <f t="shared" ref="GG8:GG22" si="72">FM8/FM$6*100</f>
        <v>78.325123152709367</v>
      </c>
      <c r="GH8" s="379">
        <f t="shared" ref="GH8:GH22" si="73">FN8/FN$6*100</f>
        <v>86.893203883495147</v>
      </c>
      <c r="GI8" s="379">
        <f t="shared" ref="GI8:GI22" si="74">FO8/FO$6*100</f>
        <v>79.812206572769952</v>
      </c>
      <c r="GJ8" s="379">
        <f t="shared" ref="GJ8:GJ22" si="75">FP8/FP$6*100</f>
        <v>84.112149532710276</v>
      </c>
      <c r="GK8" s="379">
        <f t="shared" ref="GK8:GK22" si="76">FQ8/FQ$6*100</f>
        <v>86</v>
      </c>
      <c r="GL8" s="378">
        <f t="shared" ref="GL8:GL22" si="77">FR8/FR$6*100</f>
        <v>88.421052631578945</v>
      </c>
      <c r="GM8" s="447">
        <f t="shared" ref="GM8:GM22" si="78">AVERAGE(GA8:GL8)</f>
        <v>77.317360593066567</v>
      </c>
      <c r="GN8" s="446">
        <f t="shared" ref="GN8:GN22" si="79">STDEV(GA8:GL8)</f>
        <v>8.0998396861485595</v>
      </c>
      <c r="GO8" s="466" t="s">
        <v>187</v>
      </c>
      <c r="GP8" s="444">
        <f>AVERAGE(GF7:GF9,GG7:GG9,GH7:GH9,GI7:GI9,GJ7:GJ9,GK7:GK9,GL7:GL9,GE7:GE9,GD7:GD9,GC7:GC9,GB7:GB9,GA7:GA9)</f>
        <v>81.902612892393961</v>
      </c>
      <c r="GQ8" s="458">
        <f>STDEV(GA8:GL10)</f>
        <v>7.2899401050269343</v>
      </c>
      <c r="GR8" s="465">
        <f>GQ8/SQRT(10)</f>
        <v>2.3052814738092202</v>
      </c>
      <c r="GT8" s="589">
        <v>1.3888888888888888E-2</v>
      </c>
      <c r="GU8" s="461">
        <v>146</v>
      </c>
      <c r="GV8" s="616"/>
      <c r="GW8" s="379">
        <v>134</v>
      </c>
      <c r="GX8" s="461">
        <v>138</v>
      </c>
      <c r="GY8" s="464">
        <v>146</v>
      </c>
      <c r="GZ8" s="379">
        <v>170</v>
      </c>
      <c r="HA8" s="379">
        <v>158</v>
      </c>
      <c r="HB8" s="379">
        <v>179</v>
      </c>
      <c r="HC8" s="379">
        <v>174</v>
      </c>
      <c r="HD8" s="379">
        <v>182</v>
      </c>
      <c r="HE8" s="379">
        <v>164</v>
      </c>
      <c r="HF8" s="379">
        <v>168</v>
      </c>
      <c r="HG8" s="447">
        <f t="shared" ref="HG8:HG22" si="80">AVERAGE(GU8:HF8)</f>
        <v>159.90909090909091</v>
      </c>
      <c r="HH8" s="446">
        <f t="shared" ref="HH8:HH22" si="81">STDEV(GU8:HF8)</f>
        <v>16.664060402282185</v>
      </c>
      <c r="HI8" s="466" t="s">
        <v>187</v>
      </c>
      <c r="HJ8" s="444">
        <f>AVERAGE(GZ7:GZ9,HA7:HA9,HB7:HB9,HC7:HC9,HD7:HD9,HE7:HE9,HF7:HF9,GY7:GY9,GX7:GX9,GW7:GW9,GV7:GV9,GU7:GU9)</f>
        <v>168.31818181818181</v>
      </c>
      <c r="HK8" s="458">
        <f>STDEV(GU8:HF10)</f>
        <v>15.179668918815338</v>
      </c>
      <c r="HL8" s="465">
        <f>HK8/SQRT(10)</f>
        <v>4.8002327910722036</v>
      </c>
      <c r="HN8" s="456">
        <v>1.3888888888888888E-2</v>
      </c>
      <c r="HO8">
        <f t="shared" ref="HO8:HO22" si="82">GU8/GU$6*100</f>
        <v>72.277227722772281</v>
      </c>
      <c r="HQ8">
        <f t="shared" ref="HQ8:HQ22" si="83">GW8/GW$6*100</f>
        <v>69.430051813471508</v>
      </c>
      <c r="HR8">
        <f t="shared" ref="HR8:HR22" si="84">GX8/GX$6*100</f>
        <v>66.666666666666657</v>
      </c>
      <c r="HS8">
        <f t="shared" ref="HS8:HS22" si="85">GY8/GY$6*100</f>
        <v>74.111675126903549</v>
      </c>
      <c r="HT8">
        <f t="shared" ref="HT8:HT22" si="86">GZ8/GZ$6*100</f>
        <v>80.952380952380949</v>
      </c>
      <c r="HU8">
        <f t="shared" ref="HU8:HU22" si="87">HA8/HA$6*100</f>
        <v>77.832512315270947</v>
      </c>
      <c r="HV8">
        <f t="shared" ref="HV8:HV22" si="88">HB8/HB$6*100</f>
        <v>86.893203883495147</v>
      </c>
      <c r="HW8">
        <f t="shared" ref="HW8:HW22" si="89">HC8/HC$6*100</f>
        <v>81.690140845070431</v>
      </c>
      <c r="HX8">
        <f t="shared" ref="HX8:HX22" si="90">HD8/HD$6*100</f>
        <v>85.046728971962608</v>
      </c>
      <c r="HY8">
        <f t="shared" ref="HY8:HY22" si="91">HE8/HE$6*100</f>
        <v>82</v>
      </c>
      <c r="HZ8">
        <f t="shared" ref="HZ8:HZ22" si="92">HF8/HF$6*100</f>
        <v>88.421052631578945</v>
      </c>
      <c r="IA8" s="447">
        <f t="shared" ref="IA8:IA22" si="93">AVERAGE(HO8:HZ8)</f>
        <v>78.66560372087028</v>
      </c>
      <c r="IB8" s="446">
        <f t="shared" ref="IB8:IB22" si="94">STDEV(HO8:HZ8)</f>
        <v>7.215191508970487</v>
      </c>
      <c r="IC8" s="466" t="s">
        <v>187</v>
      </c>
      <c r="ID8" s="444">
        <f>AVERAGE(HT7:HT9,HU7:HU9,HV7:HV9,HW7:HW9,HX7:HX9,HY7:HY9,HZ7:HZ9,HS7:HS9,HR7:HR9,HQ7:HQ9,HP7:HP9,HO7:HO9)</f>
        <v>82.824432773375932</v>
      </c>
      <c r="IE8" s="458">
        <f>STDEV(HO8:HZ10)</f>
        <v>6.6482980753179319</v>
      </c>
      <c r="IF8" s="465">
        <f>IE8/SQRT(10)</f>
        <v>2.102376448171833</v>
      </c>
      <c r="IH8" s="398"/>
      <c r="II8" s="564"/>
      <c r="IL8" s="309"/>
      <c r="IN8" s="564"/>
      <c r="IP8" s="564"/>
      <c r="IQ8" s="564"/>
      <c r="IT8" s="309"/>
      <c r="IU8" s="283"/>
      <c r="IV8" s="335"/>
      <c r="IW8" s="526"/>
      <c r="IX8" s="42"/>
      <c r="IY8" s="42"/>
      <c r="JB8" s="398"/>
      <c r="JP8" s="334"/>
      <c r="JQ8" s="526"/>
      <c r="JR8" s="525"/>
      <c r="JS8" s="525"/>
      <c r="JT8" s="3"/>
      <c r="JV8" s="398"/>
      <c r="JW8" s="564"/>
      <c r="JZ8" s="309"/>
      <c r="KB8" s="564"/>
      <c r="KD8" s="564"/>
      <c r="KE8" s="564"/>
      <c r="KH8" s="309"/>
      <c r="KI8" s="283"/>
      <c r="KJ8" s="335"/>
      <c r="KK8" s="526"/>
      <c r="KL8" s="42"/>
      <c r="KM8" s="42"/>
      <c r="KP8" s="398"/>
      <c r="LD8" s="334"/>
      <c r="LE8" s="526"/>
      <c r="LF8" s="525"/>
      <c r="LG8" s="525"/>
      <c r="LH8" s="3"/>
      <c r="LJ8" s="398"/>
      <c r="LK8" s="564"/>
      <c r="LN8" s="309"/>
      <c r="LP8" s="564"/>
      <c r="LR8" s="564"/>
      <c r="LS8" s="564"/>
      <c r="LV8" s="309"/>
      <c r="LW8" s="283"/>
      <c r="LX8" s="335"/>
      <c r="LY8" s="526"/>
      <c r="LZ8" s="42"/>
      <c r="MA8" s="42"/>
      <c r="MD8" s="398"/>
      <c r="MR8" s="334"/>
      <c r="MS8" s="526"/>
      <c r="MT8" s="525"/>
      <c r="MU8" s="525"/>
      <c r="MV8" s="3"/>
      <c r="MX8" s="398"/>
      <c r="MY8" s="564"/>
      <c r="NB8" s="309"/>
      <c r="ND8" s="564"/>
      <c r="NF8" s="564"/>
      <c r="NG8" s="564"/>
      <c r="NJ8" s="309"/>
      <c r="NK8" s="283"/>
      <c r="NL8" s="335"/>
      <c r="NM8" s="526"/>
      <c r="NN8" s="42"/>
      <c r="NO8" s="42"/>
      <c r="NR8" s="398"/>
      <c r="OF8" s="334"/>
      <c r="OG8" s="526"/>
      <c r="OH8" s="525"/>
      <c r="OI8" s="525"/>
      <c r="OJ8" s="3"/>
    </row>
    <row r="9" spans="2:400" ht="16" thickBot="1" x14ac:dyDescent="0.4">
      <c r="B9" s="589">
        <v>2.7777777777777801E-2</v>
      </c>
      <c r="C9" s="379">
        <v>148</v>
      </c>
      <c r="D9" s="379">
        <v>177</v>
      </c>
      <c r="E9" s="379">
        <v>152</v>
      </c>
      <c r="F9" s="379">
        <v>176</v>
      </c>
      <c r="G9">
        <v>160</v>
      </c>
      <c r="H9" s="379">
        <v>193</v>
      </c>
      <c r="I9" s="379">
        <v>183</v>
      </c>
      <c r="J9" s="379">
        <v>192</v>
      </c>
      <c r="K9" s="379">
        <v>187</v>
      </c>
      <c r="L9" s="379">
        <v>184</v>
      </c>
      <c r="M9" s="379">
        <v>171</v>
      </c>
      <c r="N9" s="379">
        <v>168</v>
      </c>
      <c r="O9" s="447">
        <f t="shared" si="0"/>
        <v>174.25</v>
      </c>
      <c r="P9" s="446">
        <f t="shared" si="1"/>
        <v>14.918719174854852</v>
      </c>
      <c r="Q9" s="455"/>
      <c r="R9" s="444"/>
      <c r="S9" s="458"/>
      <c r="T9" s="453"/>
      <c r="V9" s="460">
        <v>2.7777777777777776E-2</v>
      </c>
      <c r="W9">
        <f t="shared" si="2"/>
        <v>73.267326732673268</v>
      </c>
      <c r="X9">
        <f t="shared" si="3"/>
        <v>85.507246376811594</v>
      </c>
      <c r="Y9">
        <f t="shared" si="4"/>
        <v>91.191709844559583</v>
      </c>
      <c r="Z9">
        <f t="shared" si="5"/>
        <v>77.294685990338166</v>
      </c>
      <c r="AA9">
        <f t="shared" si="6"/>
        <v>82.233502538071065</v>
      </c>
      <c r="AB9">
        <f t="shared" si="7"/>
        <v>91.904761904761898</v>
      </c>
      <c r="AC9">
        <f t="shared" si="8"/>
        <v>90.14778325123153</v>
      </c>
      <c r="AD9">
        <f t="shared" si="9"/>
        <v>93.203883495145632</v>
      </c>
      <c r="AE9">
        <f t="shared" si="10"/>
        <v>87.793427230046944</v>
      </c>
      <c r="AF9">
        <f t="shared" si="11"/>
        <v>85.981308411214954</v>
      </c>
      <c r="AG9">
        <f t="shared" si="12"/>
        <v>85.5</v>
      </c>
      <c r="AH9">
        <f t="shared" si="13"/>
        <v>88.421052631578945</v>
      </c>
      <c r="AI9" s="447">
        <f t="shared" si="14"/>
        <v>86.037224033869464</v>
      </c>
      <c r="AJ9" s="446">
        <f t="shared" si="15"/>
        <v>5.9739166098930498</v>
      </c>
      <c r="AK9" s="455"/>
      <c r="AL9" s="444"/>
      <c r="AM9" s="458"/>
      <c r="AN9" s="453"/>
      <c r="AP9" s="589">
        <v>2.7777777777777801E-2</v>
      </c>
      <c r="AQ9" s="379">
        <v>160</v>
      </c>
      <c r="AR9" s="379">
        <v>187</v>
      </c>
      <c r="AS9" s="379">
        <v>160</v>
      </c>
      <c r="AT9" s="379">
        <v>172</v>
      </c>
      <c r="AU9" s="464">
        <v>168</v>
      </c>
      <c r="AV9" s="379">
        <v>193</v>
      </c>
      <c r="AW9" s="379">
        <v>185</v>
      </c>
      <c r="AX9" s="379">
        <v>192</v>
      </c>
      <c r="AY9" s="379">
        <v>189</v>
      </c>
      <c r="AZ9" s="379">
        <v>188</v>
      </c>
      <c r="BA9" s="379">
        <v>177</v>
      </c>
      <c r="BB9" s="379">
        <v>168</v>
      </c>
      <c r="BC9" s="447">
        <f t="shared" si="16"/>
        <v>178.25</v>
      </c>
      <c r="BD9" s="446">
        <f t="shared" si="17"/>
        <v>12.270622715175534</v>
      </c>
      <c r="BE9" s="455"/>
      <c r="BF9" s="444"/>
      <c r="BG9" s="458"/>
      <c r="BH9" s="453"/>
      <c r="BJ9" s="589">
        <v>2.7777777777777801E-2</v>
      </c>
      <c r="BK9">
        <f t="shared" si="18"/>
        <v>79.207920792079207</v>
      </c>
      <c r="BL9">
        <f t="shared" si="19"/>
        <v>90.338164251207729</v>
      </c>
      <c r="BM9">
        <f t="shared" si="20"/>
        <v>82.901554404145074</v>
      </c>
      <c r="BN9">
        <f t="shared" si="21"/>
        <v>83.091787439613526</v>
      </c>
      <c r="BO9">
        <f t="shared" si="22"/>
        <v>84.263959390862937</v>
      </c>
      <c r="BP9">
        <f t="shared" si="23"/>
        <v>91.904761904761898</v>
      </c>
      <c r="BQ9">
        <f t="shared" si="24"/>
        <v>91.13300492610837</v>
      </c>
      <c r="BR9">
        <f t="shared" si="25"/>
        <v>93.203883495145632</v>
      </c>
      <c r="BS9">
        <f t="shared" si="26"/>
        <v>88.732394366197184</v>
      </c>
      <c r="BT9">
        <f t="shared" si="27"/>
        <v>87.850467289719631</v>
      </c>
      <c r="BU9">
        <f t="shared" si="28"/>
        <v>88.5</v>
      </c>
      <c r="BV9">
        <f t="shared" si="29"/>
        <v>88.421052631578945</v>
      </c>
      <c r="BW9" s="447">
        <f t="shared" si="30"/>
        <v>87.462412574285011</v>
      </c>
      <c r="BX9" s="446">
        <f t="shared" si="31"/>
        <v>4.2262351517211103</v>
      </c>
      <c r="BY9" s="455"/>
      <c r="BZ9" s="444"/>
      <c r="CA9" s="458"/>
      <c r="CB9" s="453"/>
      <c r="CD9" s="589">
        <v>2.7777777777777801E-2</v>
      </c>
      <c r="CE9" s="379">
        <v>162</v>
      </c>
      <c r="CF9" s="379">
        <v>185</v>
      </c>
      <c r="CG9" s="379">
        <v>160</v>
      </c>
      <c r="CH9" s="379">
        <v>170</v>
      </c>
      <c r="CI9" s="379">
        <v>180</v>
      </c>
      <c r="CJ9" s="379">
        <v>193</v>
      </c>
      <c r="CK9" s="379">
        <v>185</v>
      </c>
      <c r="CL9" s="379">
        <v>191</v>
      </c>
      <c r="CM9" s="379">
        <v>193</v>
      </c>
      <c r="CN9" s="379">
        <v>190</v>
      </c>
      <c r="CO9" s="379">
        <v>180</v>
      </c>
      <c r="CP9" s="379">
        <v>172</v>
      </c>
      <c r="CQ9" s="447">
        <f t="shared" si="32"/>
        <v>180.08333333333334</v>
      </c>
      <c r="CR9" s="446">
        <f t="shared" si="33"/>
        <v>11.66547612973141</v>
      </c>
      <c r="CS9" s="455"/>
      <c r="CT9" s="444"/>
      <c r="CU9" s="458"/>
      <c r="CV9" s="453"/>
      <c r="CX9" s="653">
        <v>2.7777777777777776E-2</v>
      </c>
      <c r="CY9">
        <f t="shared" si="34"/>
        <v>80.198019801980209</v>
      </c>
      <c r="CZ9">
        <f t="shared" si="35"/>
        <v>89.371980676328505</v>
      </c>
      <c r="DA9">
        <f t="shared" si="36"/>
        <v>82.901554404145074</v>
      </c>
      <c r="DB9">
        <f t="shared" si="37"/>
        <v>82.125603864734302</v>
      </c>
      <c r="DC9">
        <f t="shared" si="38"/>
        <v>91.370558375634516</v>
      </c>
      <c r="DD9">
        <f t="shared" si="39"/>
        <v>91.904761904761898</v>
      </c>
      <c r="DE9">
        <f t="shared" si="40"/>
        <v>91.13300492610837</v>
      </c>
      <c r="DF9">
        <f t="shared" si="41"/>
        <v>92.71844660194175</v>
      </c>
      <c r="DG9">
        <f t="shared" si="42"/>
        <v>90.610328638497649</v>
      </c>
      <c r="DH9">
        <f t="shared" si="43"/>
        <v>88.785046728971963</v>
      </c>
      <c r="DI9">
        <f t="shared" si="44"/>
        <v>90</v>
      </c>
      <c r="DJ9" s="49">
        <f t="shared" si="45"/>
        <v>90.526315789473685</v>
      </c>
      <c r="DK9" s="447">
        <f t="shared" si="46"/>
        <v>88.470468476048168</v>
      </c>
      <c r="DL9" s="446">
        <f t="shared" si="47"/>
        <v>4.2329818560010732</v>
      </c>
      <c r="DM9" s="455"/>
      <c r="DN9" s="444"/>
      <c r="DO9" s="458"/>
      <c r="DP9" s="453"/>
      <c r="DR9" s="587">
        <v>2.7777777777777776E-2</v>
      </c>
      <c r="DS9" s="379">
        <v>164</v>
      </c>
      <c r="DT9" s="379">
        <v>179</v>
      </c>
      <c r="DU9" s="379">
        <v>169</v>
      </c>
      <c r="DV9" s="379">
        <v>169</v>
      </c>
      <c r="DW9" s="461">
        <v>165</v>
      </c>
      <c r="DX9" s="379">
        <v>183</v>
      </c>
      <c r="DY9" s="379">
        <v>173</v>
      </c>
      <c r="DZ9" s="379">
        <v>189</v>
      </c>
      <c r="EA9" s="379">
        <v>180</v>
      </c>
      <c r="EB9" s="379">
        <v>188</v>
      </c>
      <c r="EC9" s="379">
        <v>179</v>
      </c>
      <c r="ED9" s="379">
        <v>170</v>
      </c>
      <c r="EE9" s="447">
        <f t="shared" si="48"/>
        <v>175.66666666666666</v>
      </c>
      <c r="EF9" s="446">
        <f t="shared" si="49"/>
        <v>8.5422302105303256</v>
      </c>
      <c r="EG9" s="455"/>
      <c r="EH9" s="444"/>
      <c r="EI9" s="458"/>
      <c r="EJ9" s="453"/>
      <c r="EL9" s="653">
        <v>2.7777777777777776E-2</v>
      </c>
      <c r="EM9" s="379">
        <f t="shared" si="50"/>
        <v>81.188118811881196</v>
      </c>
      <c r="EN9" s="379">
        <f t="shared" si="51"/>
        <v>86.473429951690818</v>
      </c>
      <c r="EO9" s="379">
        <f t="shared" si="52"/>
        <v>87.564766839378237</v>
      </c>
      <c r="EP9" s="379">
        <f t="shared" si="53"/>
        <v>81.642512077294683</v>
      </c>
      <c r="EQ9" s="379">
        <f t="shared" si="54"/>
        <v>83.756345177664969</v>
      </c>
      <c r="ER9" s="379">
        <f t="shared" si="55"/>
        <v>87.142857142857139</v>
      </c>
      <c r="ES9" s="379">
        <f t="shared" si="56"/>
        <v>85.221674876847288</v>
      </c>
      <c r="ET9" s="379">
        <f t="shared" si="57"/>
        <v>91.747572815533985</v>
      </c>
      <c r="EU9" s="379">
        <f t="shared" si="58"/>
        <v>84.507042253521121</v>
      </c>
      <c r="EV9" s="379">
        <f t="shared" si="59"/>
        <v>87.850467289719631</v>
      </c>
      <c r="EW9" s="379">
        <f t="shared" si="60"/>
        <v>89.5</v>
      </c>
      <c r="EX9" s="379">
        <f t="shared" si="61"/>
        <v>89.473684210526315</v>
      </c>
      <c r="EY9" s="447">
        <f t="shared" si="62"/>
        <v>86.33903928724294</v>
      </c>
      <c r="EZ9" s="446">
        <f t="shared" si="63"/>
        <v>3.210569020394074</v>
      </c>
      <c r="FA9" s="455"/>
      <c r="FB9" s="444"/>
      <c r="FC9" s="458"/>
      <c r="FD9" s="453"/>
      <c r="FF9" s="587">
        <v>2.7777777777777776E-2</v>
      </c>
      <c r="FG9" s="379">
        <v>167</v>
      </c>
      <c r="FH9" s="379">
        <v>179</v>
      </c>
      <c r="FI9" s="379">
        <v>170</v>
      </c>
      <c r="FJ9" s="379">
        <v>169</v>
      </c>
      <c r="FK9" s="379">
        <v>176</v>
      </c>
      <c r="FL9" s="379">
        <v>177</v>
      </c>
      <c r="FM9" s="379">
        <v>179</v>
      </c>
      <c r="FN9" s="379">
        <v>188</v>
      </c>
      <c r="FO9" s="379">
        <v>182</v>
      </c>
      <c r="FP9" s="379">
        <v>188</v>
      </c>
      <c r="FQ9" s="379">
        <v>178</v>
      </c>
      <c r="FR9" s="379">
        <v>171</v>
      </c>
      <c r="FS9" s="447">
        <f t="shared" si="64"/>
        <v>177</v>
      </c>
      <c r="FT9" s="446">
        <f t="shared" si="65"/>
        <v>6.9150691839042233</v>
      </c>
      <c r="FU9" s="455"/>
      <c r="FV9" s="444"/>
      <c r="FW9" s="458"/>
      <c r="FX9" s="453"/>
      <c r="FZ9" s="587">
        <v>2.7777777777777776E-2</v>
      </c>
      <c r="GA9" s="402">
        <f t="shared" si="66"/>
        <v>84.653465346534645</v>
      </c>
      <c r="GB9" s="379">
        <f t="shared" si="67"/>
        <v>81.159420289855078</v>
      </c>
      <c r="GC9" s="379">
        <f t="shared" si="68"/>
        <v>88.082901554404145</v>
      </c>
      <c r="GD9" s="379">
        <f t="shared" si="69"/>
        <v>81.642512077294683</v>
      </c>
      <c r="GE9" s="379">
        <f t="shared" si="70"/>
        <v>86.294416243654823</v>
      </c>
      <c r="GF9" s="379">
        <f t="shared" si="71"/>
        <v>84.285714285714292</v>
      </c>
      <c r="GG9" s="379">
        <f t="shared" si="72"/>
        <v>88.177339901477836</v>
      </c>
      <c r="GH9" s="379">
        <f t="shared" si="73"/>
        <v>91.262135922330103</v>
      </c>
      <c r="GI9" s="379">
        <f t="shared" si="74"/>
        <v>85.44600938967136</v>
      </c>
      <c r="GJ9" s="379">
        <f t="shared" si="75"/>
        <v>87.850467289719631</v>
      </c>
      <c r="GK9" s="379">
        <f t="shared" si="76"/>
        <v>89</v>
      </c>
      <c r="GL9" s="378">
        <f t="shared" si="77"/>
        <v>90</v>
      </c>
      <c r="GM9" s="447">
        <f t="shared" si="78"/>
        <v>86.487865191721383</v>
      </c>
      <c r="GN9" s="446">
        <f t="shared" si="79"/>
        <v>3.1608668657739276</v>
      </c>
      <c r="GO9" s="455"/>
      <c r="GP9" s="444"/>
      <c r="GQ9" s="458"/>
      <c r="GR9" s="453"/>
      <c r="GT9" s="587">
        <v>2.7777777777777776E-2</v>
      </c>
      <c r="GU9" s="379">
        <v>174</v>
      </c>
      <c r="GV9" s="450"/>
      <c r="GW9" s="379">
        <v>163</v>
      </c>
      <c r="GX9" s="379">
        <v>168</v>
      </c>
      <c r="GY9" s="464">
        <v>170</v>
      </c>
      <c r="GZ9" s="379">
        <v>184</v>
      </c>
      <c r="HA9" s="379">
        <v>176</v>
      </c>
      <c r="HB9" s="379">
        <v>187</v>
      </c>
      <c r="HC9" s="379">
        <v>185</v>
      </c>
      <c r="HD9" s="379">
        <v>189</v>
      </c>
      <c r="HE9" s="379">
        <v>177</v>
      </c>
      <c r="HF9" s="379">
        <v>171</v>
      </c>
      <c r="HG9" s="447">
        <f t="shared" si="80"/>
        <v>176.72727272727272</v>
      </c>
      <c r="HH9" s="446">
        <f t="shared" si="81"/>
        <v>8.5333570075429197</v>
      </c>
      <c r="HI9" s="455"/>
      <c r="HJ9" s="444"/>
      <c r="HK9" s="458"/>
      <c r="HL9" s="453"/>
      <c r="HN9" s="460">
        <v>2.7777777777777776E-2</v>
      </c>
      <c r="HO9">
        <f t="shared" si="82"/>
        <v>86.138613861386133</v>
      </c>
      <c r="HQ9">
        <f t="shared" si="83"/>
        <v>84.4559585492228</v>
      </c>
      <c r="HR9">
        <f t="shared" si="84"/>
        <v>81.159420289855078</v>
      </c>
      <c r="HS9">
        <f t="shared" si="85"/>
        <v>86.294416243654823</v>
      </c>
      <c r="HT9">
        <f t="shared" si="86"/>
        <v>87.61904761904762</v>
      </c>
      <c r="HU9">
        <f t="shared" si="87"/>
        <v>86.699507389162562</v>
      </c>
      <c r="HV9">
        <f t="shared" si="88"/>
        <v>90.77669902912622</v>
      </c>
      <c r="HW9">
        <f t="shared" si="89"/>
        <v>86.854460093896719</v>
      </c>
      <c r="HX9">
        <f t="shared" si="90"/>
        <v>88.317757009345797</v>
      </c>
      <c r="HY9">
        <f t="shared" si="91"/>
        <v>88.5</v>
      </c>
      <c r="HZ9">
        <f t="shared" si="92"/>
        <v>90</v>
      </c>
      <c r="IA9" s="447">
        <f t="shared" si="93"/>
        <v>86.983261825881613</v>
      </c>
      <c r="IB9" s="446">
        <f t="shared" si="94"/>
        <v>2.6375349791047373</v>
      </c>
      <c r="IC9" s="455"/>
      <c r="ID9" s="444"/>
      <c r="IE9" s="458"/>
      <c r="IF9" s="453"/>
      <c r="IH9" s="398"/>
      <c r="II9" s="309"/>
      <c r="IL9" s="309"/>
      <c r="IN9" s="309"/>
      <c r="IP9" s="309"/>
      <c r="IQ9" s="309"/>
      <c r="IT9" s="309"/>
      <c r="IU9" s="283"/>
      <c r="IV9" s="335"/>
      <c r="IX9" s="42"/>
      <c r="IY9" s="42"/>
      <c r="JB9" s="398"/>
      <c r="JP9" s="334"/>
      <c r="JR9" s="525"/>
      <c r="JS9" s="525"/>
      <c r="JT9" s="3"/>
      <c r="JV9" s="398"/>
      <c r="JW9" s="309"/>
      <c r="JZ9" s="309"/>
      <c r="KB9" s="309"/>
      <c r="KD9" s="309"/>
      <c r="KE9" s="309"/>
      <c r="KH9" s="309"/>
      <c r="KI9" s="283"/>
      <c r="KJ9" s="335"/>
      <c r="KL9" s="42"/>
      <c r="KM9" s="42"/>
      <c r="KP9" s="398"/>
      <c r="LD9" s="334"/>
      <c r="LF9" s="525"/>
      <c r="LG9" s="525"/>
      <c r="LH9" s="3"/>
      <c r="LJ9" s="398"/>
      <c r="LK9" s="309"/>
      <c r="LN9" s="309"/>
      <c r="LP9" s="309"/>
      <c r="LR9" s="309"/>
      <c r="LS9" s="309"/>
      <c r="LV9" s="309"/>
      <c r="LW9" s="283"/>
      <c r="LX9" s="335"/>
      <c r="LZ9" s="42"/>
      <c r="MA9" s="42"/>
      <c r="MD9" s="398"/>
      <c r="MR9" s="334"/>
      <c r="MT9" s="525"/>
      <c r="MU9" s="525"/>
      <c r="MV9" s="3"/>
      <c r="MX9" s="398"/>
      <c r="MY9" s="309"/>
      <c r="NB9" s="309"/>
      <c r="ND9" s="309"/>
      <c r="NF9" s="309"/>
      <c r="NG9" s="309"/>
      <c r="NJ9" s="309"/>
      <c r="NK9" s="283"/>
      <c r="NL9" s="335"/>
      <c r="NN9" s="42"/>
      <c r="NO9" s="42"/>
      <c r="NR9" s="398"/>
      <c r="OF9" s="334"/>
      <c r="OH9" s="525"/>
      <c r="OI9" s="525"/>
      <c r="OJ9" s="3"/>
    </row>
    <row r="10" spans="2:400" ht="16" thickBot="1" x14ac:dyDescent="0.4">
      <c r="B10" s="587">
        <v>4.1666666666666699E-2</v>
      </c>
      <c r="C10" s="461">
        <v>160</v>
      </c>
      <c r="D10" s="461">
        <v>182</v>
      </c>
      <c r="E10" s="461">
        <v>159</v>
      </c>
      <c r="F10" s="461">
        <v>178</v>
      </c>
      <c r="G10" s="379">
        <v>166</v>
      </c>
      <c r="H10" s="379">
        <v>195</v>
      </c>
      <c r="I10" s="379">
        <v>189</v>
      </c>
      <c r="J10" s="379">
        <v>191</v>
      </c>
      <c r="K10" s="379">
        <v>193</v>
      </c>
      <c r="L10" s="379">
        <v>188</v>
      </c>
      <c r="M10" s="379">
        <v>177</v>
      </c>
      <c r="N10" s="379">
        <v>168</v>
      </c>
      <c r="O10" s="447">
        <f t="shared" si="0"/>
        <v>178.83333333333334</v>
      </c>
      <c r="P10" s="446">
        <f t="shared" si="1"/>
        <v>12.939252004047313</v>
      </c>
      <c r="Q10" s="463"/>
      <c r="R10" s="444"/>
      <c r="S10" s="458"/>
      <c r="T10" s="462"/>
      <c r="V10" s="615">
        <v>4.1666666666666699E-2</v>
      </c>
      <c r="W10">
        <f t="shared" si="2"/>
        <v>79.207920792079207</v>
      </c>
      <c r="X10">
        <f t="shared" si="3"/>
        <v>87.922705314009661</v>
      </c>
      <c r="Y10">
        <f t="shared" si="4"/>
        <v>92.2279792746114</v>
      </c>
      <c r="Z10">
        <f t="shared" si="5"/>
        <v>80.193236714975853</v>
      </c>
      <c r="AA10">
        <f t="shared" si="6"/>
        <v>84.263959390862937</v>
      </c>
      <c r="AB10">
        <f t="shared" si="7"/>
        <v>92.857142857142861</v>
      </c>
      <c r="AC10">
        <f t="shared" si="8"/>
        <v>93.103448275862064</v>
      </c>
      <c r="AD10">
        <f t="shared" si="9"/>
        <v>92.71844660194175</v>
      </c>
      <c r="AE10">
        <f t="shared" si="10"/>
        <v>90.610328638497649</v>
      </c>
      <c r="AF10">
        <f t="shared" si="11"/>
        <v>87.850467289719631</v>
      </c>
      <c r="AG10">
        <f t="shared" si="12"/>
        <v>88.5</v>
      </c>
      <c r="AH10">
        <f t="shared" si="13"/>
        <v>88.421052631578945</v>
      </c>
      <c r="AI10" s="447">
        <f t="shared" si="14"/>
        <v>88.156390648440166</v>
      </c>
      <c r="AJ10" s="446">
        <f t="shared" si="15"/>
        <v>4.7573552272560029</v>
      </c>
      <c r="AK10" s="463"/>
      <c r="AL10" s="444"/>
      <c r="AM10" s="458"/>
      <c r="AN10" s="462"/>
      <c r="AP10" s="587">
        <v>4.1666666666666699E-2</v>
      </c>
      <c r="AQ10" s="461">
        <v>167</v>
      </c>
      <c r="AR10" s="464">
        <v>188</v>
      </c>
      <c r="AS10" s="461">
        <v>165</v>
      </c>
      <c r="AT10" s="461">
        <v>178</v>
      </c>
      <c r="AU10" s="379">
        <v>176</v>
      </c>
      <c r="AV10" s="379">
        <v>195</v>
      </c>
      <c r="AW10" s="379">
        <v>189</v>
      </c>
      <c r="AX10" s="379">
        <v>193</v>
      </c>
      <c r="AY10" s="379">
        <v>195</v>
      </c>
      <c r="AZ10" s="379">
        <v>192</v>
      </c>
      <c r="BA10" s="379">
        <v>182</v>
      </c>
      <c r="BB10" s="379">
        <v>172</v>
      </c>
      <c r="BC10" s="447">
        <f t="shared" si="16"/>
        <v>182.66666666666666</v>
      </c>
      <c r="BD10" s="446">
        <f t="shared" si="17"/>
        <v>10.890640963968126</v>
      </c>
      <c r="BE10" s="463"/>
      <c r="BF10" s="444"/>
      <c r="BG10" s="458"/>
      <c r="BH10" s="462"/>
      <c r="BJ10" s="587">
        <v>4.1666666666666699E-2</v>
      </c>
      <c r="BK10">
        <f t="shared" si="18"/>
        <v>82.67326732673267</v>
      </c>
      <c r="BL10">
        <f t="shared" si="19"/>
        <v>90.821256038647348</v>
      </c>
      <c r="BM10">
        <f t="shared" si="20"/>
        <v>85.492227979274617</v>
      </c>
      <c r="BN10">
        <f t="shared" si="21"/>
        <v>85.990338164251213</v>
      </c>
      <c r="BO10">
        <f t="shared" si="22"/>
        <v>86.802030456852791</v>
      </c>
      <c r="BP10">
        <f t="shared" si="23"/>
        <v>92.857142857142861</v>
      </c>
      <c r="BQ10">
        <f t="shared" si="24"/>
        <v>93.103448275862064</v>
      </c>
      <c r="BR10">
        <f t="shared" si="25"/>
        <v>93.689320388349515</v>
      </c>
      <c r="BS10">
        <f t="shared" si="26"/>
        <v>91.549295774647888</v>
      </c>
      <c r="BT10">
        <f t="shared" si="27"/>
        <v>89.719626168224295</v>
      </c>
      <c r="BU10">
        <f t="shared" si="28"/>
        <v>91</v>
      </c>
      <c r="BV10">
        <f t="shared" si="29"/>
        <v>90.526315789473685</v>
      </c>
      <c r="BW10" s="447">
        <f t="shared" si="30"/>
        <v>89.51868910162159</v>
      </c>
      <c r="BX10" s="446">
        <f t="shared" si="31"/>
        <v>3.4819225806057799</v>
      </c>
      <c r="BY10" s="463"/>
      <c r="BZ10" s="444"/>
      <c r="CA10" s="458"/>
      <c r="CB10" s="462"/>
      <c r="CD10" s="587">
        <v>4.1666666666666699E-2</v>
      </c>
      <c r="CE10" s="461">
        <v>175</v>
      </c>
      <c r="CF10" s="461">
        <v>189</v>
      </c>
      <c r="CG10" s="461">
        <v>164</v>
      </c>
      <c r="CH10" s="461">
        <v>178</v>
      </c>
      <c r="CI10" s="379">
        <v>183</v>
      </c>
      <c r="CJ10" s="379">
        <v>196</v>
      </c>
      <c r="CK10" s="379">
        <v>190</v>
      </c>
      <c r="CL10" s="379">
        <v>194</v>
      </c>
      <c r="CM10" s="379">
        <v>198</v>
      </c>
      <c r="CN10" s="379">
        <v>194</v>
      </c>
      <c r="CO10" s="379">
        <v>184</v>
      </c>
      <c r="CP10" s="379">
        <v>175</v>
      </c>
      <c r="CQ10" s="447">
        <f t="shared" si="32"/>
        <v>185</v>
      </c>
      <c r="CR10" s="446">
        <f t="shared" si="33"/>
        <v>10.392304845413264</v>
      </c>
      <c r="CS10" s="463"/>
      <c r="CT10" s="444"/>
      <c r="CU10" s="458"/>
      <c r="CV10" s="462"/>
      <c r="CX10" s="651">
        <v>4.1666666666666699E-2</v>
      </c>
      <c r="CY10">
        <f t="shared" si="34"/>
        <v>86.633663366336634</v>
      </c>
      <c r="CZ10">
        <f t="shared" si="35"/>
        <v>91.304347826086953</v>
      </c>
      <c r="DA10">
        <f t="shared" si="36"/>
        <v>84.974093264248708</v>
      </c>
      <c r="DB10">
        <f t="shared" si="37"/>
        <v>85.990338164251213</v>
      </c>
      <c r="DC10">
        <f t="shared" si="38"/>
        <v>92.89340101522842</v>
      </c>
      <c r="DD10">
        <f t="shared" si="39"/>
        <v>93.333333333333329</v>
      </c>
      <c r="DE10">
        <f t="shared" si="40"/>
        <v>93.596059113300484</v>
      </c>
      <c r="DF10">
        <f t="shared" si="41"/>
        <v>94.174757281553397</v>
      </c>
      <c r="DG10">
        <f t="shared" si="42"/>
        <v>92.957746478873233</v>
      </c>
      <c r="DH10">
        <f t="shared" si="43"/>
        <v>90.654205607476641</v>
      </c>
      <c r="DI10">
        <f t="shared" si="44"/>
        <v>92</v>
      </c>
      <c r="DJ10" s="49">
        <f t="shared" si="45"/>
        <v>92.10526315789474</v>
      </c>
      <c r="DK10" s="447">
        <f t="shared" si="46"/>
        <v>90.884767384048658</v>
      </c>
      <c r="DL10" s="446">
        <f t="shared" si="47"/>
        <v>3.1969931110907268</v>
      </c>
      <c r="DM10" s="463"/>
      <c r="DN10" s="444"/>
      <c r="DO10" s="458"/>
      <c r="DP10" s="462"/>
      <c r="DR10" s="590">
        <v>4.1666666666666699E-2</v>
      </c>
      <c r="DS10" s="461">
        <v>173</v>
      </c>
      <c r="DT10" s="461">
        <v>186</v>
      </c>
      <c r="DU10" s="461">
        <v>169</v>
      </c>
      <c r="DV10" s="461">
        <v>175</v>
      </c>
      <c r="DW10" s="379">
        <v>180</v>
      </c>
      <c r="DX10" s="379">
        <v>189</v>
      </c>
      <c r="DY10" s="379">
        <v>184</v>
      </c>
      <c r="DZ10" s="379">
        <v>192</v>
      </c>
      <c r="EA10" s="379">
        <v>192</v>
      </c>
      <c r="EB10" s="379">
        <v>191</v>
      </c>
      <c r="EC10" s="379">
        <v>184</v>
      </c>
      <c r="ED10" s="379">
        <v>175</v>
      </c>
      <c r="EE10" s="447">
        <f t="shared" si="48"/>
        <v>182.5</v>
      </c>
      <c r="EF10" s="446">
        <f t="shared" si="49"/>
        <v>7.9943161626927735</v>
      </c>
      <c r="EG10" s="463"/>
      <c r="EH10" s="444"/>
      <c r="EI10" s="458"/>
      <c r="EJ10" s="462"/>
      <c r="EL10" s="651">
        <v>4.1666666666666699E-2</v>
      </c>
      <c r="EM10" s="379">
        <f t="shared" si="50"/>
        <v>85.643564356435647</v>
      </c>
      <c r="EN10" s="379">
        <f t="shared" si="51"/>
        <v>89.85507246376811</v>
      </c>
      <c r="EO10" s="379">
        <f t="shared" si="52"/>
        <v>87.564766839378237</v>
      </c>
      <c r="EP10" s="379">
        <f t="shared" si="53"/>
        <v>84.54106280193237</v>
      </c>
      <c r="EQ10" s="379">
        <f t="shared" si="54"/>
        <v>91.370558375634516</v>
      </c>
      <c r="ER10" s="379">
        <f t="shared" si="55"/>
        <v>90</v>
      </c>
      <c r="ES10" s="379">
        <f t="shared" si="56"/>
        <v>90.64039408866995</v>
      </c>
      <c r="ET10" s="379">
        <f t="shared" si="57"/>
        <v>93.203883495145632</v>
      </c>
      <c r="EU10" s="379">
        <f t="shared" si="58"/>
        <v>90.140845070422543</v>
      </c>
      <c r="EV10" s="379">
        <f t="shared" si="59"/>
        <v>89.252336448598129</v>
      </c>
      <c r="EW10" s="379">
        <f t="shared" si="60"/>
        <v>92</v>
      </c>
      <c r="EX10" s="379">
        <f t="shared" si="61"/>
        <v>92.10526315789474</v>
      </c>
      <c r="EY10" s="447">
        <f t="shared" si="62"/>
        <v>89.693145591489994</v>
      </c>
      <c r="EZ10" s="446">
        <f t="shared" si="63"/>
        <v>2.6140242614560312</v>
      </c>
      <c r="FA10" s="463"/>
      <c r="FB10" s="444"/>
      <c r="FC10" s="458"/>
      <c r="FD10" s="462"/>
      <c r="FF10" s="590">
        <v>4.1666666666666699E-2</v>
      </c>
      <c r="FG10" s="461">
        <v>175</v>
      </c>
      <c r="FH10" s="461">
        <v>187</v>
      </c>
      <c r="FI10" s="461">
        <v>171</v>
      </c>
      <c r="FJ10" s="461">
        <v>176</v>
      </c>
      <c r="FK10" s="379">
        <v>182</v>
      </c>
      <c r="FL10" s="379">
        <v>190</v>
      </c>
      <c r="FM10" s="379">
        <v>187</v>
      </c>
      <c r="FN10" s="379">
        <v>191</v>
      </c>
      <c r="FO10" s="379">
        <v>190</v>
      </c>
      <c r="FP10" s="379">
        <v>194</v>
      </c>
      <c r="FQ10" s="379">
        <v>184</v>
      </c>
      <c r="FR10" s="379">
        <v>173</v>
      </c>
      <c r="FS10" s="447">
        <f t="shared" si="64"/>
        <v>183.33333333333334</v>
      </c>
      <c r="FT10" s="446">
        <f t="shared" si="65"/>
        <v>7.8199434238052614</v>
      </c>
      <c r="FU10" s="463"/>
      <c r="FV10" s="444"/>
      <c r="FW10" s="458"/>
      <c r="FX10" s="462"/>
      <c r="FZ10" s="590">
        <v>4.1666666666666699E-2</v>
      </c>
      <c r="GA10" s="402">
        <f t="shared" si="66"/>
        <v>88.613861386138609</v>
      </c>
      <c r="GB10" s="379">
        <f t="shared" si="67"/>
        <v>84.54106280193237</v>
      </c>
      <c r="GC10" s="379">
        <f t="shared" si="68"/>
        <v>88.601036269430054</v>
      </c>
      <c r="GD10" s="379">
        <f t="shared" si="69"/>
        <v>85.024154589371975</v>
      </c>
      <c r="GE10" s="379">
        <f t="shared" si="70"/>
        <v>87.309644670050758</v>
      </c>
      <c r="GF10" s="379">
        <f t="shared" si="71"/>
        <v>90.476190476190482</v>
      </c>
      <c r="GG10" s="379">
        <f t="shared" si="72"/>
        <v>92.118226600985224</v>
      </c>
      <c r="GH10" s="379">
        <f t="shared" si="73"/>
        <v>92.71844660194175</v>
      </c>
      <c r="GI10" s="379">
        <f t="shared" si="74"/>
        <v>89.201877934272304</v>
      </c>
      <c r="GJ10" s="379">
        <f t="shared" si="75"/>
        <v>90.654205607476641</v>
      </c>
      <c r="GK10" s="379">
        <f t="shared" si="76"/>
        <v>92</v>
      </c>
      <c r="GL10" s="378">
        <f t="shared" si="77"/>
        <v>91.05263157894737</v>
      </c>
      <c r="GM10" s="447">
        <f t="shared" si="78"/>
        <v>89.359278209728132</v>
      </c>
      <c r="GN10" s="446">
        <f t="shared" si="79"/>
        <v>2.6803297251412816</v>
      </c>
      <c r="GO10" s="463"/>
      <c r="GP10" s="444"/>
      <c r="GQ10" s="458"/>
      <c r="GR10" s="462"/>
      <c r="GT10" s="590">
        <v>4.1666666666666699E-2</v>
      </c>
      <c r="GU10" s="461">
        <v>178</v>
      </c>
      <c r="GV10" s="562"/>
      <c r="GW10" s="461">
        <v>167</v>
      </c>
      <c r="GX10" s="461">
        <v>177</v>
      </c>
      <c r="GY10" s="379">
        <v>184</v>
      </c>
      <c r="GZ10" s="379">
        <v>191</v>
      </c>
      <c r="HA10" s="379">
        <v>185</v>
      </c>
      <c r="HB10" s="379">
        <v>191</v>
      </c>
      <c r="HC10" s="379">
        <v>192</v>
      </c>
      <c r="HD10" s="379">
        <v>193</v>
      </c>
      <c r="HE10" s="379">
        <v>182</v>
      </c>
      <c r="HF10" s="379">
        <v>173</v>
      </c>
      <c r="HG10" s="447">
        <f t="shared" si="80"/>
        <v>183</v>
      </c>
      <c r="HH10" s="446">
        <f t="shared" si="81"/>
        <v>8.5556998544829757</v>
      </c>
      <c r="HI10" s="463"/>
      <c r="HJ10" s="444"/>
      <c r="HK10" s="458"/>
      <c r="HL10" s="462"/>
      <c r="HN10" s="615">
        <v>4.1666666666666699E-2</v>
      </c>
      <c r="HO10">
        <f t="shared" si="82"/>
        <v>88.118811881188122</v>
      </c>
      <c r="HQ10">
        <f t="shared" si="83"/>
        <v>86.52849740932642</v>
      </c>
      <c r="HR10">
        <f t="shared" si="84"/>
        <v>85.507246376811594</v>
      </c>
      <c r="HS10">
        <f t="shared" si="85"/>
        <v>93.401015228426402</v>
      </c>
      <c r="HT10">
        <f t="shared" si="86"/>
        <v>90.952380952380949</v>
      </c>
      <c r="HU10">
        <f t="shared" si="87"/>
        <v>91.13300492610837</v>
      </c>
      <c r="HV10">
        <f t="shared" si="88"/>
        <v>92.71844660194175</v>
      </c>
      <c r="HW10">
        <f t="shared" si="89"/>
        <v>90.140845070422543</v>
      </c>
      <c r="HX10">
        <f t="shared" si="90"/>
        <v>90.186915887850475</v>
      </c>
      <c r="HY10">
        <f t="shared" si="91"/>
        <v>91</v>
      </c>
      <c r="HZ10">
        <f t="shared" si="92"/>
        <v>91.05263157894737</v>
      </c>
      <c r="IA10" s="447">
        <f t="shared" si="93"/>
        <v>90.067254173945813</v>
      </c>
      <c r="IB10" s="446">
        <f t="shared" si="94"/>
        <v>2.4297257871552449</v>
      </c>
      <c r="IC10" s="463"/>
      <c r="ID10" s="444"/>
      <c r="IE10" s="458"/>
      <c r="IF10" s="462"/>
      <c r="IH10" s="398"/>
      <c r="II10" s="309"/>
      <c r="IL10" s="309"/>
      <c r="IN10" s="309"/>
      <c r="IP10" s="309"/>
      <c r="IQ10" s="309"/>
      <c r="IT10" s="309"/>
      <c r="IU10" s="283"/>
      <c r="IV10" s="335"/>
      <c r="IY10" s="42"/>
      <c r="JB10" s="398"/>
      <c r="JP10" s="334"/>
      <c r="JR10" s="525"/>
      <c r="JS10" s="3"/>
      <c r="JT10" s="3"/>
      <c r="JV10" s="398"/>
      <c r="JW10" s="309"/>
      <c r="JZ10" s="309"/>
      <c r="KB10" s="309"/>
      <c r="KD10" s="309"/>
      <c r="KE10" s="309"/>
      <c r="KH10" s="309"/>
      <c r="KI10" s="283"/>
      <c r="KJ10" s="335"/>
      <c r="KM10" s="42"/>
      <c r="KP10" s="398"/>
      <c r="LD10" s="334"/>
      <c r="LF10" s="525"/>
      <c r="LG10" s="3"/>
      <c r="LH10" s="3"/>
      <c r="LJ10" s="398"/>
      <c r="LK10" s="309"/>
      <c r="LN10" s="309"/>
      <c r="LP10" s="309"/>
      <c r="LR10" s="309"/>
      <c r="LS10" s="309"/>
      <c r="LV10" s="309"/>
      <c r="LW10" s="283"/>
      <c r="LX10" s="335"/>
      <c r="MA10" s="42"/>
      <c r="MD10" s="398"/>
      <c r="MR10" s="334"/>
      <c r="MT10" s="525"/>
      <c r="MU10" s="3"/>
      <c r="MV10" s="3"/>
      <c r="MX10" s="398"/>
      <c r="MY10" s="309"/>
      <c r="NB10" s="309"/>
      <c r="ND10" s="309"/>
      <c r="NF10" s="309"/>
      <c r="NG10" s="309"/>
      <c r="NJ10" s="309"/>
      <c r="NK10" s="283"/>
      <c r="NL10" s="335"/>
      <c r="NO10" s="42"/>
      <c r="NR10" s="398"/>
      <c r="OF10" s="334"/>
      <c r="OH10" s="525"/>
      <c r="OI10" s="3"/>
      <c r="OJ10" s="3"/>
    </row>
    <row r="11" spans="2:400" ht="16" thickBot="1" x14ac:dyDescent="0.4">
      <c r="B11" s="589">
        <v>5.5555555555555601E-2</v>
      </c>
      <c r="C11" s="379">
        <v>168</v>
      </c>
      <c r="D11" s="379">
        <v>185</v>
      </c>
      <c r="E11" s="379">
        <v>163</v>
      </c>
      <c r="F11" s="379">
        <v>179</v>
      </c>
      <c r="G11" s="379">
        <v>170</v>
      </c>
      <c r="H11" s="379">
        <v>197</v>
      </c>
      <c r="I11" s="379">
        <v>187</v>
      </c>
      <c r="J11" s="379">
        <v>192</v>
      </c>
      <c r="K11" s="379">
        <v>193</v>
      </c>
      <c r="L11" s="379">
        <v>189</v>
      </c>
      <c r="M11" s="379">
        <v>179</v>
      </c>
      <c r="N11" s="379">
        <v>172</v>
      </c>
      <c r="O11" s="447">
        <f t="shared" si="0"/>
        <v>181.16666666666666</v>
      </c>
      <c r="P11" s="446">
        <f t="shared" si="1"/>
        <v>11.035754563593683</v>
      </c>
      <c r="Q11" s="459" t="s">
        <v>186</v>
      </c>
      <c r="R11" s="444">
        <f>AVERAGE(H10:H12,I10:I12,J10:J12,K10:K12,L10:L12,M10:M12,N10:N12,G10:G12,F10:F12,E10:E12,D10:D12,C10:C12)</f>
        <v>180.94444444444446</v>
      </c>
      <c r="S11" s="458">
        <f>STDEV(C11:N13)</f>
        <v>10.122111580947074</v>
      </c>
      <c r="T11" s="457">
        <f>S11/SQRT(10)</f>
        <v>3.2008927326160568</v>
      </c>
      <c r="V11" s="460">
        <v>5.5555555555555601E-2</v>
      </c>
      <c r="W11">
        <f t="shared" si="2"/>
        <v>83.168316831683171</v>
      </c>
      <c r="X11">
        <f t="shared" si="3"/>
        <v>89.371980676328505</v>
      </c>
      <c r="Y11">
        <f t="shared" si="4"/>
        <v>92.746113989637308</v>
      </c>
      <c r="Z11">
        <f t="shared" si="5"/>
        <v>82.125603864734302</v>
      </c>
      <c r="AA11">
        <f t="shared" si="6"/>
        <v>85.279187817258887</v>
      </c>
      <c r="AB11">
        <f t="shared" si="7"/>
        <v>93.80952380952381</v>
      </c>
      <c r="AC11">
        <f t="shared" si="8"/>
        <v>92.118226600985224</v>
      </c>
      <c r="AD11">
        <f t="shared" si="9"/>
        <v>93.203883495145632</v>
      </c>
      <c r="AE11">
        <f t="shared" si="10"/>
        <v>90.610328638497649</v>
      </c>
      <c r="AF11">
        <f t="shared" si="11"/>
        <v>88.317757009345797</v>
      </c>
      <c r="AG11">
        <f t="shared" si="12"/>
        <v>89.5</v>
      </c>
      <c r="AH11">
        <f t="shared" si="13"/>
        <v>90.526315789473685</v>
      </c>
      <c r="AI11" s="447">
        <f t="shared" si="14"/>
        <v>89.231436543551169</v>
      </c>
      <c r="AJ11" s="446">
        <f t="shared" si="15"/>
        <v>3.8706943918223278</v>
      </c>
      <c r="AK11" s="459" t="s">
        <v>186</v>
      </c>
      <c r="AL11" s="444">
        <f>AVERAGE(AB10:AB12,AC10:AC12,AD10:AD12,AE10:AE12,AF10:AF12,AG10:AG12,AH10:AH12,AA10:AA12,Z10:Z12,Y10:Y12,X10:X12,W10:W12)</f>
        <v>89.110195031588461</v>
      </c>
      <c r="AM11" s="458">
        <f>STDEV(W11:AH13)</f>
        <v>3.7061828826022478</v>
      </c>
      <c r="AN11" s="457">
        <f>AM11/SQRT(10)</f>
        <v>1.1719979334151536</v>
      </c>
      <c r="AP11" s="589">
        <v>5.5555555555555601E-2</v>
      </c>
      <c r="AQ11" s="379">
        <v>172</v>
      </c>
      <c r="AR11" s="379">
        <v>189</v>
      </c>
      <c r="AS11" s="379">
        <v>171</v>
      </c>
      <c r="AT11" s="379">
        <v>181</v>
      </c>
      <c r="AU11" s="379">
        <v>181</v>
      </c>
      <c r="AV11" s="379">
        <v>197</v>
      </c>
      <c r="AW11" s="379">
        <v>189</v>
      </c>
      <c r="AX11" s="379">
        <v>194</v>
      </c>
      <c r="AY11" s="379">
        <v>198</v>
      </c>
      <c r="AZ11" s="379">
        <v>193</v>
      </c>
      <c r="BA11" s="379">
        <v>184</v>
      </c>
      <c r="BB11" s="379">
        <v>174</v>
      </c>
      <c r="BC11" s="447">
        <f t="shared" si="16"/>
        <v>185.25</v>
      </c>
      <c r="BD11" s="446">
        <f t="shared" si="17"/>
        <v>9.5738754383525855</v>
      </c>
      <c r="BE11" s="459" t="s">
        <v>186</v>
      </c>
      <c r="BF11" s="444">
        <f>AVERAGE(AV10:AV12,AW10:AW12,AX10:AX12,AY10:AY12,AZ10:AZ12,BA10:BA12,BB10:BB12,AU10:AU12,AT10:AT12,AS10:AS12,AR10:AR12,AQ10:AQ12)</f>
        <v>184.97222222222223</v>
      </c>
      <c r="BG11" s="458">
        <f>STDEV(AQ11:BB13)</f>
        <v>9.0284822679945531</v>
      </c>
      <c r="BH11" s="457">
        <f>BG11/SQRT(10)</f>
        <v>2.8550567781305518</v>
      </c>
      <c r="BJ11" s="589">
        <v>5.5555555555555601E-2</v>
      </c>
      <c r="BK11">
        <f t="shared" si="18"/>
        <v>85.148514851485146</v>
      </c>
      <c r="BL11">
        <f t="shared" si="19"/>
        <v>91.304347826086953</v>
      </c>
      <c r="BM11">
        <f t="shared" si="20"/>
        <v>88.601036269430054</v>
      </c>
      <c r="BN11">
        <f t="shared" si="21"/>
        <v>87.439613526570042</v>
      </c>
      <c r="BO11">
        <f t="shared" si="22"/>
        <v>87.817258883248726</v>
      </c>
      <c r="BP11">
        <f t="shared" si="23"/>
        <v>93.80952380952381</v>
      </c>
      <c r="BQ11">
        <f t="shared" si="24"/>
        <v>93.103448275862064</v>
      </c>
      <c r="BR11">
        <f t="shared" si="25"/>
        <v>94.174757281553397</v>
      </c>
      <c r="BS11">
        <f t="shared" si="26"/>
        <v>92.957746478873233</v>
      </c>
      <c r="BT11">
        <f t="shared" si="27"/>
        <v>90.186915887850475</v>
      </c>
      <c r="BU11">
        <f t="shared" si="28"/>
        <v>92</v>
      </c>
      <c r="BV11">
        <f t="shared" si="29"/>
        <v>91.578947368421055</v>
      </c>
      <c r="BW11" s="447">
        <f t="shared" si="30"/>
        <v>90.67684253824207</v>
      </c>
      <c r="BX11" s="446">
        <f t="shared" si="31"/>
        <v>2.8582673792661191</v>
      </c>
      <c r="BY11" s="459" t="s">
        <v>186</v>
      </c>
      <c r="BZ11" s="444">
        <f>AVERAGE(BP10:BP12,BQ10:BQ12,BR10:BR12,BS10:BS12,BT10:BT12,BU10:BU12,BV10:BV12,BO10:BO12,BN10:BN12,BM10:BM12,BL10:BL12,BK10:BK12)</f>
        <v>90.564160431987887</v>
      </c>
      <c r="CA11" s="458">
        <f>STDEV(BK11:BV13)</f>
        <v>2.5614128571700423</v>
      </c>
      <c r="CB11" s="457">
        <f>CA11/SQRT(10)</f>
        <v>0.80998986566968845</v>
      </c>
      <c r="CD11" s="589">
        <v>5.5555555555555601E-2</v>
      </c>
      <c r="CE11" s="379">
        <v>181</v>
      </c>
      <c r="CF11" s="379">
        <v>193</v>
      </c>
      <c r="CG11" s="379">
        <v>166</v>
      </c>
      <c r="CH11" s="379">
        <v>183</v>
      </c>
      <c r="CI11" s="461">
        <v>186</v>
      </c>
      <c r="CJ11" s="379">
        <v>197</v>
      </c>
      <c r="CK11" s="379">
        <v>189</v>
      </c>
      <c r="CL11" s="379">
        <v>194</v>
      </c>
      <c r="CM11" s="379">
        <v>201</v>
      </c>
      <c r="CN11" s="379">
        <v>195</v>
      </c>
      <c r="CO11" s="379">
        <v>184</v>
      </c>
      <c r="CP11" s="379">
        <v>175</v>
      </c>
      <c r="CQ11" s="447">
        <f t="shared" si="32"/>
        <v>187</v>
      </c>
      <c r="CR11" s="446">
        <f t="shared" si="33"/>
        <v>9.9818016227714939</v>
      </c>
      <c r="CS11" s="459" t="s">
        <v>186</v>
      </c>
      <c r="CT11" s="444">
        <f>AVERAGE(CJ10:CJ12,CK10:CK12,CL10:CL12,CM10:CM12,CN10:CN12,CO10:CO12,CP10:CP12,CI10:CI12,CH10:CH12,CG10:CG12,CF10:CF12,CE10:CE12)</f>
        <v>186.97222222222223</v>
      </c>
      <c r="CU11" s="458">
        <f>STDEV(CE11:CP13)</f>
        <v>9.3965123553606027</v>
      </c>
      <c r="CV11" s="457">
        <f>CU11/SQRT(10)</f>
        <v>2.9714381104852992</v>
      </c>
      <c r="CX11" s="653">
        <v>5.5555555555555601E-2</v>
      </c>
      <c r="CY11">
        <f t="shared" si="34"/>
        <v>89.603960396039611</v>
      </c>
      <c r="CZ11">
        <f t="shared" si="35"/>
        <v>93.236714975845416</v>
      </c>
      <c r="DA11">
        <f t="shared" si="36"/>
        <v>86.010362694300511</v>
      </c>
      <c r="DB11">
        <f t="shared" si="37"/>
        <v>88.405797101449281</v>
      </c>
      <c r="DC11">
        <f t="shared" si="38"/>
        <v>94.416243654822338</v>
      </c>
      <c r="DD11">
        <f t="shared" si="39"/>
        <v>93.80952380952381</v>
      </c>
      <c r="DE11">
        <f t="shared" si="40"/>
        <v>93.103448275862064</v>
      </c>
      <c r="DF11">
        <f t="shared" si="41"/>
        <v>94.174757281553397</v>
      </c>
      <c r="DG11">
        <f t="shared" si="42"/>
        <v>94.366197183098592</v>
      </c>
      <c r="DH11">
        <f t="shared" si="43"/>
        <v>91.121495327102807</v>
      </c>
      <c r="DI11">
        <f t="shared" si="44"/>
        <v>92</v>
      </c>
      <c r="DJ11" s="49">
        <f t="shared" si="45"/>
        <v>92.10526315789474</v>
      </c>
      <c r="DK11" s="447">
        <f t="shared" si="46"/>
        <v>91.862813654791054</v>
      </c>
      <c r="DL11" s="446">
        <f t="shared" si="47"/>
        <v>2.6505607498509387</v>
      </c>
      <c r="DM11" s="459" t="s">
        <v>186</v>
      </c>
      <c r="DN11" s="444">
        <f>AVERAGE(DD10:DD12,DE10:DE12,DF10:DF12,DG10:DG12,DH10:DH12,DI10:DI12,DJ10:DJ12,DC10:DC12,DB10:DB12,DA10:DA12,CZ10:CZ12,CY10:CY12)</f>
        <v>91.854701614745508</v>
      </c>
      <c r="DO11" s="458">
        <f>STDEV(CY11:DJ13)</f>
        <v>2.4510793944526696</v>
      </c>
      <c r="DP11" s="457">
        <f>DO11/SQRT(10)</f>
        <v>0.77509936123767154</v>
      </c>
      <c r="DR11" s="587">
        <v>5.5555555555555601E-2</v>
      </c>
      <c r="DS11" s="379">
        <v>180</v>
      </c>
      <c r="DT11" s="379">
        <v>191</v>
      </c>
      <c r="DU11" s="379">
        <v>169</v>
      </c>
      <c r="DV11" s="379">
        <v>178</v>
      </c>
      <c r="DW11" s="379">
        <v>186</v>
      </c>
      <c r="DX11" s="379">
        <v>193</v>
      </c>
      <c r="DY11" s="379">
        <v>191</v>
      </c>
      <c r="DZ11" s="379">
        <v>194</v>
      </c>
      <c r="EA11" s="379">
        <v>197</v>
      </c>
      <c r="EB11" s="379">
        <v>193</v>
      </c>
      <c r="EC11" s="379">
        <v>185</v>
      </c>
      <c r="ED11" s="379">
        <v>176</v>
      </c>
      <c r="EE11" s="447">
        <f t="shared" si="48"/>
        <v>186.08333333333334</v>
      </c>
      <c r="EF11" s="446">
        <f t="shared" si="49"/>
        <v>8.6493124617281616</v>
      </c>
      <c r="EG11" s="459" t="s">
        <v>186</v>
      </c>
      <c r="EH11" s="444">
        <f>AVERAGE(DX10:DX12,DY10:DY12,DZ10:DZ12,EA10:EA12,EB10:EB12,EC10:EC12,ED10:ED12,DW10:DW12,DV10:DV12,DU10:DU12,DT10:DT12,DS10:DS12)</f>
        <v>185.72222222222223</v>
      </c>
      <c r="EI11" s="458">
        <f>STDEV(DS11:ED13)</f>
        <v>7.9675930921790741</v>
      </c>
      <c r="EJ11" s="457">
        <f>EI11/SQRT(10)</f>
        <v>2.5195741640709781</v>
      </c>
      <c r="EL11" s="653">
        <v>5.5555555555555601E-2</v>
      </c>
      <c r="EM11" s="379">
        <f t="shared" si="50"/>
        <v>89.10891089108911</v>
      </c>
      <c r="EN11" s="379">
        <f t="shared" si="51"/>
        <v>92.270531400966178</v>
      </c>
      <c r="EO11" s="379">
        <f t="shared" si="52"/>
        <v>87.564766839378237</v>
      </c>
      <c r="EP11" s="379">
        <f t="shared" si="53"/>
        <v>85.990338164251213</v>
      </c>
      <c r="EQ11" s="379">
        <f t="shared" si="54"/>
        <v>94.416243654822338</v>
      </c>
      <c r="ER11" s="379">
        <f t="shared" si="55"/>
        <v>91.904761904761898</v>
      </c>
      <c r="ES11" s="379">
        <f t="shared" si="56"/>
        <v>94.088669950738918</v>
      </c>
      <c r="ET11" s="379">
        <f t="shared" si="57"/>
        <v>94.174757281553397</v>
      </c>
      <c r="EU11" s="379">
        <f t="shared" si="58"/>
        <v>92.488262910798127</v>
      </c>
      <c r="EV11" s="379">
        <f t="shared" si="59"/>
        <v>90.186915887850475</v>
      </c>
      <c r="EW11" s="379">
        <f t="shared" si="60"/>
        <v>92.5</v>
      </c>
      <c r="EX11" s="379">
        <f t="shared" si="61"/>
        <v>92.631578947368425</v>
      </c>
      <c r="EY11" s="447">
        <f t="shared" si="62"/>
        <v>91.443811486131509</v>
      </c>
      <c r="EZ11" s="446">
        <f t="shared" si="63"/>
        <v>2.6903995278462363</v>
      </c>
      <c r="FA11" s="459" t="s">
        <v>186</v>
      </c>
      <c r="FB11" s="444">
        <f>AVERAGE(ER10:ER12,ES10:ES12,ET10:ET12,EU10:EU12,EV10:EV12,EW10:EW12,EX10:EX12,EQ10:EQ12,EP10:EP12,EO10:EO12,EN10:EN12,EM10:EM12)</f>
        <v>91.267304862628748</v>
      </c>
      <c r="FC11" s="458">
        <f>STDEV(EM11:EX13)</f>
        <v>2.0308097984567799</v>
      </c>
      <c r="FD11" s="457">
        <f>FC11/SQRT(10)</f>
        <v>0.64219844577109231</v>
      </c>
      <c r="FF11" s="587">
        <v>5.5555555555555601E-2</v>
      </c>
      <c r="FG11" s="379">
        <v>181</v>
      </c>
      <c r="FH11" s="379">
        <v>191</v>
      </c>
      <c r="FI11" s="379">
        <v>172</v>
      </c>
      <c r="FJ11" s="379">
        <v>183</v>
      </c>
      <c r="FK11" s="379">
        <v>184</v>
      </c>
      <c r="FL11" s="379">
        <v>194</v>
      </c>
      <c r="FM11" s="379">
        <v>192</v>
      </c>
      <c r="FN11" s="379">
        <v>194</v>
      </c>
      <c r="FO11" s="379">
        <v>195</v>
      </c>
      <c r="FP11" s="379">
        <v>195</v>
      </c>
      <c r="FQ11" s="379">
        <v>184</v>
      </c>
      <c r="FR11" s="379">
        <v>176</v>
      </c>
      <c r="FS11" s="447">
        <f t="shared" si="64"/>
        <v>186.75</v>
      </c>
      <c r="FT11" s="446">
        <f t="shared" si="65"/>
        <v>7.8754509250408811</v>
      </c>
      <c r="FU11" s="459" t="s">
        <v>186</v>
      </c>
      <c r="FV11" s="444">
        <f>AVERAGE(FL10:FL12,FM10:FM12,FN10:FN12,FO10:FO12,FP10:FP12,FQ10:FQ12,FR10:FR12,FK10:FK12,FJ10:FJ12,FI10:FI12,FH10:FH12,FG10:FG12)</f>
        <v>186.30555555555554</v>
      </c>
      <c r="FW11" s="458">
        <f>STDEV(FG11:FR13)</f>
        <v>7.389610896816504</v>
      </c>
      <c r="FX11" s="457">
        <f>FW11/SQRT(10)</f>
        <v>2.3368001456339651</v>
      </c>
      <c r="FZ11" s="587">
        <v>5.5555555555555601E-2</v>
      </c>
      <c r="GA11" s="402">
        <f t="shared" si="66"/>
        <v>90.099009900990097</v>
      </c>
      <c r="GB11" s="379">
        <f t="shared" si="67"/>
        <v>85.990338164251213</v>
      </c>
      <c r="GC11" s="379">
        <f t="shared" si="68"/>
        <v>89.119170984455948</v>
      </c>
      <c r="GD11" s="379">
        <f t="shared" si="69"/>
        <v>88.405797101449281</v>
      </c>
      <c r="GE11" s="379">
        <f t="shared" si="70"/>
        <v>88.832487309644677</v>
      </c>
      <c r="GF11" s="379">
        <f t="shared" si="71"/>
        <v>92.38095238095238</v>
      </c>
      <c r="GG11" s="379">
        <f t="shared" si="72"/>
        <v>94.581280788177338</v>
      </c>
      <c r="GH11" s="379">
        <f t="shared" si="73"/>
        <v>94.174757281553397</v>
      </c>
      <c r="GI11" s="379">
        <f t="shared" si="74"/>
        <v>91.549295774647888</v>
      </c>
      <c r="GJ11" s="379">
        <f t="shared" si="75"/>
        <v>91.121495327102807</v>
      </c>
      <c r="GK11" s="379">
        <f t="shared" si="76"/>
        <v>92</v>
      </c>
      <c r="GL11" s="378">
        <f t="shared" si="77"/>
        <v>92.631578947368425</v>
      </c>
      <c r="GM11" s="447">
        <f t="shared" si="78"/>
        <v>90.907180330049457</v>
      </c>
      <c r="GN11" s="446">
        <f t="shared" si="79"/>
        <v>2.5146994919686261</v>
      </c>
      <c r="GO11" s="459" t="s">
        <v>186</v>
      </c>
      <c r="GP11" s="444">
        <f>AVERAGE(GF10:GF12,GG10:GG12,GH10:GH12,GI10:GI12,GJ10:GJ12,GK10:GK12,GL10:GL12,GE10:GE12,GD10:GD12,GC10:GC12,GB10:GB12,GA10:GA12)</f>
        <v>90.764149144220767</v>
      </c>
      <c r="GQ11" s="458">
        <f>STDEV(GA11:GL13)</f>
        <v>2.5556506957484242</v>
      </c>
      <c r="GR11" s="457">
        <f>GQ11/SQRT(10)</f>
        <v>0.80816771023590173</v>
      </c>
      <c r="GT11" s="587">
        <v>5.5555555555555601E-2</v>
      </c>
      <c r="GU11" s="379">
        <v>181</v>
      </c>
      <c r="GV11" s="557"/>
      <c r="GW11" s="379">
        <v>170</v>
      </c>
      <c r="GX11" s="379">
        <v>182</v>
      </c>
      <c r="GY11" s="461">
        <v>186</v>
      </c>
      <c r="GZ11" s="379">
        <v>196</v>
      </c>
      <c r="HA11" s="379">
        <v>190</v>
      </c>
      <c r="HB11" s="379">
        <v>193</v>
      </c>
      <c r="HC11" s="379">
        <v>195</v>
      </c>
      <c r="HD11" s="379">
        <v>195</v>
      </c>
      <c r="HE11" s="379">
        <v>184</v>
      </c>
      <c r="HF11" s="379">
        <v>176</v>
      </c>
      <c r="HG11" s="447">
        <f t="shared" si="80"/>
        <v>186.18181818181819</v>
      </c>
      <c r="HH11" s="446">
        <f t="shared" si="81"/>
        <v>8.5301603949536808</v>
      </c>
      <c r="HI11" s="459" t="s">
        <v>186</v>
      </c>
      <c r="HJ11" s="444">
        <f>AVERAGE(GZ10:GZ12,HA10:HA12,HB10:HB12,HC10:HC12,HD10:HD12,HE10:HE12,HF10:HF12,GY10:GY12,GX10:GX12,GW10:GW12,GV10:GV12,GU10:GU12)</f>
        <v>185.96969696969697</v>
      </c>
      <c r="HK11" s="458">
        <f>STDEV(GU11:HF13)</f>
        <v>7.4193900345546284</v>
      </c>
      <c r="HL11" s="457">
        <f>HK11/SQRT(10)</f>
        <v>2.3462171358348001</v>
      </c>
      <c r="HN11" s="460">
        <v>5.5555555555555601E-2</v>
      </c>
      <c r="HO11">
        <f t="shared" si="82"/>
        <v>89.603960396039611</v>
      </c>
      <c r="HQ11">
        <f t="shared" si="83"/>
        <v>88.082901554404145</v>
      </c>
      <c r="HR11">
        <f t="shared" si="84"/>
        <v>87.922705314009661</v>
      </c>
      <c r="HS11">
        <f t="shared" si="85"/>
        <v>94.416243654822338</v>
      </c>
      <c r="HT11">
        <f t="shared" si="86"/>
        <v>93.333333333333329</v>
      </c>
      <c r="HU11">
        <f t="shared" si="87"/>
        <v>93.596059113300484</v>
      </c>
      <c r="HV11">
        <f t="shared" si="88"/>
        <v>93.689320388349515</v>
      </c>
      <c r="HW11">
        <f t="shared" si="89"/>
        <v>91.549295774647888</v>
      </c>
      <c r="HX11">
        <f t="shared" si="90"/>
        <v>91.121495327102807</v>
      </c>
      <c r="HY11">
        <f t="shared" si="91"/>
        <v>92</v>
      </c>
      <c r="HZ11">
        <f t="shared" si="92"/>
        <v>92.631578947368425</v>
      </c>
      <c r="IA11" s="447">
        <f t="shared" si="93"/>
        <v>91.631535800307105</v>
      </c>
      <c r="IB11" s="446">
        <f t="shared" si="94"/>
        <v>2.249590838626748</v>
      </c>
      <c r="IC11" s="459" t="s">
        <v>186</v>
      </c>
      <c r="ID11" s="444">
        <f>AVERAGE(HT10:HT12,HU10:HU12,HV10:HV12,HW10:HW12,HX10:HX12,HY10:HY12,HZ10:HZ12,HS10:HS12,HR10:HR12,HQ10:HQ12,HP10:HP12,HO10:HO12)</f>
        <v>91.531637872280569</v>
      </c>
      <c r="IE11" s="458">
        <f>STDEV(HO11:HZ13)</f>
        <v>2.0285341828450933</v>
      </c>
      <c r="IF11" s="457">
        <f>IE11/SQRT(10)</f>
        <v>0.64147883292989571</v>
      </c>
      <c r="IH11" s="398"/>
      <c r="II11" s="309"/>
      <c r="IL11" s="309"/>
      <c r="IN11" s="309"/>
      <c r="IP11" s="309"/>
      <c r="IQ11" s="309"/>
      <c r="IT11" s="309"/>
      <c r="IU11" s="283"/>
      <c r="IV11" s="335"/>
      <c r="IW11" s="526"/>
      <c r="IX11" s="42"/>
      <c r="IY11" s="42"/>
      <c r="JB11" s="398"/>
      <c r="JP11" s="334"/>
      <c r="JQ11" s="526"/>
      <c r="JR11" s="525"/>
      <c r="JS11" s="525"/>
      <c r="JT11" s="3"/>
      <c r="JV11" s="398"/>
      <c r="JW11" s="309"/>
      <c r="JZ11" s="309"/>
      <c r="KB11" s="309"/>
      <c r="KD11" s="309"/>
      <c r="KE11" s="309"/>
      <c r="KH11" s="309"/>
      <c r="KI11" s="283"/>
      <c r="KJ11" s="335"/>
      <c r="KK11" s="526"/>
      <c r="KL11" s="42"/>
      <c r="KM11" s="42"/>
      <c r="KP11" s="398"/>
      <c r="LD11" s="334"/>
      <c r="LE11" s="526"/>
      <c r="LF11" s="525"/>
      <c r="LG11" s="525"/>
      <c r="LH11" s="3"/>
      <c r="LJ11" s="398"/>
      <c r="LK11" s="309"/>
      <c r="LN11" s="309"/>
      <c r="LP11" s="309"/>
      <c r="LR11" s="309"/>
      <c r="LS11" s="309"/>
      <c r="LV11" s="309"/>
      <c r="LW11" s="283"/>
      <c r="LX11" s="335"/>
      <c r="LY11" s="526"/>
      <c r="LZ11" s="42"/>
      <c r="MA11" s="42"/>
      <c r="MD11" s="398"/>
      <c r="MR11" s="334"/>
      <c r="MS11" s="526"/>
      <c r="MT11" s="525"/>
      <c r="MU11" s="525"/>
      <c r="MV11" s="3"/>
      <c r="MX11" s="398"/>
      <c r="MY11" s="309"/>
      <c r="NB11" s="309"/>
      <c r="ND11" s="309"/>
      <c r="NF11" s="309"/>
      <c r="NG11" s="309"/>
      <c r="NJ11" s="309"/>
      <c r="NK11" s="283"/>
      <c r="NL11" s="335"/>
      <c r="NM11" s="526"/>
      <c r="NN11" s="42"/>
      <c r="NO11" s="42"/>
      <c r="NR11" s="398"/>
      <c r="OF11" s="334"/>
      <c r="OG11" s="526"/>
      <c r="OH11" s="525"/>
      <c r="OI11" s="525"/>
      <c r="OJ11" s="3"/>
    </row>
    <row r="12" spans="2:400" ht="16" thickBot="1" x14ac:dyDescent="0.4">
      <c r="B12" s="587">
        <v>6.9444444444444406E-2</v>
      </c>
      <c r="C12" s="379">
        <v>170</v>
      </c>
      <c r="D12" s="379">
        <v>186</v>
      </c>
      <c r="E12" s="379">
        <v>167</v>
      </c>
      <c r="F12" s="379">
        <v>184</v>
      </c>
      <c r="G12" s="379">
        <v>174</v>
      </c>
      <c r="H12" s="379">
        <v>198</v>
      </c>
      <c r="I12" s="379">
        <v>186</v>
      </c>
      <c r="J12" s="379">
        <v>192</v>
      </c>
      <c r="K12" s="379">
        <v>194</v>
      </c>
      <c r="L12" s="379">
        <v>189</v>
      </c>
      <c r="M12" s="379">
        <v>179</v>
      </c>
      <c r="N12" s="379">
        <v>175</v>
      </c>
      <c r="O12" s="447">
        <f t="shared" si="0"/>
        <v>182.83333333333334</v>
      </c>
      <c r="P12" s="446">
        <f t="shared" si="1"/>
        <v>9.851934127906361</v>
      </c>
      <c r="Q12" s="455"/>
      <c r="R12" s="444"/>
      <c r="S12" s="458"/>
      <c r="T12" s="453"/>
      <c r="V12" s="615">
        <v>6.9444444444444503E-2</v>
      </c>
      <c r="W12">
        <f t="shared" si="2"/>
        <v>84.158415841584159</v>
      </c>
      <c r="X12">
        <f t="shared" si="3"/>
        <v>89.85507246376811</v>
      </c>
      <c r="Y12">
        <f t="shared" si="4"/>
        <v>95.336787564766837</v>
      </c>
      <c r="Z12">
        <f t="shared" si="5"/>
        <v>84.05797101449275</v>
      </c>
      <c r="AA12">
        <f t="shared" si="6"/>
        <v>85.786802030456855</v>
      </c>
      <c r="AB12">
        <f t="shared" si="7"/>
        <v>94.285714285714278</v>
      </c>
      <c r="AC12">
        <f t="shared" si="8"/>
        <v>91.62561576354679</v>
      </c>
      <c r="AD12">
        <f t="shared" si="9"/>
        <v>93.203883495145632</v>
      </c>
      <c r="AE12">
        <f t="shared" si="10"/>
        <v>91.079812206572768</v>
      </c>
      <c r="AF12">
        <f t="shared" si="11"/>
        <v>88.317757009345797</v>
      </c>
      <c r="AG12">
        <f t="shared" si="12"/>
        <v>89.5</v>
      </c>
      <c r="AH12">
        <f t="shared" si="13"/>
        <v>92.10526315789474</v>
      </c>
      <c r="AI12" s="447">
        <f t="shared" si="14"/>
        <v>89.942757902774062</v>
      </c>
      <c r="AJ12" s="446">
        <f t="shared" si="15"/>
        <v>3.7610292175738707</v>
      </c>
      <c r="AK12" s="455"/>
      <c r="AL12" s="444"/>
      <c r="AM12" s="458"/>
      <c r="AN12" s="453"/>
      <c r="AP12" s="587">
        <v>6.9444444444444406E-2</v>
      </c>
      <c r="AQ12" s="379">
        <v>177</v>
      </c>
      <c r="AR12" s="379">
        <v>192</v>
      </c>
      <c r="AS12" s="379">
        <v>172</v>
      </c>
      <c r="AT12" s="379">
        <v>185</v>
      </c>
      <c r="AU12" s="379">
        <v>184</v>
      </c>
      <c r="AV12" s="379">
        <v>198</v>
      </c>
      <c r="AW12" s="379">
        <v>189</v>
      </c>
      <c r="AX12" s="379">
        <v>195</v>
      </c>
      <c r="AY12" s="379">
        <v>199</v>
      </c>
      <c r="AZ12" s="379">
        <v>194</v>
      </c>
      <c r="BA12" s="379">
        <v>183</v>
      </c>
      <c r="BB12" s="379">
        <v>176</v>
      </c>
      <c r="BC12" s="447">
        <f t="shared" si="16"/>
        <v>187</v>
      </c>
      <c r="BD12" s="446">
        <f t="shared" si="17"/>
        <v>8.9544300869356377</v>
      </c>
      <c r="BE12" s="455"/>
      <c r="BF12" s="444"/>
      <c r="BG12" s="458"/>
      <c r="BH12" s="453"/>
      <c r="BJ12" s="587">
        <v>6.9444444444444406E-2</v>
      </c>
      <c r="BK12">
        <f t="shared" si="18"/>
        <v>87.623762376237622</v>
      </c>
      <c r="BL12">
        <f t="shared" si="19"/>
        <v>92.753623188405797</v>
      </c>
      <c r="BM12">
        <f t="shared" si="20"/>
        <v>89.119170984455948</v>
      </c>
      <c r="BN12">
        <f t="shared" si="21"/>
        <v>89.371980676328505</v>
      </c>
      <c r="BO12">
        <f t="shared" si="22"/>
        <v>88.832487309644677</v>
      </c>
      <c r="BP12">
        <f t="shared" si="23"/>
        <v>94.285714285714278</v>
      </c>
      <c r="BQ12">
        <f t="shared" si="24"/>
        <v>93.103448275862064</v>
      </c>
      <c r="BR12">
        <f t="shared" si="25"/>
        <v>94.660194174757279</v>
      </c>
      <c r="BS12">
        <f t="shared" si="26"/>
        <v>93.427230046948367</v>
      </c>
      <c r="BT12">
        <f t="shared" si="27"/>
        <v>90.654205607476641</v>
      </c>
      <c r="BU12">
        <f t="shared" si="28"/>
        <v>91.5</v>
      </c>
      <c r="BV12">
        <f t="shared" si="29"/>
        <v>92.631578947368425</v>
      </c>
      <c r="BW12" s="447">
        <f t="shared" si="30"/>
        <v>91.496949656099957</v>
      </c>
      <c r="BX12" s="446">
        <f t="shared" si="31"/>
        <v>2.3342751834965574</v>
      </c>
      <c r="BY12" s="455"/>
      <c r="BZ12" s="444"/>
      <c r="CA12" s="458"/>
      <c r="CB12" s="453"/>
      <c r="CD12" s="587">
        <v>6.9444444444444406E-2</v>
      </c>
      <c r="CE12" s="379">
        <v>181</v>
      </c>
      <c r="CF12" s="379">
        <v>195</v>
      </c>
      <c r="CG12" s="379">
        <v>172</v>
      </c>
      <c r="CH12" s="379">
        <v>185</v>
      </c>
      <c r="CI12" s="379">
        <v>188</v>
      </c>
      <c r="CJ12" s="379">
        <v>199</v>
      </c>
      <c r="CK12" s="379">
        <v>189</v>
      </c>
      <c r="CL12" s="379">
        <v>195</v>
      </c>
      <c r="CM12" s="379">
        <v>202</v>
      </c>
      <c r="CN12" s="379">
        <v>198</v>
      </c>
      <c r="CO12" s="379">
        <v>185</v>
      </c>
      <c r="CP12" s="379">
        <v>178</v>
      </c>
      <c r="CQ12" s="447">
        <f t="shared" si="32"/>
        <v>188.91666666666666</v>
      </c>
      <c r="CR12" s="446">
        <f t="shared" si="33"/>
        <v>9.1895032345045564</v>
      </c>
      <c r="CS12" s="455"/>
      <c r="CT12" s="444"/>
      <c r="CU12" s="458"/>
      <c r="CV12" s="453"/>
      <c r="CX12" s="651">
        <v>6.9444444444444503E-2</v>
      </c>
      <c r="CY12">
        <f t="shared" si="34"/>
        <v>89.603960396039611</v>
      </c>
      <c r="CZ12">
        <f t="shared" si="35"/>
        <v>94.20289855072464</v>
      </c>
      <c r="DA12">
        <f t="shared" si="36"/>
        <v>89.119170984455948</v>
      </c>
      <c r="DB12">
        <f t="shared" si="37"/>
        <v>89.371980676328505</v>
      </c>
      <c r="DC12">
        <f t="shared" si="38"/>
        <v>95.431472081218274</v>
      </c>
      <c r="DD12">
        <f t="shared" si="39"/>
        <v>94.761904761904759</v>
      </c>
      <c r="DE12">
        <f t="shared" si="40"/>
        <v>93.103448275862064</v>
      </c>
      <c r="DF12">
        <f t="shared" si="41"/>
        <v>94.660194174757279</v>
      </c>
      <c r="DG12">
        <f t="shared" si="42"/>
        <v>94.835680751173712</v>
      </c>
      <c r="DH12">
        <f t="shared" si="43"/>
        <v>92.523364485981304</v>
      </c>
      <c r="DI12">
        <f t="shared" si="44"/>
        <v>92.5</v>
      </c>
      <c r="DJ12" s="49">
        <f t="shared" si="45"/>
        <v>93.684210526315795</v>
      </c>
      <c r="DK12" s="447">
        <f t="shared" si="46"/>
        <v>92.816523805396841</v>
      </c>
      <c r="DL12" s="446">
        <f t="shared" si="47"/>
        <v>2.2743192028547163</v>
      </c>
      <c r="DM12" s="455"/>
      <c r="DN12" s="444"/>
      <c r="DO12" s="458"/>
      <c r="DP12" s="453"/>
      <c r="DR12" s="590">
        <v>6.9444444444444503E-2</v>
      </c>
      <c r="DS12" s="379">
        <v>183</v>
      </c>
      <c r="DT12" s="379">
        <v>193</v>
      </c>
      <c r="DU12" s="379">
        <v>174</v>
      </c>
      <c r="DV12" s="379">
        <v>187</v>
      </c>
      <c r="DW12" s="461">
        <v>187</v>
      </c>
      <c r="DX12" s="379">
        <v>195</v>
      </c>
      <c r="DY12" s="379">
        <v>191</v>
      </c>
      <c r="DZ12" s="379">
        <v>194</v>
      </c>
      <c r="EA12" s="379">
        <v>200</v>
      </c>
      <c r="EB12" s="449">
        <v>197</v>
      </c>
      <c r="EC12" s="379">
        <v>185</v>
      </c>
      <c r="ED12" s="379">
        <v>177</v>
      </c>
      <c r="EE12" s="447">
        <f t="shared" si="48"/>
        <v>188.58333333333334</v>
      </c>
      <c r="EF12" s="446">
        <f t="shared" si="49"/>
        <v>7.93677669097627</v>
      </c>
      <c r="EG12" s="455"/>
      <c r="EH12" s="444"/>
      <c r="EI12" s="458"/>
      <c r="EJ12" s="453"/>
      <c r="EL12" s="651">
        <v>6.9444444444444503E-2</v>
      </c>
      <c r="EM12" s="379">
        <f t="shared" si="50"/>
        <v>90.594059405940598</v>
      </c>
      <c r="EN12" s="379">
        <f t="shared" si="51"/>
        <v>93.236714975845416</v>
      </c>
      <c r="EO12" s="379">
        <f t="shared" si="52"/>
        <v>90.155440414507765</v>
      </c>
      <c r="EP12" s="379">
        <f t="shared" si="53"/>
        <v>90.338164251207729</v>
      </c>
      <c r="EQ12" s="379">
        <f t="shared" si="54"/>
        <v>94.923857868020306</v>
      </c>
      <c r="ER12" s="379">
        <f t="shared" si="55"/>
        <v>92.857142857142861</v>
      </c>
      <c r="ES12" s="379">
        <f t="shared" si="56"/>
        <v>94.088669950738918</v>
      </c>
      <c r="ET12" s="379">
        <f t="shared" si="57"/>
        <v>94.174757281553397</v>
      </c>
      <c r="EU12" s="379">
        <f t="shared" si="58"/>
        <v>93.896713615023472</v>
      </c>
      <c r="EV12" s="379">
        <f t="shared" si="59"/>
        <v>92.056074766355138</v>
      </c>
      <c r="EW12" s="379">
        <f t="shared" si="60"/>
        <v>92.5</v>
      </c>
      <c r="EX12" s="379">
        <f t="shared" si="61"/>
        <v>93.15789473684211</v>
      </c>
      <c r="EY12" s="447">
        <f t="shared" si="62"/>
        <v>92.664957510264813</v>
      </c>
      <c r="EZ12" s="446">
        <f t="shared" si="63"/>
        <v>1.5934909180668588</v>
      </c>
      <c r="FA12" s="455"/>
      <c r="FB12" s="444"/>
      <c r="FC12" s="458"/>
      <c r="FD12" s="453"/>
      <c r="FF12" s="590">
        <v>6.9444444444444503E-2</v>
      </c>
      <c r="FG12" s="379">
        <v>185</v>
      </c>
      <c r="FH12" s="379">
        <v>193</v>
      </c>
      <c r="FI12" s="379">
        <v>175</v>
      </c>
      <c r="FJ12" s="379">
        <v>185</v>
      </c>
      <c r="FK12" s="379">
        <v>185</v>
      </c>
      <c r="FL12" s="379">
        <v>197</v>
      </c>
      <c r="FM12" s="379">
        <v>192</v>
      </c>
      <c r="FN12" s="379">
        <v>194</v>
      </c>
      <c r="FO12" s="379">
        <v>198</v>
      </c>
      <c r="FP12" s="379">
        <v>196</v>
      </c>
      <c r="FQ12" s="379">
        <v>185</v>
      </c>
      <c r="FR12" s="379">
        <v>181</v>
      </c>
      <c r="FS12" s="447">
        <f t="shared" si="64"/>
        <v>188.83333333333334</v>
      </c>
      <c r="FT12" s="446">
        <f t="shared" si="65"/>
        <v>7.1837358391063209</v>
      </c>
      <c r="FU12" s="455"/>
      <c r="FV12" s="444"/>
      <c r="FW12" s="458"/>
      <c r="FX12" s="453"/>
      <c r="FZ12" s="590">
        <v>6.9444444444444503E-2</v>
      </c>
      <c r="GA12" s="402">
        <f t="shared" si="66"/>
        <v>92.079207920792086</v>
      </c>
      <c r="GB12" s="379">
        <f t="shared" si="67"/>
        <v>86.956521739130437</v>
      </c>
      <c r="GC12" s="379">
        <f t="shared" si="68"/>
        <v>90.673575129533674</v>
      </c>
      <c r="GD12" s="379">
        <f t="shared" si="69"/>
        <v>89.371980676328505</v>
      </c>
      <c r="GE12" s="379">
        <f t="shared" si="70"/>
        <v>90.35532994923858</v>
      </c>
      <c r="GF12" s="379">
        <f t="shared" si="71"/>
        <v>93.80952380952381</v>
      </c>
      <c r="GG12" s="379">
        <f t="shared" si="72"/>
        <v>94.581280788177338</v>
      </c>
      <c r="GH12" s="379">
        <f t="shared" si="73"/>
        <v>94.174757281553397</v>
      </c>
      <c r="GI12" s="379">
        <f t="shared" si="74"/>
        <v>92.957746478873233</v>
      </c>
      <c r="GJ12" s="379">
        <f t="shared" si="75"/>
        <v>91.588785046728972</v>
      </c>
      <c r="GK12" s="379">
        <f t="shared" si="76"/>
        <v>92.5</v>
      </c>
      <c r="GL12" s="378">
        <f t="shared" si="77"/>
        <v>95.263157894736835</v>
      </c>
      <c r="GM12" s="447">
        <f t="shared" si="78"/>
        <v>92.02598889288474</v>
      </c>
      <c r="GN12" s="446">
        <f t="shared" si="79"/>
        <v>2.4018402325618644</v>
      </c>
      <c r="GO12" s="455"/>
      <c r="GP12" s="444"/>
      <c r="GQ12" s="458"/>
      <c r="GR12" s="453"/>
      <c r="GT12" s="590">
        <v>6.9444444444444503E-2</v>
      </c>
      <c r="GU12" s="379">
        <v>185</v>
      </c>
      <c r="GV12" s="450"/>
      <c r="GW12" s="379">
        <v>177</v>
      </c>
      <c r="GX12" s="379">
        <v>185</v>
      </c>
      <c r="GY12" s="379">
        <v>186</v>
      </c>
      <c r="GZ12" s="379">
        <v>200</v>
      </c>
      <c r="HA12" s="379">
        <v>189</v>
      </c>
      <c r="HB12" s="379">
        <v>193</v>
      </c>
      <c r="HC12" s="379">
        <v>198</v>
      </c>
      <c r="HD12" s="379">
        <v>198</v>
      </c>
      <c r="HE12" s="379">
        <v>184</v>
      </c>
      <c r="HF12" s="379">
        <v>181</v>
      </c>
      <c r="HG12" s="447">
        <f t="shared" si="80"/>
        <v>188.72727272727272</v>
      </c>
      <c r="HH12" s="446">
        <f t="shared" si="81"/>
        <v>7.5642700783474028</v>
      </c>
      <c r="HI12" s="455"/>
      <c r="HJ12" s="444"/>
      <c r="HK12" s="458"/>
      <c r="HL12" s="453"/>
      <c r="HN12" s="615">
        <v>6.9444444444444503E-2</v>
      </c>
      <c r="HO12">
        <f t="shared" si="82"/>
        <v>91.584158415841586</v>
      </c>
      <c r="HQ12">
        <f t="shared" si="83"/>
        <v>91.709844559585491</v>
      </c>
      <c r="HR12">
        <f t="shared" si="84"/>
        <v>89.371980676328505</v>
      </c>
      <c r="HS12">
        <f t="shared" si="85"/>
        <v>94.416243654822338</v>
      </c>
      <c r="HT12">
        <f t="shared" si="86"/>
        <v>95.238095238095227</v>
      </c>
      <c r="HU12">
        <f t="shared" si="87"/>
        <v>93.103448275862064</v>
      </c>
      <c r="HV12">
        <f t="shared" si="88"/>
        <v>93.689320388349515</v>
      </c>
      <c r="HW12">
        <f t="shared" si="89"/>
        <v>92.957746478873233</v>
      </c>
      <c r="HX12">
        <f t="shared" si="90"/>
        <v>92.523364485981304</v>
      </c>
      <c r="HY12">
        <f t="shared" si="91"/>
        <v>92</v>
      </c>
      <c r="HZ12">
        <f t="shared" si="92"/>
        <v>95.263157894736835</v>
      </c>
      <c r="IA12" s="447">
        <f t="shared" si="93"/>
        <v>92.896123642588748</v>
      </c>
      <c r="IB12" s="446">
        <f t="shared" si="94"/>
        <v>1.7482697260102955</v>
      </c>
      <c r="IC12" s="455"/>
      <c r="ID12" s="444"/>
      <c r="IE12" s="458"/>
      <c r="IF12" s="453"/>
      <c r="IH12" s="398"/>
      <c r="II12" s="309"/>
      <c r="IL12" s="309"/>
      <c r="IN12" s="309"/>
      <c r="IP12" s="309"/>
      <c r="IQ12" s="309"/>
      <c r="IT12" s="309"/>
      <c r="IU12" s="283"/>
      <c r="IV12" s="335"/>
      <c r="IY12" s="42"/>
      <c r="JB12" s="398"/>
      <c r="JP12" s="334"/>
      <c r="JR12" s="525"/>
      <c r="JS12" s="3"/>
      <c r="JT12" s="3"/>
      <c r="JV12" s="398"/>
      <c r="JW12" s="309"/>
      <c r="JZ12" s="309"/>
      <c r="KB12" s="309"/>
      <c r="KD12" s="309"/>
      <c r="KE12" s="309"/>
      <c r="KH12" s="309"/>
      <c r="KI12" s="283"/>
      <c r="KJ12" s="335"/>
      <c r="KM12" s="42"/>
      <c r="KP12" s="398"/>
      <c r="LD12" s="334"/>
      <c r="LF12" s="525"/>
      <c r="LG12" s="3"/>
      <c r="LH12" s="3"/>
      <c r="LJ12" s="398"/>
      <c r="LK12" s="309"/>
      <c r="LN12" s="309"/>
      <c r="LP12" s="309"/>
      <c r="LR12" s="309"/>
      <c r="LS12" s="309"/>
      <c r="LV12" s="309"/>
      <c r="LW12" s="283"/>
      <c r="LX12" s="335"/>
      <c r="MA12" s="42"/>
      <c r="MD12" s="398"/>
      <c r="MR12" s="334"/>
      <c r="MT12" s="525"/>
      <c r="MU12" s="3"/>
      <c r="MV12" s="3"/>
      <c r="MX12" s="398"/>
      <c r="MY12" s="309"/>
      <c r="NB12" s="309"/>
      <c r="ND12" s="309"/>
      <c r="NF12" s="309"/>
      <c r="NG12" s="309"/>
      <c r="NJ12" s="309"/>
      <c r="NK12" s="283"/>
      <c r="NL12" s="335"/>
      <c r="NO12" s="42"/>
      <c r="NR12" s="398"/>
      <c r="OF12" s="334"/>
      <c r="OH12" s="525"/>
      <c r="OI12" s="3"/>
      <c r="OJ12" s="3"/>
    </row>
    <row r="13" spans="2:400" ht="16" thickBot="1" x14ac:dyDescent="0.4">
      <c r="B13" s="589">
        <v>8.3333333333333301E-2</v>
      </c>
      <c r="C13" s="461">
        <v>171</v>
      </c>
      <c r="D13" s="461">
        <v>188</v>
      </c>
      <c r="E13" s="461">
        <v>169</v>
      </c>
      <c r="F13" s="461">
        <v>186</v>
      </c>
      <c r="G13" s="379">
        <v>180</v>
      </c>
      <c r="H13" s="379">
        <v>198</v>
      </c>
      <c r="I13" s="379">
        <v>189</v>
      </c>
      <c r="J13" s="379">
        <v>195</v>
      </c>
      <c r="K13" s="379">
        <v>197</v>
      </c>
      <c r="L13" s="379">
        <v>192</v>
      </c>
      <c r="M13" s="379">
        <v>180</v>
      </c>
      <c r="N13" s="379">
        <v>175</v>
      </c>
      <c r="O13" s="447">
        <f t="shared" si="0"/>
        <v>185</v>
      </c>
      <c r="P13" s="446">
        <f t="shared" si="1"/>
        <v>9.954441676503464</v>
      </c>
      <c r="Q13" s="463"/>
      <c r="R13" s="444"/>
      <c r="S13" s="458"/>
      <c r="T13" s="462"/>
      <c r="V13" s="460">
        <v>8.3333333333333301E-2</v>
      </c>
      <c r="W13">
        <f t="shared" si="2"/>
        <v>84.653465346534645</v>
      </c>
      <c r="X13">
        <f t="shared" si="3"/>
        <v>90.821256038647348</v>
      </c>
      <c r="Y13">
        <f t="shared" si="4"/>
        <v>96.373056994818654</v>
      </c>
      <c r="Z13">
        <f t="shared" si="5"/>
        <v>86.956521739130437</v>
      </c>
      <c r="AA13">
        <f t="shared" si="6"/>
        <v>86.294416243654823</v>
      </c>
      <c r="AB13">
        <f t="shared" si="7"/>
        <v>94.285714285714278</v>
      </c>
      <c r="AC13">
        <f t="shared" si="8"/>
        <v>93.103448275862064</v>
      </c>
      <c r="AD13">
        <f t="shared" si="9"/>
        <v>94.660194174757279</v>
      </c>
      <c r="AE13">
        <f t="shared" si="10"/>
        <v>92.488262910798127</v>
      </c>
      <c r="AF13">
        <f t="shared" si="11"/>
        <v>89.719626168224295</v>
      </c>
      <c r="AG13">
        <f t="shared" si="12"/>
        <v>90</v>
      </c>
      <c r="AH13">
        <f t="shared" si="13"/>
        <v>92.10526315789474</v>
      </c>
      <c r="AI13" s="447">
        <f t="shared" si="14"/>
        <v>90.955102111336387</v>
      </c>
      <c r="AJ13" s="446">
        <f t="shared" si="15"/>
        <v>3.5972408968870866</v>
      </c>
      <c r="AK13" s="463"/>
      <c r="AL13" s="444"/>
      <c r="AM13" s="458"/>
      <c r="AN13" s="462"/>
      <c r="AP13" s="589">
        <v>8.3333333333333301E-2</v>
      </c>
      <c r="AQ13" s="461">
        <v>178</v>
      </c>
      <c r="AR13" s="461">
        <v>194</v>
      </c>
      <c r="AS13" s="461">
        <v>174</v>
      </c>
      <c r="AT13" s="461">
        <v>187</v>
      </c>
      <c r="AU13" s="379">
        <v>185</v>
      </c>
      <c r="AV13" s="379">
        <v>198</v>
      </c>
      <c r="AW13" s="379">
        <v>191</v>
      </c>
      <c r="AX13" s="379">
        <v>197</v>
      </c>
      <c r="AY13" s="379">
        <v>201</v>
      </c>
      <c r="AZ13" s="379">
        <v>197</v>
      </c>
      <c r="BA13" s="379">
        <v>184</v>
      </c>
      <c r="BB13" s="379">
        <v>178</v>
      </c>
      <c r="BC13" s="447">
        <f t="shared" si="16"/>
        <v>188.66666666666666</v>
      </c>
      <c r="BD13" s="446">
        <f t="shared" si="17"/>
        <v>9.0084135757365829</v>
      </c>
      <c r="BE13" s="463"/>
      <c r="BF13" s="444"/>
      <c r="BG13" s="458"/>
      <c r="BH13" s="462"/>
      <c r="BJ13" s="589">
        <v>8.3333333333333301E-2</v>
      </c>
      <c r="BK13">
        <f t="shared" si="18"/>
        <v>88.118811881188122</v>
      </c>
      <c r="BL13">
        <f t="shared" si="19"/>
        <v>93.719806763285035</v>
      </c>
      <c r="BM13">
        <f t="shared" si="20"/>
        <v>90.155440414507765</v>
      </c>
      <c r="BN13">
        <f t="shared" si="21"/>
        <v>90.338164251207729</v>
      </c>
      <c r="BO13">
        <f t="shared" si="22"/>
        <v>88.832487309644677</v>
      </c>
      <c r="BP13">
        <f t="shared" si="23"/>
        <v>94.285714285714278</v>
      </c>
      <c r="BQ13">
        <f t="shared" si="24"/>
        <v>94.088669950738918</v>
      </c>
      <c r="BR13">
        <f t="shared" si="25"/>
        <v>95.631067961165044</v>
      </c>
      <c r="BS13">
        <f t="shared" si="26"/>
        <v>94.366197183098592</v>
      </c>
      <c r="BT13">
        <f t="shared" si="27"/>
        <v>92.056074766355138</v>
      </c>
      <c r="BU13">
        <f t="shared" si="28"/>
        <v>92</v>
      </c>
      <c r="BV13">
        <f t="shared" si="29"/>
        <v>93.684210526315795</v>
      </c>
      <c r="BW13" s="447">
        <f t="shared" si="30"/>
        <v>92.273053774435084</v>
      </c>
      <c r="BX13" s="446">
        <f t="shared" si="31"/>
        <v>2.4221360970530545</v>
      </c>
      <c r="BY13" s="463"/>
      <c r="BZ13" s="444"/>
      <c r="CA13" s="458"/>
      <c r="CB13" s="462"/>
      <c r="CD13" s="589">
        <v>8.3333333333333301E-2</v>
      </c>
      <c r="CE13" s="461">
        <v>182</v>
      </c>
      <c r="CF13" s="461">
        <v>197</v>
      </c>
      <c r="CG13" s="461">
        <v>175</v>
      </c>
      <c r="CH13" s="461">
        <v>187</v>
      </c>
      <c r="CI13" s="379">
        <v>190</v>
      </c>
      <c r="CJ13" s="379">
        <v>201</v>
      </c>
      <c r="CK13" s="379">
        <v>191</v>
      </c>
      <c r="CL13" s="379">
        <v>196</v>
      </c>
      <c r="CM13" s="379">
        <v>205</v>
      </c>
      <c r="CN13" s="379">
        <v>200</v>
      </c>
      <c r="CO13" s="379">
        <v>186</v>
      </c>
      <c r="CP13" s="379">
        <v>178</v>
      </c>
      <c r="CQ13" s="447">
        <f t="shared" si="32"/>
        <v>190.66666666666666</v>
      </c>
      <c r="CR13" s="446">
        <f t="shared" si="33"/>
        <v>9.4612447127823263</v>
      </c>
      <c r="CS13" s="463"/>
      <c r="CT13" s="444"/>
      <c r="CU13" s="458"/>
      <c r="CV13" s="462"/>
      <c r="CX13" s="653">
        <v>8.3333333333333301E-2</v>
      </c>
      <c r="CY13">
        <f t="shared" si="34"/>
        <v>90.099009900990097</v>
      </c>
      <c r="CZ13">
        <f t="shared" si="35"/>
        <v>95.169082125603865</v>
      </c>
      <c r="DA13">
        <f t="shared" si="36"/>
        <v>90.673575129533674</v>
      </c>
      <c r="DB13">
        <f t="shared" si="37"/>
        <v>90.338164251207729</v>
      </c>
      <c r="DC13">
        <f t="shared" si="38"/>
        <v>96.44670050761421</v>
      </c>
      <c r="DD13">
        <f t="shared" si="39"/>
        <v>95.714285714285722</v>
      </c>
      <c r="DE13">
        <f t="shared" si="40"/>
        <v>94.088669950738918</v>
      </c>
      <c r="DF13">
        <f t="shared" si="41"/>
        <v>95.145631067961162</v>
      </c>
      <c r="DG13">
        <f t="shared" si="42"/>
        <v>96.244131455399057</v>
      </c>
      <c r="DH13">
        <f t="shared" si="43"/>
        <v>93.45794392523365</v>
      </c>
      <c r="DI13">
        <f t="shared" si="44"/>
        <v>93</v>
      </c>
      <c r="DJ13" s="49">
        <f t="shared" si="45"/>
        <v>93.684210526315795</v>
      </c>
      <c r="DK13" s="447">
        <f t="shared" si="46"/>
        <v>93.671783712906986</v>
      </c>
      <c r="DL13" s="446">
        <f t="shared" si="47"/>
        <v>2.2651717699830627</v>
      </c>
      <c r="DM13" s="463"/>
      <c r="DN13" s="444"/>
      <c r="DO13" s="458"/>
      <c r="DP13" s="462"/>
      <c r="DR13" s="587">
        <v>8.3333333333333301E-2</v>
      </c>
      <c r="DS13" s="461">
        <v>185</v>
      </c>
      <c r="DT13" s="461">
        <v>195</v>
      </c>
      <c r="DU13" s="461">
        <v>177</v>
      </c>
      <c r="DV13" s="461">
        <v>189</v>
      </c>
      <c r="DW13" s="379">
        <v>187</v>
      </c>
      <c r="DX13" s="379">
        <v>193</v>
      </c>
      <c r="DY13" s="379">
        <v>191</v>
      </c>
      <c r="DZ13" s="379">
        <v>195</v>
      </c>
      <c r="EA13" s="379">
        <v>201</v>
      </c>
      <c r="EB13" s="379">
        <v>198</v>
      </c>
      <c r="EC13" s="379">
        <v>186</v>
      </c>
      <c r="ED13" s="379">
        <v>177</v>
      </c>
      <c r="EE13" s="447">
        <f t="shared" si="48"/>
        <v>189.5</v>
      </c>
      <c r="EF13" s="446">
        <f t="shared" si="49"/>
        <v>7.573878554851297</v>
      </c>
      <c r="EG13" s="463"/>
      <c r="EH13" s="444"/>
      <c r="EI13" s="458"/>
      <c r="EJ13" s="462"/>
      <c r="EL13" s="653">
        <v>8.3333333333333301E-2</v>
      </c>
      <c r="EM13" s="379">
        <f t="shared" si="50"/>
        <v>91.584158415841586</v>
      </c>
      <c r="EN13" s="379">
        <f t="shared" si="51"/>
        <v>94.20289855072464</v>
      </c>
      <c r="EO13" s="379">
        <f t="shared" si="52"/>
        <v>91.709844559585491</v>
      </c>
      <c r="EP13" s="379">
        <f t="shared" si="53"/>
        <v>91.304347826086953</v>
      </c>
      <c r="EQ13" s="379">
        <f t="shared" si="54"/>
        <v>94.923857868020306</v>
      </c>
      <c r="ER13" s="379">
        <f t="shared" si="55"/>
        <v>91.904761904761898</v>
      </c>
      <c r="ES13" s="379">
        <f t="shared" si="56"/>
        <v>94.088669950738918</v>
      </c>
      <c r="ET13" s="379">
        <f t="shared" si="57"/>
        <v>94.660194174757279</v>
      </c>
      <c r="EU13" s="379">
        <f t="shared" si="58"/>
        <v>94.366197183098592</v>
      </c>
      <c r="EV13" s="379">
        <f t="shared" si="59"/>
        <v>92.523364485981304</v>
      </c>
      <c r="EW13" s="379">
        <f t="shared" si="60"/>
        <v>93</v>
      </c>
      <c r="EX13" s="379">
        <f t="shared" si="61"/>
        <v>93.15789473684211</v>
      </c>
      <c r="EY13" s="447">
        <f t="shared" si="62"/>
        <v>93.118849138036595</v>
      </c>
      <c r="EZ13" s="446">
        <f t="shared" si="63"/>
        <v>1.3067182246218438</v>
      </c>
      <c r="FA13" s="463"/>
      <c r="FB13" s="444"/>
      <c r="FC13" s="458"/>
      <c r="FD13" s="462"/>
      <c r="FF13" s="587">
        <v>8.3333333333333301E-2</v>
      </c>
      <c r="FG13" s="461">
        <v>186</v>
      </c>
      <c r="FH13" s="461">
        <v>194</v>
      </c>
      <c r="FI13" s="461">
        <v>177</v>
      </c>
      <c r="FJ13" s="461">
        <v>187</v>
      </c>
      <c r="FK13" s="379">
        <v>186</v>
      </c>
      <c r="FL13" s="449">
        <v>201</v>
      </c>
      <c r="FM13" s="379">
        <v>193</v>
      </c>
      <c r="FN13" s="379">
        <v>194</v>
      </c>
      <c r="FO13" s="379">
        <v>200</v>
      </c>
      <c r="FP13" s="379">
        <v>198</v>
      </c>
      <c r="FQ13" s="379">
        <v>186</v>
      </c>
      <c r="FR13" s="379">
        <v>185</v>
      </c>
      <c r="FS13" s="447">
        <f t="shared" si="64"/>
        <v>190.58333333333334</v>
      </c>
      <c r="FT13" s="446">
        <f t="shared" si="65"/>
        <v>7.2168783648703219</v>
      </c>
      <c r="FU13" s="463"/>
      <c r="FV13" s="444"/>
      <c r="FW13" s="458"/>
      <c r="FX13" s="462"/>
      <c r="FZ13" s="587">
        <v>8.3333333333333301E-2</v>
      </c>
      <c r="GA13" s="402">
        <f t="shared" si="66"/>
        <v>93.069306930693074</v>
      </c>
      <c r="GB13" s="379">
        <f t="shared" si="67"/>
        <v>88.405797101449281</v>
      </c>
      <c r="GC13" s="379">
        <f t="shared" si="68"/>
        <v>91.709844559585491</v>
      </c>
      <c r="GD13" s="379">
        <f t="shared" si="69"/>
        <v>90.338164251207729</v>
      </c>
      <c r="GE13" s="379">
        <f t="shared" si="70"/>
        <v>90.35532994923858</v>
      </c>
      <c r="GF13" s="379">
        <f t="shared" si="71"/>
        <v>95.714285714285722</v>
      </c>
      <c r="GG13" s="379">
        <f t="shared" si="72"/>
        <v>95.073891625615758</v>
      </c>
      <c r="GH13" s="379">
        <f t="shared" si="73"/>
        <v>94.174757281553397</v>
      </c>
      <c r="GI13" s="379">
        <f t="shared" si="74"/>
        <v>93.896713615023472</v>
      </c>
      <c r="GJ13" s="379">
        <f t="shared" si="75"/>
        <v>92.523364485981304</v>
      </c>
      <c r="GK13" s="379">
        <f t="shared" si="76"/>
        <v>93</v>
      </c>
      <c r="GL13" s="378">
        <f t="shared" si="77"/>
        <v>97.368421052631575</v>
      </c>
      <c r="GM13" s="447">
        <f t="shared" si="78"/>
        <v>92.969156380605455</v>
      </c>
      <c r="GN13" s="446">
        <f t="shared" si="79"/>
        <v>2.5227518410473233</v>
      </c>
      <c r="GO13" s="463"/>
      <c r="GP13" s="444"/>
      <c r="GQ13" s="458"/>
      <c r="GR13" s="462"/>
      <c r="GT13" s="587">
        <v>8.3333333333333301E-2</v>
      </c>
      <c r="GU13" s="461">
        <v>187</v>
      </c>
      <c r="GV13" s="562"/>
      <c r="GW13" s="461">
        <v>179</v>
      </c>
      <c r="GX13" s="461">
        <v>187</v>
      </c>
      <c r="GY13" s="379">
        <v>187</v>
      </c>
      <c r="GZ13" s="379">
        <v>192</v>
      </c>
      <c r="HA13" s="379">
        <v>189</v>
      </c>
      <c r="HB13" s="379">
        <v>194</v>
      </c>
      <c r="HC13" s="379">
        <v>200</v>
      </c>
      <c r="HD13" s="379">
        <v>199</v>
      </c>
      <c r="HE13" s="379">
        <v>185</v>
      </c>
      <c r="HF13" s="379">
        <v>185</v>
      </c>
      <c r="HG13" s="447">
        <f t="shared" si="80"/>
        <v>189.45454545454547</v>
      </c>
      <c r="HH13" s="446">
        <f t="shared" si="81"/>
        <v>6.2986289994511724</v>
      </c>
      <c r="HI13" s="463"/>
      <c r="HJ13" s="444"/>
      <c r="HK13" s="458"/>
      <c r="HL13" s="462"/>
      <c r="HN13" s="460">
        <v>8.3333333333333301E-2</v>
      </c>
      <c r="HO13">
        <f t="shared" si="82"/>
        <v>92.574257425742573</v>
      </c>
      <c r="HQ13">
        <f t="shared" si="83"/>
        <v>92.746113989637308</v>
      </c>
      <c r="HR13">
        <f t="shared" si="84"/>
        <v>90.338164251207729</v>
      </c>
      <c r="HS13">
        <f t="shared" si="85"/>
        <v>94.923857868020306</v>
      </c>
      <c r="HT13">
        <f t="shared" si="86"/>
        <v>91.428571428571431</v>
      </c>
      <c r="HU13">
        <f t="shared" si="87"/>
        <v>93.103448275862064</v>
      </c>
      <c r="HV13">
        <f t="shared" si="88"/>
        <v>94.174757281553397</v>
      </c>
      <c r="HW13">
        <f t="shared" si="89"/>
        <v>93.896713615023472</v>
      </c>
      <c r="HX13">
        <f t="shared" si="90"/>
        <v>92.990654205607484</v>
      </c>
      <c r="HY13">
        <f t="shared" si="91"/>
        <v>92.5</v>
      </c>
      <c r="HZ13">
        <f t="shared" si="92"/>
        <v>97.368421052631575</v>
      </c>
      <c r="IA13" s="447">
        <f t="shared" si="93"/>
        <v>93.276814490350674</v>
      </c>
      <c r="IB13" s="446">
        <f t="shared" si="94"/>
        <v>1.8489687322584967</v>
      </c>
      <c r="IC13" s="463"/>
      <c r="ID13" s="444"/>
      <c r="IE13" s="458"/>
      <c r="IF13" s="462"/>
      <c r="IH13" s="398"/>
      <c r="II13" s="309"/>
      <c r="IL13" s="309"/>
      <c r="IN13" s="309"/>
      <c r="IP13" s="309"/>
      <c r="IQ13" s="309"/>
      <c r="IT13" s="309"/>
      <c r="IU13" s="283"/>
      <c r="IV13" s="335"/>
      <c r="IY13" s="42"/>
      <c r="JB13" s="398"/>
      <c r="JP13" s="334"/>
      <c r="JR13" s="525"/>
      <c r="JS13" s="3"/>
      <c r="JT13" s="3"/>
      <c r="JV13" s="398"/>
      <c r="JW13" s="309"/>
      <c r="JZ13" s="309"/>
      <c r="KB13" s="309"/>
      <c r="KD13" s="309"/>
      <c r="KE13" s="309"/>
      <c r="KH13" s="309"/>
      <c r="KI13" s="283"/>
      <c r="KJ13" s="335"/>
      <c r="KM13" s="42"/>
      <c r="KP13" s="398"/>
      <c r="LD13" s="334"/>
      <c r="LF13" s="525"/>
      <c r="LG13" s="3"/>
      <c r="LH13" s="3"/>
      <c r="LJ13" s="398"/>
      <c r="LK13" s="309"/>
      <c r="LN13" s="309"/>
      <c r="LP13" s="309"/>
      <c r="LR13" s="309"/>
      <c r="LS13" s="309"/>
      <c r="LV13" s="309"/>
      <c r="LW13" s="283"/>
      <c r="LX13" s="335"/>
      <c r="MA13" s="42"/>
      <c r="MD13" s="398"/>
      <c r="MR13" s="334"/>
      <c r="MT13" s="525"/>
      <c r="MU13" s="3"/>
      <c r="MV13" s="3"/>
      <c r="MX13" s="398"/>
      <c r="MY13" s="309"/>
      <c r="NB13" s="309"/>
      <c r="ND13" s="309"/>
      <c r="NF13" s="309"/>
      <c r="NG13" s="309"/>
      <c r="NJ13" s="309"/>
      <c r="NK13" s="283"/>
      <c r="NL13" s="335"/>
      <c r="NO13" s="42"/>
      <c r="NR13" s="398"/>
      <c r="OF13" s="334"/>
      <c r="OH13" s="525"/>
      <c r="OI13" s="3"/>
      <c r="OJ13" s="3"/>
    </row>
    <row r="14" spans="2:400" ht="16" thickBot="1" x14ac:dyDescent="0.4">
      <c r="B14" s="587">
        <v>9.7222222222222196E-2</v>
      </c>
      <c r="C14" s="379">
        <v>171</v>
      </c>
      <c r="D14" s="379">
        <v>189</v>
      </c>
      <c r="E14" s="379">
        <v>170</v>
      </c>
      <c r="F14" s="379">
        <v>188</v>
      </c>
      <c r="G14" s="379">
        <v>182</v>
      </c>
      <c r="H14" s="379">
        <v>195</v>
      </c>
      <c r="I14" s="379">
        <v>191</v>
      </c>
      <c r="J14" s="379">
        <v>196</v>
      </c>
      <c r="K14" s="379">
        <v>198</v>
      </c>
      <c r="L14" s="379">
        <v>195</v>
      </c>
      <c r="M14" s="379">
        <v>182</v>
      </c>
      <c r="N14" s="379">
        <v>174</v>
      </c>
      <c r="O14" s="447">
        <f t="shared" si="0"/>
        <v>185.91666666666666</v>
      </c>
      <c r="P14" s="446">
        <f t="shared" si="1"/>
        <v>10.004165798972611</v>
      </c>
      <c r="Q14" s="459" t="s">
        <v>185</v>
      </c>
      <c r="R14" s="444">
        <f>AVERAGE(H13:H15,I13:I15,J13:J15,K13:K15,L13:L15,M13:M15,N13:N15,G13:G15,F13:F15,E13:E15,D13:D15,C13:C15)</f>
        <v>186.08333333333334</v>
      </c>
      <c r="S14" s="458">
        <f>STDEV(C14:N16)</f>
        <v>9.4551573228582484</v>
      </c>
      <c r="T14" s="457">
        <f>S14/SQRT(10)</f>
        <v>2.9899832775452095</v>
      </c>
      <c r="V14" s="615">
        <v>9.7222222222222196E-2</v>
      </c>
      <c r="W14">
        <f t="shared" si="2"/>
        <v>84.653465346534645</v>
      </c>
      <c r="X14">
        <f t="shared" si="3"/>
        <v>91.304347826086953</v>
      </c>
      <c r="Y14">
        <f t="shared" si="4"/>
        <v>97.409326424870471</v>
      </c>
      <c r="Z14">
        <f t="shared" si="5"/>
        <v>87.922705314009661</v>
      </c>
      <c r="AA14">
        <f t="shared" si="6"/>
        <v>87.817258883248726</v>
      </c>
      <c r="AB14">
        <f t="shared" si="7"/>
        <v>92.857142857142861</v>
      </c>
      <c r="AC14">
        <f t="shared" si="8"/>
        <v>94.088669950738918</v>
      </c>
      <c r="AD14">
        <f t="shared" si="9"/>
        <v>95.145631067961162</v>
      </c>
      <c r="AE14">
        <f t="shared" si="10"/>
        <v>92.957746478873233</v>
      </c>
      <c r="AF14">
        <f t="shared" si="11"/>
        <v>91.121495327102807</v>
      </c>
      <c r="AG14">
        <f t="shared" si="12"/>
        <v>91</v>
      </c>
      <c r="AH14">
        <f t="shared" si="13"/>
        <v>91.578947368421055</v>
      </c>
      <c r="AI14" s="447">
        <f t="shared" si="14"/>
        <v>91.488061403749214</v>
      </c>
      <c r="AJ14" s="446">
        <f t="shared" si="15"/>
        <v>3.4713052611331849</v>
      </c>
      <c r="AK14" s="459" t="s">
        <v>185</v>
      </c>
      <c r="AL14" s="444">
        <f>AVERAGE(AB13:AB15,AC13:AC15,AD13:AD15,AE13:AE15,AF13:AF15,AG13:AG15,AH13:AH15,AA13:AA15,Z13:Z15,Y13:Y15,X13:X15,W13:W15)</f>
        <v>91.514975272445739</v>
      </c>
      <c r="AM14" s="458">
        <f>STDEV(W14:AH16)</f>
        <v>3.310529746192258</v>
      </c>
      <c r="AN14" s="457">
        <f>AM14/SQRT(10)</f>
        <v>1.0468814259706671</v>
      </c>
      <c r="AP14" s="587">
        <v>9.7222222222222196E-2</v>
      </c>
      <c r="AQ14" s="379">
        <v>179</v>
      </c>
      <c r="AR14" s="379">
        <v>195</v>
      </c>
      <c r="AS14" s="379">
        <v>175</v>
      </c>
      <c r="AT14" s="379">
        <v>188</v>
      </c>
      <c r="AU14" s="379">
        <v>186</v>
      </c>
      <c r="AV14" s="379">
        <v>195</v>
      </c>
      <c r="AW14" s="379">
        <v>194</v>
      </c>
      <c r="AX14" s="379">
        <v>197</v>
      </c>
      <c r="AY14" s="379">
        <v>203</v>
      </c>
      <c r="AZ14" s="379">
        <v>198</v>
      </c>
      <c r="BA14" s="379">
        <v>185</v>
      </c>
      <c r="BB14" s="379">
        <v>178</v>
      </c>
      <c r="BC14" s="447">
        <f t="shared" si="16"/>
        <v>189.41666666666666</v>
      </c>
      <c r="BD14" s="446">
        <f t="shared" si="17"/>
        <v>8.9387647441643274</v>
      </c>
      <c r="BE14" s="459" t="s">
        <v>185</v>
      </c>
      <c r="BF14" s="444">
        <f>AVERAGE(AV13:AV15,AW13:AW15,AX13:AX15,AY13:AY15,AZ13:AZ15,BA13:BA15,BB13:BB15,AU13:AU15,AT13:AT15,AS13:AS15,AR13:AR15,AQ13:AQ15)</f>
        <v>189.58333333333334</v>
      </c>
      <c r="BG14" s="458">
        <f>STDEV(AQ14:BB16)</f>
        <v>8.5971571528680979</v>
      </c>
      <c r="BH14" s="457">
        <f>BG14/SQRT(10)</f>
        <v>2.7186598005471572</v>
      </c>
      <c r="BJ14" s="587">
        <v>9.7222222222222196E-2</v>
      </c>
      <c r="BK14">
        <f t="shared" si="18"/>
        <v>88.613861386138609</v>
      </c>
      <c r="BL14">
        <f t="shared" si="19"/>
        <v>94.20289855072464</v>
      </c>
      <c r="BM14">
        <f t="shared" si="20"/>
        <v>90.673575129533674</v>
      </c>
      <c r="BN14">
        <f t="shared" si="21"/>
        <v>90.821256038647348</v>
      </c>
      <c r="BO14">
        <f t="shared" si="22"/>
        <v>89.340101522842644</v>
      </c>
      <c r="BP14">
        <f t="shared" si="23"/>
        <v>92.857142857142861</v>
      </c>
      <c r="BQ14">
        <f t="shared" si="24"/>
        <v>95.566502463054192</v>
      </c>
      <c r="BR14">
        <f t="shared" si="25"/>
        <v>95.631067961165044</v>
      </c>
      <c r="BS14">
        <f t="shared" si="26"/>
        <v>95.305164319248831</v>
      </c>
      <c r="BT14">
        <f t="shared" si="27"/>
        <v>92.523364485981304</v>
      </c>
      <c r="BU14">
        <f t="shared" si="28"/>
        <v>92.5</v>
      </c>
      <c r="BV14">
        <f t="shared" si="29"/>
        <v>93.684210526315795</v>
      </c>
      <c r="BW14" s="447">
        <f t="shared" si="30"/>
        <v>92.643262103399593</v>
      </c>
      <c r="BX14" s="446">
        <f t="shared" si="31"/>
        <v>2.3836762707237273</v>
      </c>
      <c r="BY14" s="459" t="s">
        <v>185</v>
      </c>
      <c r="BZ14" s="444">
        <f>AVERAGE(BP13:BP15,BQ13:BQ15,BR13:BR15,BS13:BS15,BT13:BT15,BU13:BU15,BV13:BV15,BO13:BO15,BN13:BN15,BM13:BM15,BL13:BL15,BK13:BK15)</f>
        <v>92.709384083499998</v>
      </c>
      <c r="CA14" s="458">
        <f>STDEV(BK14:BV16)</f>
        <v>2.2299777868266779</v>
      </c>
      <c r="CB14" s="457">
        <f>CA14/SQRT(10)</f>
        <v>0.70518089379537274</v>
      </c>
      <c r="CD14" s="587">
        <v>9.7222222222222196E-2</v>
      </c>
      <c r="CE14" s="379">
        <v>183</v>
      </c>
      <c r="CF14" s="379">
        <v>199</v>
      </c>
      <c r="CG14" s="379">
        <v>177</v>
      </c>
      <c r="CH14" s="379">
        <v>189</v>
      </c>
      <c r="CI14" s="379">
        <v>191</v>
      </c>
      <c r="CJ14" s="379">
        <v>199</v>
      </c>
      <c r="CK14" s="379">
        <v>194</v>
      </c>
      <c r="CL14" s="379">
        <v>197</v>
      </c>
      <c r="CM14" s="379">
        <v>205</v>
      </c>
      <c r="CN14" s="379">
        <v>201</v>
      </c>
      <c r="CO14" s="379">
        <v>188</v>
      </c>
      <c r="CP14" s="379">
        <v>181</v>
      </c>
      <c r="CQ14" s="447">
        <f t="shared" si="32"/>
        <v>192</v>
      </c>
      <c r="CR14" s="446">
        <f t="shared" si="33"/>
        <v>8.6864575895209128</v>
      </c>
      <c r="CS14" s="459" t="s">
        <v>185</v>
      </c>
      <c r="CT14" s="444">
        <f>AVERAGE(CJ13:CJ15,CK13:CK15,CL13:CL15,CM13:CM15,CN13:CN15,CO13:CO15,CP13:CP15,CI13:CI15,CH13:CH15,CG13:CG15,CF13:CF15,CE13:CE15)</f>
        <v>191.75</v>
      </c>
      <c r="CU14" s="458">
        <f>STDEV(CE14:CP16)</f>
        <v>8.5438179636989791</v>
      </c>
      <c r="CV14" s="457">
        <f>CU14/SQRT(10)</f>
        <v>2.7017924679150571</v>
      </c>
      <c r="CX14" s="651">
        <v>9.7222222222222196E-2</v>
      </c>
      <c r="CY14">
        <f t="shared" si="34"/>
        <v>90.594059405940598</v>
      </c>
      <c r="CZ14">
        <f t="shared" si="35"/>
        <v>96.135265700483103</v>
      </c>
      <c r="DA14">
        <f t="shared" si="36"/>
        <v>91.709844559585491</v>
      </c>
      <c r="DB14">
        <f t="shared" si="37"/>
        <v>91.304347826086953</v>
      </c>
      <c r="DC14">
        <f t="shared" si="38"/>
        <v>96.954314720812178</v>
      </c>
      <c r="DD14">
        <f t="shared" si="39"/>
        <v>94.761904761904759</v>
      </c>
      <c r="DE14">
        <f t="shared" si="40"/>
        <v>95.566502463054192</v>
      </c>
      <c r="DF14">
        <f t="shared" si="41"/>
        <v>95.631067961165044</v>
      </c>
      <c r="DG14">
        <f t="shared" si="42"/>
        <v>96.244131455399057</v>
      </c>
      <c r="DH14">
        <f t="shared" si="43"/>
        <v>93.925233644859816</v>
      </c>
      <c r="DI14">
        <f t="shared" si="44"/>
        <v>94</v>
      </c>
      <c r="DJ14" s="49">
        <f t="shared" si="45"/>
        <v>95.263157894736835</v>
      </c>
      <c r="DK14" s="447">
        <f t="shared" si="46"/>
        <v>94.340819199502334</v>
      </c>
      <c r="DL14" s="446">
        <f t="shared" si="47"/>
        <v>2.0962590416226914</v>
      </c>
      <c r="DM14" s="459" t="s">
        <v>185</v>
      </c>
      <c r="DN14" s="444">
        <f>AVERAGE(DD13:DD15,DE13:DE15,DF13:DF15,DG13:DG15,DH13:DH15,DI13:DI15,DJ13:DJ15,DC13:DC15,DB13:DB15,DA13:DA15,CZ13:CZ15,CY13:CY15)</f>
        <v>94.21083917575902</v>
      </c>
      <c r="DO14" s="458">
        <f>STDEV(CY14:DJ16)</f>
        <v>1.9234111013634658</v>
      </c>
      <c r="DP14" s="457">
        <f>DO14/SQRT(10)</f>
        <v>0.60823599571615461</v>
      </c>
      <c r="DR14" s="590">
        <v>9.7222222222222196E-2</v>
      </c>
      <c r="DS14" s="379">
        <v>186</v>
      </c>
      <c r="DT14" s="379">
        <v>196</v>
      </c>
      <c r="DU14" s="379">
        <v>180</v>
      </c>
      <c r="DV14" s="379">
        <v>190</v>
      </c>
      <c r="DW14" s="379">
        <v>189</v>
      </c>
      <c r="DX14" s="379">
        <v>199</v>
      </c>
      <c r="DY14" s="379">
        <v>194</v>
      </c>
      <c r="DZ14" s="379">
        <v>196</v>
      </c>
      <c r="EA14" s="379">
        <v>204</v>
      </c>
      <c r="EB14" s="379">
        <v>199</v>
      </c>
      <c r="EC14" s="379">
        <v>187</v>
      </c>
      <c r="ED14" s="379">
        <v>179</v>
      </c>
      <c r="EE14" s="447">
        <f t="shared" si="48"/>
        <v>191.58333333333334</v>
      </c>
      <c r="EF14" s="446">
        <f t="shared" si="49"/>
        <v>7.7630632816660414</v>
      </c>
      <c r="EG14" s="459" t="s">
        <v>185</v>
      </c>
      <c r="EH14" s="444">
        <f>AVERAGE(DX13:DX15,DY13:DY15,DZ13:DZ15,EA13:EA15,EB13:EB15,EC13:EC15,ED13:ED15,DW13:DW15,DV13:DV15,DU13:DU15,DT13:DT15,DS13:DS15)</f>
        <v>191.16666666666666</v>
      </c>
      <c r="EI14" s="458">
        <f>STDEV(DS14:ED16)</f>
        <v>7.7342261389394347</v>
      </c>
      <c r="EJ14" s="457">
        <f>EI14/SQRT(10)</f>
        <v>2.4457770537858514</v>
      </c>
      <c r="EL14" s="651">
        <v>9.7222222222222196E-2</v>
      </c>
      <c r="EM14" s="379">
        <f t="shared" si="50"/>
        <v>92.079207920792086</v>
      </c>
      <c r="EN14" s="379">
        <f t="shared" si="51"/>
        <v>94.685990338164245</v>
      </c>
      <c r="EO14" s="379">
        <f t="shared" si="52"/>
        <v>93.264248704663217</v>
      </c>
      <c r="EP14" s="379">
        <f t="shared" si="53"/>
        <v>91.787439613526573</v>
      </c>
      <c r="EQ14" s="379">
        <f t="shared" si="54"/>
        <v>95.939086294416242</v>
      </c>
      <c r="ER14" s="379">
        <f t="shared" si="55"/>
        <v>94.761904761904759</v>
      </c>
      <c r="ES14" s="379">
        <f t="shared" si="56"/>
        <v>95.566502463054192</v>
      </c>
      <c r="ET14" s="379">
        <f t="shared" si="57"/>
        <v>95.145631067961162</v>
      </c>
      <c r="EU14" s="379">
        <f t="shared" si="58"/>
        <v>95.774647887323937</v>
      </c>
      <c r="EV14" s="379">
        <f t="shared" si="59"/>
        <v>92.990654205607484</v>
      </c>
      <c r="EW14" s="379">
        <f t="shared" si="60"/>
        <v>93.5</v>
      </c>
      <c r="EX14" s="379">
        <f t="shared" si="61"/>
        <v>94.21052631578948</v>
      </c>
      <c r="EY14" s="447">
        <f t="shared" si="62"/>
        <v>94.142153297766939</v>
      </c>
      <c r="EZ14" s="446">
        <f t="shared" si="63"/>
        <v>1.4117596398405958</v>
      </c>
      <c r="FA14" s="459" t="s">
        <v>185</v>
      </c>
      <c r="FB14" s="444">
        <f>AVERAGE(ER13:ER15,ES13:ES15,ET13:ET15,EU13:EU15,EV13:EV15,EW13:EW15,EX13:EX15,EQ13:EQ15,EP13:EP15,EO13:EO15,EN13:EN15,EM13:EM15)</f>
        <v>93.936020358854066</v>
      </c>
      <c r="FC14" s="458">
        <f>STDEV(EM14:EX16)</f>
        <v>1.4559632213554088</v>
      </c>
      <c r="FD14" s="457">
        <f>FC14/SQRT(10)</f>
        <v>0.46041599689189977</v>
      </c>
      <c r="FF14" s="590">
        <v>9.7222222222222196E-2</v>
      </c>
      <c r="FG14" s="379">
        <v>187</v>
      </c>
      <c r="FH14" s="379">
        <v>196</v>
      </c>
      <c r="FI14" s="379">
        <v>179</v>
      </c>
      <c r="FJ14" s="461">
        <v>188</v>
      </c>
      <c r="FK14" s="379">
        <v>187</v>
      </c>
      <c r="FL14" s="379">
        <v>201</v>
      </c>
      <c r="FM14" s="379">
        <v>195</v>
      </c>
      <c r="FN14" s="379">
        <v>195</v>
      </c>
      <c r="FO14" s="379">
        <v>202</v>
      </c>
      <c r="FP14" s="379">
        <v>200</v>
      </c>
      <c r="FQ14" s="379">
        <v>188</v>
      </c>
      <c r="FR14" s="379">
        <v>182</v>
      </c>
      <c r="FS14" s="447">
        <f t="shared" si="64"/>
        <v>191.66666666666666</v>
      </c>
      <c r="FT14" s="446">
        <f t="shared" si="65"/>
        <v>7.5598621119379654</v>
      </c>
      <c r="FU14" s="459" t="s">
        <v>185</v>
      </c>
      <c r="FV14" s="444">
        <f>AVERAGE(FL13:FL15,FM13:FM15,FN13:FN15,FO13:FO15,FP13:FP15,FQ13:FQ15,FR13:FR15,FK13:FK15,FJ13:FJ15,FI13:FI15,FH13:FH15,FG13:FG15)</f>
        <v>191.69444444444446</v>
      </c>
      <c r="FW14" s="458">
        <f>STDEV(FG14:FR16)</f>
        <v>7.4953424691710211</v>
      </c>
      <c r="FX14" s="457">
        <f>FW14/SQRT(10)</f>
        <v>2.3702354045570817</v>
      </c>
      <c r="FZ14" s="590">
        <v>9.7222222222222196E-2</v>
      </c>
      <c r="GA14" s="402">
        <f t="shared" si="66"/>
        <v>93.564356435643575</v>
      </c>
      <c r="GB14" s="379">
        <f t="shared" si="67"/>
        <v>89.371980676328505</v>
      </c>
      <c r="GC14" s="379">
        <f t="shared" si="68"/>
        <v>92.746113989637308</v>
      </c>
      <c r="GD14" s="379">
        <f t="shared" si="69"/>
        <v>90.821256038647348</v>
      </c>
      <c r="GE14" s="379">
        <f t="shared" si="70"/>
        <v>90.35532994923858</v>
      </c>
      <c r="GF14" s="379">
        <f t="shared" si="71"/>
        <v>95.714285714285722</v>
      </c>
      <c r="GG14" s="379">
        <f t="shared" si="72"/>
        <v>96.059113300492612</v>
      </c>
      <c r="GH14" s="379">
        <f t="shared" si="73"/>
        <v>94.660194174757279</v>
      </c>
      <c r="GI14" s="379">
        <f t="shared" si="74"/>
        <v>94.835680751173712</v>
      </c>
      <c r="GJ14" s="379">
        <f t="shared" si="75"/>
        <v>93.45794392523365</v>
      </c>
      <c r="GK14" s="379">
        <f t="shared" si="76"/>
        <v>94</v>
      </c>
      <c r="GL14" s="378">
        <f t="shared" si="77"/>
        <v>95.78947368421052</v>
      </c>
      <c r="GM14" s="447">
        <f t="shared" si="78"/>
        <v>93.447977386637419</v>
      </c>
      <c r="GN14" s="446">
        <f t="shared" si="79"/>
        <v>2.2303861524739443</v>
      </c>
      <c r="GO14" s="459" t="s">
        <v>185</v>
      </c>
      <c r="GP14" s="444">
        <f>AVERAGE(GF13:GF15,GG13:GG15,GH13:GH15,GI13:GI15,GJ13:GJ15,GK13:GK15,GL13:GL15,GE13:GE15,GD13:GD15,GC13:GC15,GB13:GB15,GA13:GA15)</f>
        <v>93.49101877788749</v>
      </c>
      <c r="GQ14" s="458">
        <f>STDEV(GA14:GL16)</f>
        <v>2.0659315004314589</v>
      </c>
      <c r="GR14" s="457">
        <f>GQ14/SQRT(10)</f>
        <v>0.65330490312525424</v>
      </c>
      <c r="GT14" s="590">
        <v>9.7222222222222196E-2</v>
      </c>
      <c r="GU14" s="379">
        <v>188</v>
      </c>
      <c r="GV14" s="557"/>
      <c r="GW14" s="379">
        <v>180</v>
      </c>
      <c r="GX14" s="379">
        <v>189</v>
      </c>
      <c r="GY14" s="461">
        <v>188</v>
      </c>
      <c r="GZ14" s="379">
        <v>194</v>
      </c>
      <c r="HA14" s="379">
        <v>191</v>
      </c>
      <c r="HB14" s="379">
        <v>196</v>
      </c>
      <c r="HC14" s="379">
        <v>201</v>
      </c>
      <c r="HD14" s="379">
        <v>201</v>
      </c>
      <c r="HE14" s="379">
        <v>187</v>
      </c>
      <c r="HF14" s="379">
        <v>182</v>
      </c>
      <c r="HG14" s="447">
        <f t="shared" si="80"/>
        <v>190.63636363636363</v>
      </c>
      <c r="HH14" s="446">
        <f t="shared" si="81"/>
        <v>6.8741941676494314</v>
      </c>
      <c r="HI14" s="459" t="s">
        <v>185</v>
      </c>
      <c r="HJ14" s="444">
        <f>AVERAGE(GZ13:GZ15,HA13:HA15,HB13:HB15,HC13:HC15,HD13:HD15,HE13:HE15,HF13:HF15,GY13:GY15,GX13:GX15,GW13:GW15,GV13:GV15,GU13:GU15)</f>
        <v>190.63636363636363</v>
      </c>
      <c r="HK14" s="458">
        <f>STDEV(GU14:HF16)</f>
        <v>7.4224526290373198</v>
      </c>
      <c r="HL14" s="457">
        <f>HK14/SQRT(10)</f>
        <v>2.3471856132462769</v>
      </c>
      <c r="HN14" s="615">
        <v>9.7222222222222196E-2</v>
      </c>
      <c r="HO14">
        <f t="shared" si="82"/>
        <v>93.069306930693074</v>
      </c>
      <c r="HQ14">
        <f t="shared" si="83"/>
        <v>93.264248704663217</v>
      </c>
      <c r="HR14">
        <f t="shared" si="84"/>
        <v>91.304347826086953</v>
      </c>
      <c r="HS14">
        <f t="shared" si="85"/>
        <v>95.431472081218274</v>
      </c>
      <c r="HT14">
        <f t="shared" si="86"/>
        <v>92.38095238095238</v>
      </c>
      <c r="HU14">
        <f t="shared" si="87"/>
        <v>94.088669950738918</v>
      </c>
      <c r="HV14">
        <f t="shared" si="88"/>
        <v>95.145631067961162</v>
      </c>
      <c r="HW14">
        <f t="shared" si="89"/>
        <v>94.366197183098592</v>
      </c>
      <c r="HX14">
        <f t="shared" si="90"/>
        <v>93.925233644859816</v>
      </c>
      <c r="HY14">
        <f t="shared" si="91"/>
        <v>93.5</v>
      </c>
      <c r="HZ14">
        <f t="shared" si="92"/>
        <v>95.78947368421052</v>
      </c>
      <c r="IA14" s="447">
        <f t="shared" si="93"/>
        <v>93.842321223134817</v>
      </c>
      <c r="IB14" s="446">
        <f t="shared" si="94"/>
        <v>1.3410159769556214</v>
      </c>
      <c r="IC14" s="459" t="s">
        <v>185</v>
      </c>
      <c r="ID14" s="444">
        <f>AVERAGE(HT13:HT15,HU13:HU15,HV13:HV15,HW13:HW15,HX13:HX15,HY13:HY15,HZ13:HZ15,HS13:HS15,HR13:HR15,HQ13:HQ15,HP13:HP15,HO13:HO15)</f>
        <v>93.841200450521129</v>
      </c>
      <c r="IE14" s="458">
        <f>STDEV(HO14:HZ16)</f>
        <v>1.3502544959821661</v>
      </c>
      <c r="IF14" s="457">
        <f>IE14/SQRT(10)</f>
        <v>0.42698796281863183</v>
      </c>
      <c r="IH14" s="398"/>
      <c r="II14" s="309"/>
      <c r="IL14" s="309"/>
      <c r="IN14" s="309"/>
      <c r="IP14" s="309"/>
      <c r="IQ14" s="309"/>
      <c r="IT14" s="309"/>
      <c r="IU14" s="283"/>
      <c r="IV14" s="335"/>
      <c r="IW14" s="526"/>
      <c r="IX14" s="42"/>
      <c r="IY14" s="42"/>
      <c r="JB14" s="398"/>
      <c r="JP14" s="334"/>
      <c r="JQ14" s="526"/>
      <c r="JR14" s="525"/>
      <c r="JS14" s="525"/>
      <c r="JT14" s="3"/>
      <c r="JV14" s="398"/>
      <c r="JW14" s="309"/>
      <c r="JZ14" s="309"/>
      <c r="KB14" s="309"/>
      <c r="KD14" s="309"/>
      <c r="KE14" s="309"/>
      <c r="KH14" s="309"/>
      <c r="KI14" s="283"/>
      <c r="KJ14" s="335"/>
      <c r="KK14" s="526"/>
      <c r="KL14" s="42"/>
      <c r="KM14" s="42"/>
      <c r="KP14" s="398"/>
      <c r="LD14" s="334"/>
      <c r="LE14" s="526"/>
      <c r="LF14" s="525"/>
      <c r="LG14" s="525"/>
      <c r="LH14" s="3"/>
      <c r="LJ14" s="398"/>
      <c r="LK14" s="309"/>
      <c r="LN14" s="309"/>
      <c r="LP14" s="309"/>
      <c r="LR14" s="309"/>
      <c r="LS14" s="309"/>
      <c r="LV14" s="309"/>
      <c r="LW14" s="283"/>
      <c r="LX14" s="335"/>
      <c r="LY14" s="526"/>
      <c r="LZ14" s="42"/>
      <c r="MA14" s="42"/>
      <c r="MD14" s="398"/>
      <c r="MR14" s="334"/>
      <c r="MS14" s="526"/>
      <c r="MT14" s="525"/>
      <c r="MU14" s="525"/>
      <c r="MV14" s="3"/>
      <c r="MX14" s="398"/>
      <c r="MY14" s="309"/>
      <c r="NB14" s="309"/>
      <c r="ND14" s="309"/>
      <c r="NF14" s="309"/>
      <c r="NG14" s="309"/>
      <c r="NJ14" s="309"/>
      <c r="NK14" s="283"/>
      <c r="NL14" s="335"/>
      <c r="NM14" s="526"/>
      <c r="NN14" s="42"/>
      <c r="NO14" s="42"/>
      <c r="NR14" s="398"/>
      <c r="OF14" s="334"/>
      <c r="OG14" s="526"/>
      <c r="OH14" s="525"/>
      <c r="OI14" s="525"/>
      <c r="OJ14" s="3"/>
    </row>
    <row r="15" spans="2:400" ht="16" thickBot="1" x14ac:dyDescent="0.4">
      <c r="B15" s="589">
        <v>0.11111111111111099</v>
      </c>
      <c r="C15" s="461">
        <v>173</v>
      </c>
      <c r="D15" s="461">
        <v>191</v>
      </c>
      <c r="E15" s="461">
        <v>172</v>
      </c>
      <c r="F15" s="461">
        <v>189</v>
      </c>
      <c r="G15" s="379">
        <v>184</v>
      </c>
      <c r="H15" s="379">
        <v>200</v>
      </c>
      <c r="I15" s="379">
        <v>193</v>
      </c>
      <c r="J15" s="379">
        <v>194</v>
      </c>
      <c r="K15" s="379">
        <v>199</v>
      </c>
      <c r="L15" s="379">
        <v>194</v>
      </c>
      <c r="M15" s="379">
        <v>184</v>
      </c>
      <c r="N15" s="379">
        <v>175</v>
      </c>
      <c r="O15" s="447">
        <f t="shared" si="0"/>
        <v>187.33333333333334</v>
      </c>
      <c r="P15" s="446">
        <f t="shared" si="1"/>
        <v>9.7638790105845406</v>
      </c>
      <c r="Q15" s="455"/>
      <c r="R15" s="444"/>
      <c r="S15" s="458"/>
      <c r="T15" s="453"/>
      <c r="V15" s="460">
        <v>0.11111111111111099</v>
      </c>
      <c r="W15">
        <f t="shared" si="2"/>
        <v>85.643564356435647</v>
      </c>
      <c r="X15">
        <f t="shared" si="3"/>
        <v>92.270531400966178</v>
      </c>
      <c r="Y15">
        <f t="shared" si="4"/>
        <v>97.92746113989638</v>
      </c>
      <c r="Z15">
        <f t="shared" si="5"/>
        <v>88.888888888888886</v>
      </c>
      <c r="AA15">
        <f t="shared" si="6"/>
        <v>87.817258883248726</v>
      </c>
      <c r="AB15">
        <f t="shared" si="7"/>
        <v>95.238095238095227</v>
      </c>
      <c r="AC15">
        <f t="shared" si="8"/>
        <v>95.073891625615758</v>
      </c>
      <c r="AD15">
        <f t="shared" si="9"/>
        <v>94.174757281553397</v>
      </c>
      <c r="AE15">
        <f t="shared" si="10"/>
        <v>93.427230046948367</v>
      </c>
      <c r="AF15">
        <f t="shared" si="11"/>
        <v>90.654205607476641</v>
      </c>
      <c r="AG15">
        <f t="shared" si="12"/>
        <v>92</v>
      </c>
      <c r="AH15">
        <f t="shared" si="13"/>
        <v>92.10526315789474</v>
      </c>
      <c r="AI15" s="447">
        <f t="shared" si="14"/>
        <v>92.101762302251657</v>
      </c>
      <c r="AJ15" s="446">
        <f t="shared" si="15"/>
        <v>3.4533935077508975</v>
      </c>
      <c r="AK15" s="455"/>
      <c r="AL15" s="444"/>
      <c r="AM15" s="458"/>
      <c r="AN15" s="453"/>
      <c r="AP15" s="589">
        <v>0.11111111111111099</v>
      </c>
      <c r="AQ15" s="461">
        <v>181</v>
      </c>
      <c r="AR15" s="461">
        <v>196</v>
      </c>
      <c r="AS15" s="461">
        <v>177</v>
      </c>
      <c r="AT15" s="461">
        <v>190</v>
      </c>
      <c r="AU15" s="379">
        <v>187</v>
      </c>
      <c r="AV15" s="379">
        <v>200</v>
      </c>
      <c r="AW15" s="379">
        <v>195</v>
      </c>
      <c r="AX15" s="379">
        <v>197</v>
      </c>
      <c r="AY15" s="379">
        <v>203</v>
      </c>
      <c r="AZ15" s="379">
        <v>198</v>
      </c>
      <c r="BA15" s="379">
        <v>187</v>
      </c>
      <c r="BB15" s="379">
        <v>177</v>
      </c>
      <c r="BC15" s="447">
        <f t="shared" si="16"/>
        <v>190.66666666666666</v>
      </c>
      <c r="BD15" s="446">
        <f t="shared" si="17"/>
        <v>8.9171268643634036</v>
      </c>
      <c r="BE15" s="455"/>
      <c r="BF15" s="444"/>
      <c r="BG15" s="458"/>
      <c r="BH15" s="453"/>
      <c r="BJ15" s="589">
        <v>0.11111111111111099</v>
      </c>
      <c r="BK15">
        <f t="shared" si="18"/>
        <v>89.603960396039611</v>
      </c>
      <c r="BL15">
        <f t="shared" si="19"/>
        <v>94.685990338164245</v>
      </c>
      <c r="BM15">
        <f t="shared" si="20"/>
        <v>91.709844559585491</v>
      </c>
      <c r="BN15">
        <f t="shared" si="21"/>
        <v>91.787439613526573</v>
      </c>
      <c r="BO15">
        <f t="shared" si="22"/>
        <v>89.340101522842644</v>
      </c>
      <c r="BP15">
        <f t="shared" si="23"/>
        <v>95.238095238095227</v>
      </c>
      <c r="BQ15">
        <f t="shared" si="24"/>
        <v>96.059113300492612</v>
      </c>
      <c r="BR15">
        <f t="shared" si="25"/>
        <v>95.631067961165044</v>
      </c>
      <c r="BS15">
        <f t="shared" si="26"/>
        <v>95.305164319248831</v>
      </c>
      <c r="BT15">
        <f t="shared" si="27"/>
        <v>92.523364485981304</v>
      </c>
      <c r="BU15">
        <f t="shared" si="28"/>
        <v>93.5</v>
      </c>
      <c r="BV15">
        <f t="shared" si="29"/>
        <v>93.15789473684211</v>
      </c>
      <c r="BW15" s="447">
        <f t="shared" si="30"/>
        <v>93.211836372665303</v>
      </c>
      <c r="BX15" s="446">
        <f t="shared" si="31"/>
        <v>2.2857756001610143</v>
      </c>
      <c r="BY15" s="455"/>
      <c r="BZ15" s="444"/>
      <c r="CA15" s="458"/>
      <c r="CB15" s="453"/>
      <c r="CD15" s="589">
        <v>0.11111111111111099</v>
      </c>
      <c r="CE15" s="461">
        <v>184</v>
      </c>
      <c r="CF15" s="461">
        <v>200</v>
      </c>
      <c r="CG15" s="461">
        <v>179</v>
      </c>
      <c r="CH15" s="461">
        <v>191</v>
      </c>
      <c r="CI15" s="379">
        <v>191</v>
      </c>
      <c r="CJ15" s="379">
        <v>202</v>
      </c>
      <c r="CK15" s="379">
        <v>195</v>
      </c>
      <c r="CL15" s="379">
        <v>197</v>
      </c>
      <c r="CM15" s="379">
        <v>205</v>
      </c>
      <c r="CN15" s="379">
        <v>201</v>
      </c>
      <c r="CO15" s="379">
        <v>187</v>
      </c>
      <c r="CP15" s="379">
        <v>179</v>
      </c>
      <c r="CQ15" s="447">
        <f t="shared" si="32"/>
        <v>192.58333333333334</v>
      </c>
      <c r="CR15" s="446">
        <f t="shared" si="33"/>
        <v>8.9082018727721142</v>
      </c>
      <c r="CS15" s="455"/>
      <c r="CT15" s="444"/>
      <c r="CU15" s="458"/>
      <c r="CV15" s="453"/>
      <c r="CX15" s="653">
        <v>0.11111111111111099</v>
      </c>
      <c r="CY15">
        <f t="shared" si="34"/>
        <v>91.089108910891099</v>
      </c>
      <c r="CZ15">
        <f t="shared" si="35"/>
        <v>96.618357487922708</v>
      </c>
      <c r="DA15">
        <f t="shared" si="36"/>
        <v>92.746113989637308</v>
      </c>
      <c r="DB15">
        <f t="shared" si="37"/>
        <v>92.270531400966178</v>
      </c>
      <c r="DC15">
        <f t="shared" si="38"/>
        <v>96.954314720812178</v>
      </c>
      <c r="DD15">
        <f t="shared" si="39"/>
        <v>96.19047619047619</v>
      </c>
      <c r="DE15">
        <f t="shared" si="40"/>
        <v>96.059113300492612</v>
      </c>
      <c r="DF15">
        <f t="shared" si="41"/>
        <v>95.631067961165044</v>
      </c>
      <c r="DG15">
        <f t="shared" si="42"/>
        <v>96.244131455399057</v>
      </c>
      <c r="DH15">
        <f t="shared" si="43"/>
        <v>93.925233644859816</v>
      </c>
      <c r="DI15">
        <f t="shared" si="44"/>
        <v>93.5</v>
      </c>
      <c r="DJ15" s="49">
        <f t="shared" si="45"/>
        <v>94.21052631578948</v>
      </c>
      <c r="DK15" s="447">
        <f t="shared" si="46"/>
        <v>94.619914614867639</v>
      </c>
      <c r="DL15" s="446">
        <f t="shared" si="47"/>
        <v>1.9316355314036457</v>
      </c>
      <c r="DM15" s="455"/>
      <c r="DN15" s="444"/>
      <c r="DO15" s="458"/>
      <c r="DP15" s="453"/>
      <c r="DR15" s="587">
        <v>0.11111111111111099</v>
      </c>
      <c r="DS15" s="461">
        <v>187</v>
      </c>
      <c r="DT15" s="461">
        <v>197</v>
      </c>
      <c r="DU15" s="461">
        <v>180</v>
      </c>
      <c r="DV15" s="461">
        <v>191</v>
      </c>
      <c r="DW15" s="379">
        <v>190</v>
      </c>
      <c r="DX15" s="379">
        <v>200</v>
      </c>
      <c r="DY15" s="379">
        <v>196</v>
      </c>
      <c r="DZ15" s="379">
        <v>197</v>
      </c>
      <c r="EA15" s="379">
        <v>205</v>
      </c>
      <c r="EB15" s="379">
        <v>199</v>
      </c>
      <c r="EC15" s="379">
        <v>189</v>
      </c>
      <c r="ED15" s="379">
        <v>178</v>
      </c>
      <c r="EE15" s="447">
        <f t="shared" si="48"/>
        <v>192.41666666666666</v>
      </c>
      <c r="EF15" s="446">
        <f t="shared" si="49"/>
        <v>8.117974818359265</v>
      </c>
      <c r="EG15" s="455"/>
      <c r="EH15" s="444"/>
      <c r="EI15" s="458"/>
      <c r="EJ15" s="453"/>
      <c r="EL15" s="653">
        <v>0.11111111111111099</v>
      </c>
      <c r="EM15" s="379">
        <f t="shared" si="50"/>
        <v>92.574257425742573</v>
      </c>
      <c r="EN15" s="379">
        <f t="shared" si="51"/>
        <v>95.169082125603865</v>
      </c>
      <c r="EO15" s="379">
        <f t="shared" si="52"/>
        <v>93.264248704663217</v>
      </c>
      <c r="EP15" s="379">
        <f t="shared" si="53"/>
        <v>92.270531400966178</v>
      </c>
      <c r="EQ15" s="379">
        <f t="shared" si="54"/>
        <v>96.44670050761421</v>
      </c>
      <c r="ER15" s="379">
        <f t="shared" si="55"/>
        <v>95.238095238095227</v>
      </c>
      <c r="ES15" s="379">
        <f t="shared" si="56"/>
        <v>96.551724137931032</v>
      </c>
      <c r="ET15" s="379">
        <f t="shared" si="57"/>
        <v>95.631067961165044</v>
      </c>
      <c r="EU15" s="379">
        <f t="shared" si="58"/>
        <v>96.244131455399057</v>
      </c>
      <c r="EV15" s="379">
        <f t="shared" si="59"/>
        <v>92.990654205607484</v>
      </c>
      <c r="EW15" s="379">
        <f t="shared" si="60"/>
        <v>94.5</v>
      </c>
      <c r="EX15" s="379">
        <f t="shared" si="61"/>
        <v>93.684210526315795</v>
      </c>
      <c r="EY15" s="447">
        <f t="shared" si="62"/>
        <v>94.547058640758635</v>
      </c>
      <c r="EZ15" s="446">
        <f t="shared" si="63"/>
        <v>1.5502533079526035</v>
      </c>
      <c r="FA15" s="455"/>
      <c r="FB15" s="444"/>
      <c r="FC15" s="458"/>
      <c r="FD15" s="453"/>
      <c r="FF15" s="587">
        <v>0.11111111111111099</v>
      </c>
      <c r="FG15" s="461">
        <v>188</v>
      </c>
      <c r="FH15" s="461">
        <v>198</v>
      </c>
      <c r="FI15" s="461">
        <v>181</v>
      </c>
      <c r="FJ15" s="461">
        <v>190</v>
      </c>
      <c r="FK15" s="379">
        <v>188</v>
      </c>
      <c r="FL15" s="379">
        <v>202</v>
      </c>
      <c r="FM15" s="379">
        <v>197</v>
      </c>
      <c r="FN15" s="379">
        <v>197</v>
      </c>
      <c r="FO15" s="379">
        <v>203</v>
      </c>
      <c r="FP15" s="379">
        <v>201</v>
      </c>
      <c r="FQ15" s="379">
        <v>189</v>
      </c>
      <c r="FR15" s="379">
        <v>180</v>
      </c>
      <c r="FS15" s="447">
        <f t="shared" si="64"/>
        <v>192.83333333333334</v>
      </c>
      <c r="FT15" s="446">
        <f t="shared" si="65"/>
        <v>7.9181418083392332</v>
      </c>
      <c r="FU15" s="455"/>
      <c r="FV15" s="444"/>
      <c r="FW15" s="458"/>
      <c r="FX15" s="453"/>
      <c r="FZ15" s="587">
        <v>0.11111111111111099</v>
      </c>
      <c r="GA15" s="402">
        <f t="shared" si="66"/>
        <v>94.059405940594047</v>
      </c>
      <c r="GB15" s="379">
        <f t="shared" si="67"/>
        <v>90.338164251207729</v>
      </c>
      <c r="GC15" s="379">
        <f t="shared" si="68"/>
        <v>93.782383419689126</v>
      </c>
      <c r="GD15" s="379">
        <f t="shared" si="69"/>
        <v>91.787439613526573</v>
      </c>
      <c r="GE15" s="379">
        <f t="shared" si="70"/>
        <v>91.370558375634516</v>
      </c>
      <c r="GF15" s="379">
        <f t="shared" si="71"/>
        <v>96.19047619047619</v>
      </c>
      <c r="GG15" s="379">
        <f t="shared" si="72"/>
        <v>97.044334975369466</v>
      </c>
      <c r="GH15" s="379">
        <f t="shared" si="73"/>
        <v>95.631067961165044</v>
      </c>
      <c r="GI15" s="379">
        <f t="shared" si="74"/>
        <v>95.305164319248831</v>
      </c>
      <c r="GJ15" s="379">
        <f t="shared" si="75"/>
        <v>93.925233644859816</v>
      </c>
      <c r="GK15" s="379">
        <f t="shared" si="76"/>
        <v>94.5</v>
      </c>
      <c r="GL15" s="378">
        <f t="shared" si="77"/>
        <v>94.73684210526315</v>
      </c>
      <c r="GM15" s="447">
        <f t="shared" si="78"/>
        <v>94.05592256641954</v>
      </c>
      <c r="GN15" s="446">
        <f t="shared" si="79"/>
        <v>2.0104343737991459</v>
      </c>
      <c r="GO15" s="455"/>
      <c r="GP15" s="444"/>
      <c r="GQ15" s="458"/>
      <c r="GR15" s="453"/>
      <c r="GT15" s="587">
        <v>0.11111111111111099</v>
      </c>
      <c r="GU15" s="461">
        <v>189</v>
      </c>
      <c r="GV15" s="450"/>
      <c r="GW15" s="461">
        <v>180</v>
      </c>
      <c r="GX15" s="461">
        <v>191</v>
      </c>
      <c r="GY15" s="379">
        <v>188</v>
      </c>
      <c r="GZ15" s="379">
        <v>202</v>
      </c>
      <c r="HA15" s="379">
        <v>194</v>
      </c>
      <c r="HB15" s="379">
        <v>197</v>
      </c>
      <c r="HC15" s="379">
        <v>202</v>
      </c>
      <c r="HD15" s="379">
        <v>200</v>
      </c>
      <c r="HE15" s="379">
        <v>187</v>
      </c>
      <c r="HF15" s="379">
        <v>180</v>
      </c>
      <c r="HG15" s="447">
        <f t="shared" si="80"/>
        <v>191.81818181818181</v>
      </c>
      <c r="HH15" s="446">
        <f t="shared" si="81"/>
        <v>7.9475553702781063</v>
      </c>
      <c r="HI15" s="455"/>
      <c r="HJ15" s="444"/>
      <c r="HK15" s="458"/>
      <c r="HL15" s="453"/>
      <c r="HN15" s="460">
        <v>0.11111111111111099</v>
      </c>
      <c r="HO15">
        <f t="shared" si="82"/>
        <v>93.564356435643575</v>
      </c>
      <c r="HQ15">
        <f t="shared" si="83"/>
        <v>93.264248704663217</v>
      </c>
      <c r="HR15">
        <f t="shared" si="84"/>
        <v>92.270531400966178</v>
      </c>
      <c r="HS15">
        <f t="shared" si="85"/>
        <v>95.431472081218274</v>
      </c>
      <c r="HT15">
        <f t="shared" si="86"/>
        <v>96.19047619047619</v>
      </c>
      <c r="HU15">
        <f t="shared" si="87"/>
        <v>95.566502463054192</v>
      </c>
      <c r="HV15">
        <f t="shared" si="88"/>
        <v>95.631067961165044</v>
      </c>
      <c r="HW15">
        <f t="shared" si="89"/>
        <v>94.835680751173712</v>
      </c>
      <c r="HX15">
        <f t="shared" si="90"/>
        <v>93.45794392523365</v>
      </c>
      <c r="HY15">
        <f t="shared" si="91"/>
        <v>93.5</v>
      </c>
      <c r="HZ15">
        <f t="shared" si="92"/>
        <v>94.73684210526315</v>
      </c>
      <c r="IA15" s="447">
        <f t="shared" si="93"/>
        <v>94.404465638077923</v>
      </c>
      <c r="IB15" s="446">
        <f t="shared" si="94"/>
        <v>1.2517745107551006</v>
      </c>
      <c r="IC15" s="455"/>
      <c r="ID15" s="444"/>
      <c r="IE15" s="458"/>
      <c r="IF15" s="453"/>
      <c r="IH15" s="398"/>
      <c r="II15" s="309"/>
      <c r="IL15" s="309"/>
      <c r="IN15" s="309"/>
      <c r="IP15" s="309"/>
      <c r="IQ15" s="309"/>
      <c r="IT15" s="309"/>
      <c r="IU15" s="283"/>
      <c r="IV15" s="335"/>
      <c r="IX15" s="42"/>
      <c r="IY15" s="42"/>
      <c r="JB15" s="398"/>
      <c r="JP15" s="334"/>
      <c r="JR15" s="525"/>
      <c r="JS15" s="525"/>
      <c r="JT15" s="3"/>
      <c r="JV15" s="398"/>
      <c r="JW15" s="309"/>
      <c r="JZ15" s="309"/>
      <c r="KB15" s="309"/>
      <c r="KD15" s="309"/>
      <c r="KE15" s="309"/>
      <c r="KH15" s="309"/>
      <c r="KI15" s="283"/>
      <c r="KJ15" s="335"/>
      <c r="KL15" s="42"/>
      <c r="KM15" s="42"/>
      <c r="KP15" s="398"/>
      <c r="LD15" s="334"/>
      <c r="LF15" s="525"/>
      <c r="LG15" s="525"/>
      <c r="LH15" s="3"/>
      <c r="LJ15" s="398"/>
      <c r="LK15" s="309"/>
      <c r="LN15" s="309"/>
      <c r="LP15" s="309"/>
      <c r="LR15" s="309"/>
      <c r="LS15" s="309"/>
      <c r="LV15" s="309"/>
      <c r="LW15" s="283"/>
      <c r="LX15" s="335"/>
      <c r="LZ15" s="42"/>
      <c r="MA15" s="42"/>
      <c r="MD15" s="398"/>
      <c r="MR15" s="334"/>
      <c r="MT15" s="525"/>
      <c r="MU15" s="525"/>
      <c r="MV15" s="3"/>
      <c r="MX15" s="398"/>
      <c r="MY15" s="309"/>
      <c r="NB15" s="309"/>
      <c r="ND15" s="309"/>
      <c r="NF15" s="309"/>
      <c r="NG15" s="309"/>
      <c r="NJ15" s="309"/>
      <c r="NK15" s="283"/>
      <c r="NL15" s="335"/>
      <c r="NN15" s="42"/>
      <c r="NO15" s="42"/>
      <c r="NR15" s="398"/>
      <c r="OF15" s="334"/>
      <c r="OH15" s="525"/>
      <c r="OI15" s="525"/>
      <c r="OJ15" s="3"/>
    </row>
    <row r="16" spans="2:400" ht="16" thickBot="1" x14ac:dyDescent="0.4">
      <c r="B16" s="587">
        <v>0.125</v>
      </c>
      <c r="C16" s="379">
        <v>174</v>
      </c>
      <c r="D16" s="379">
        <v>192</v>
      </c>
      <c r="E16" s="379">
        <v>173</v>
      </c>
      <c r="F16" s="379">
        <v>189</v>
      </c>
      <c r="G16" s="379">
        <v>183</v>
      </c>
      <c r="H16" s="379">
        <v>199</v>
      </c>
      <c r="I16" s="379">
        <v>191</v>
      </c>
      <c r="J16" s="379">
        <v>194</v>
      </c>
      <c r="K16" s="379">
        <v>199</v>
      </c>
      <c r="L16" s="379">
        <v>194</v>
      </c>
      <c r="M16" s="379">
        <v>184</v>
      </c>
      <c r="N16" s="379">
        <v>175</v>
      </c>
      <c r="O16" s="447">
        <f t="shared" si="0"/>
        <v>187.25</v>
      </c>
      <c r="P16" s="446">
        <f t="shared" si="1"/>
        <v>9.3626433718844009</v>
      </c>
      <c r="Q16" s="463"/>
      <c r="R16" s="444"/>
      <c r="S16" s="458"/>
      <c r="T16" s="462"/>
      <c r="V16" s="615">
        <v>0.125</v>
      </c>
      <c r="W16">
        <f t="shared" si="2"/>
        <v>86.138613861386133</v>
      </c>
      <c r="X16">
        <f t="shared" si="3"/>
        <v>92.753623188405797</v>
      </c>
      <c r="Y16">
        <f t="shared" si="4"/>
        <v>97.92746113989638</v>
      </c>
      <c r="Z16">
        <f t="shared" si="5"/>
        <v>88.405797101449281</v>
      </c>
      <c r="AA16">
        <f t="shared" si="6"/>
        <v>88.324873096446694</v>
      </c>
      <c r="AB16">
        <f t="shared" si="7"/>
        <v>94.761904761904759</v>
      </c>
      <c r="AC16">
        <f t="shared" si="8"/>
        <v>94.088669950738918</v>
      </c>
      <c r="AD16">
        <f t="shared" si="9"/>
        <v>94.174757281553397</v>
      </c>
      <c r="AE16">
        <f t="shared" si="10"/>
        <v>93.427230046948367</v>
      </c>
      <c r="AF16">
        <f t="shared" si="11"/>
        <v>90.654205607476641</v>
      </c>
      <c r="AG16">
        <f t="shared" si="12"/>
        <v>92</v>
      </c>
      <c r="AH16">
        <f t="shared" si="13"/>
        <v>92.10526315789474</v>
      </c>
      <c r="AI16" s="447">
        <f t="shared" si="14"/>
        <v>92.063533266175099</v>
      </c>
      <c r="AJ16" s="446">
        <f t="shared" si="15"/>
        <v>3.2615454125606766</v>
      </c>
      <c r="AK16" s="463"/>
      <c r="AL16" s="444"/>
      <c r="AM16" s="458"/>
      <c r="AN16" s="462"/>
      <c r="AP16" s="587">
        <v>0.125</v>
      </c>
      <c r="AQ16" s="379">
        <v>182</v>
      </c>
      <c r="AR16" s="379">
        <v>198</v>
      </c>
      <c r="AS16" s="379">
        <v>178</v>
      </c>
      <c r="AT16" s="379">
        <v>191</v>
      </c>
      <c r="AU16" s="379">
        <v>188</v>
      </c>
      <c r="AV16" s="379">
        <v>199</v>
      </c>
      <c r="AW16" s="379">
        <v>194</v>
      </c>
      <c r="AX16" s="379">
        <v>197</v>
      </c>
      <c r="AY16" s="379">
        <v>204</v>
      </c>
      <c r="AZ16" s="379">
        <v>198</v>
      </c>
      <c r="BA16" s="379">
        <v>188</v>
      </c>
      <c r="BB16" s="379">
        <v>178</v>
      </c>
      <c r="BC16" s="447">
        <f t="shared" si="16"/>
        <v>191.25</v>
      </c>
      <c r="BD16" s="446">
        <f t="shared" si="17"/>
        <v>8.5930733204662637</v>
      </c>
      <c r="BE16" s="463"/>
      <c r="BF16" s="444"/>
      <c r="BG16" s="458"/>
      <c r="BH16" s="462"/>
      <c r="BJ16" s="587">
        <v>0.125</v>
      </c>
      <c r="BK16">
        <f t="shared" si="18"/>
        <v>90.099009900990097</v>
      </c>
      <c r="BL16">
        <f t="shared" si="19"/>
        <v>95.652173913043484</v>
      </c>
      <c r="BM16">
        <f t="shared" si="20"/>
        <v>92.2279792746114</v>
      </c>
      <c r="BN16">
        <f t="shared" si="21"/>
        <v>92.270531400966178</v>
      </c>
      <c r="BO16">
        <f t="shared" si="22"/>
        <v>89.847715736040612</v>
      </c>
      <c r="BP16">
        <f t="shared" si="23"/>
        <v>94.761904761904759</v>
      </c>
      <c r="BQ16">
        <f t="shared" si="24"/>
        <v>95.566502463054192</v>
      </c>
      <c r="BR16">
        <f t="shared" si="25"/>
        <v>95.631067961165044</v>
      </c>
      <c r="BS16">
        <f t="shared" si="26"/>
        <v>95.774647887323937</v>
      </c>
      <c r="BT16">
        <f t="shared" si="27"/>
        <v>92.523364485981304</v>
      </c>
      <c r="BU16">
        <f t="shared" si="28"/>
        <v>94</v>
      </c>
      <c r="BV16">
        <f t="shared" si="29"/>
        <v>93.684210526315795</v>
      </c>
      <c r="BW16" s="447">
        <f t="shared" si="30"/>
        <v>93.50325902594976</v>
      </c>
      <c r="BX16" s="446">
        <f t="shared" si="31"/>
        <v>2.1209630965613608</v>
      </c>
      <c r="BY16" s="463"/>
      <c r="BZ16" s="444"/>
      <c r="CA16" s="458"/>
      <c r="CB16" s="462"/>
      <c r="CD16" s="587">
        <v>0.125</v>
      </c>
      <c r="CE16" s="379">
        <v>184</v>
      </c>
      <c r="CF16" s="379">
        <v>201</v>
      </c>
      <c r="CG16" s="379">
        <v>180</v>
      </c>
      <c r="CH16" s="379">
        <v>192</v>
      </c>
      <c r="CI16" s="379">
        <v>191</v>
      </c>
      <c r="CJ16" s="379">
        <v>202</v>
      </c>
      <c r="CK16" s="379">
        <v>194</v>
      </c>
      <c r="CL16" s="379">
        <v>196</v>
      </c>
      <c r="CM16" s="379">
        <v>206</v>
      </c>
      <c r="CN16" s="379">
        <v>200</v>
      </c>
      <c r="CO16" s="379">
        <v>188</v>
      </c>
      <c r="CP16" s="379">
        <v>179</v>
      </c>
      <c r="CQ16" s="447">
        <f t="shared" si="32"/>
        <v>192.75</v>
      </c>
      <c r="CR16" s="446">
        <f t="shared" si="33"/>
        <v>8.7814370329483289</v>
      </c>
      <c r="CS16" s="463"/>
      <c r="CT16" s="444"/>
      <c r="CU16" s="458"/>
      <c r="CV16" s="462"/>
      <c r="CX16" s="651">
        <v>0.125</v>
      </c>
      <c r="CY16">
        <f t="shared" si="34"/>
        <v>91.089108910891099</v>
      </c>
      <c r="CZ16">
        <f t="shared" si="35"/>
        <v>97.101449275362313</v>
      </c>
      <c r="DA16">
        <f t="shared" si="36"/>
        <v>93.264248704663217</v>
      </c>
      <c r="DB16">
        <f t="shared" si="37"/>
        <v>92.753623188405797</v>
      </c>
      <c r="DC16">
        <f t="shared" si="38"/>
        <v>96.954314720812178</v>
      </c>
      <c r="DD16">
        <f t="shared" si="39"/>
        <v>96.19047619047619</v>
      </c>
      <c r="DE16">
        <f t="shared" si="40"/>
        <v>95.566502463054192</v>
      </c>
      <c r="DF16">
        <f t="shared" si="41"/>
        <v>95.145631067961162</v>
      </c>
      <c r="DG16">
        <f t="shared" si="42"/>
        <v>96.713615023474176</v>
      </c>
      <c r="DH16">
        <f t="shared" si="43"/>
        <v>93.45794392523365</v>
      </c>
      <c r="DI16">
        <f t="shared" si="44"/>
        <v>94</v>
      </c>
      <c r="DJ16" s="49">
        <f t="shared" si="45"/>
        <v>94.21052631578948</v>
      </c>
      <c r="DK16" s="447">
        <f t="shared" si="46"/>
        <v>94.703953315510304</v>
      </c>
      <c r="DL16" s="446">
        <f t="shared" si="47"/>
        <v>1.8885990708625662</v>
      </c>
      <c r="DM16" s="463"/>
      <c r="DN16" s="444"/>
      <c r="DO16" s="458"/>
      <c r="DP16" s="462"/>
      <c r="DR16" s="590">
        <v>0.125</v>
      </c>
      <c r="DS16" s="379">
        <v>187</v>
      </c>
      <c r="DT16" s="379">
        <v>199</v>
      </c>
      <c r="DU16" s="379">
        <v>181</v>
      </c>
      <c r="DV16" s="379">
        <v>192</v>
      </c>
      <c r="DW16" s="461">
        <v>190</v>
      </c>
      <c r="DX16" s="379">
        <v>201</v>
      </c>
      <c r="DY16" s="379">
        <v>196</v>
      </c>
      <c r="DZ16" s="379">
        <v>196</v>
      </c>
      <c r="EA16" s="379">
        <v>205</v>
      </c>
      <c r="EB16" s="379">
        <v>200</v>
      </c>
      <c r="EC16" s="379">
        <v>188</v>
      </c>
      <c r="ED16" s="379">
        <v>180</v>
      </c>
      <c r="EE16" s="447">
        <f t="shared" si="48"/>
        <v>192.91666666666666</v>
      </c>
      <c r="EF16" s="446">
        <f t="shared" si="49"/>
        <v>7.9482225952877306</v>
      </c>
      <c r="EG16" s="463"/>
      <c r="EH16" s="444"/>
      <c r="EI16" s="458"/>
      <c r="EJ16" s="462"/>
      <c r="EL16" s="651">
        <v>0.125</v>
      </c>
      <c r="EM16" s="379">
        <f t="shared" si="50"/>
        <v>92.574257425742573</v>
      </c>
      <c r="EN16" s="379">
        <f t="shared" si="51"/>
        <v>96.135265700483103</v>
      </c>
      <c r="EO16" s="379">
        <f t="shared" si="52"/>
        <v>93.782383419689126</v>
      </c>
      <c r="EP16" s="379">
        <f t="shared" si="53"/>
        <v>92.753623188405797</v>
      </c>
      <c r="EQ16" s="379">
        <f t="shared" si="54"/>
        <v>96.44670050761421</v>
      </c>
      <c r="ER16" s="379">
        <f t="shared" si="55"/>
        <v>95.714285714285722</v>
      </c>
      <c r="ES16" s="379">
        <f t="shared" si="56"/>
        <v>96.551724137931032</v>
      </c>
      <c r="ET16" s="379">
        <f t="shared" si="57"/>
        <v>95.145631067961162</v>
      </c>
      <c r="EU16" s="379">
        <f t="shared" si="58"/>
        <v>96.244131455399057</v>
      </c>
      <c r="EV16" s="379">
        <f t="shared" si="59"/>
        <v>93.45794392523365</v>
      </c>
      <c r="EW16" s="379">
        <f t="shared" si="60"/>
        <v>94</v>
      </c>
      <c r="EX16" s="379">
        <f t="shared" si="61"/>
        <v>94.73684210526315</v>
      </c>
      <c r="EY16" s="447">
        <f t="shared" si="62"/>
        <v>94.795232387334053</v>
      </c>
      <c r="EZ16" s="446">
        <f t="shared" si="63"/>
        <v>1.4530829796542082</v>
      </c>
      <c r="FA16" s="463"/>
      <c r="FB16" s="444"/>
      <c r="FC16" s="458"/>
      <c r="FD16" s="462"/>
      <c r="FF16" s="590">
        <v>0.125</v>
      </c>
      <c r="FG16" s="379">
        <v>189</v>
      </c>
      <c r="FH16" s="379">
        <v>199</v>
      </c>
      <c r="FI16" s="379">
        <v>182</v>
      </c>
      <c r="FJ16" s="379">
        <v>191</v>
      </c>
      <c r="FK16" s="379">
        <v>189</v>
      </c>
      <c r="FL16" s="379">
        <v>202</v>
      </c>
      <c r="FM16" s="379">
        <v>198</v>
      </c>
      <c r="FN16" s="379">
        <v>197</v>
      </c>
      <c r="FO16" s="379">
        <v>204</v>
      </c>
      <c r="FP16" s="379">
        <v>200</v>
      </c>
      <c r="FQ16" s="379">
        <v>188</v>
      </c>
      <c r="FR16" s="379">
        <v>182</v>
      </c>
      <c r="FS16" s="447">
        <f t="shared" si="64"/>
        <v>193.41666666666666</v>
      </c>
      <c r="FT16" s="446">
        <f t="shared" si="65"/>
        <v>7.5613651164483802</v>
      </c>
      <c r="FU16" s="463"/>
      <c r="FV16" s="444"/>
      <c r="FW16" s="458"/>
      <c r="FX16" s="462"/>
      <c r="FZ16" s="590">
        <v>0.125</v>
      </c>
      <c r="GA16" s="402">
        <f t="shared" si="66"/>
        <v>94.059405940594047</v>
      </c>
      <c r="GB16" s="379">
        <f t="shared" si="67"/>
        <v>90.821256038647348</v>
      </c>
      <c r="GC16" s="379">
        <f t="shared" si="68"/>
        <v>94.300518134715034</v>
      </c>
      <c r="GD16" s="379">
        <f t="shared" si="69"/>
        <v>92.270531400966178</v>
      </c>
      <c r="GE16" s="379">
        <f t="shared" si="70"/>
        <v>91.370558375634516</v>
      </c>
      <c r="GF16" s="379">
        <f t="shared" si="71"/>
        <v>96.19047619047619</v>
      </c>
      <c r="GG16" s="379">
        <f t="shared" si="72"/>
        <v>97.536945812807886</v>
      </c>
      <c r="GH16" s="379">
        <f t="shared" si="73"/>
        <v>95.631067961165044</v>
      </c>
      <c r="GI16" s="379">
        <f t="shared" si="74"/>
        <v>95.774647887323937</v>
      </c>
      <c r="GJ16" s="379">
        <f t="shared" si="75"/>
        <v>93.45794392523365</v>
      </c>
      <c r="GK16" s="379">
        <f t="shared" si="76"/>
        <v>94</v>
      </c>
      <c r="GL16" s="378">
        <f t="shared" si="77"/>
        <v>95.78947368421052</v>
      </c>
      <c r="GM16" s="447">
        <f t="shared" si="78"/>
        <v>94.266902112647855</v>
      </c>
      <c r="GN16" s="446">
        <f t="shared" si="79"/>
        <v>2.0418887807269237</v>
      </c>
      <c r="GO16" s="463"/>
      <c r="GP16" s="444"/>
      <c r="GQ16" s="458"/>
      <c r="GR16" s="462"/>
      <c r="GT16" s="590">
        <v>0.125</v>
      </c>
      <c r="GU16" s="379">
        <v>190</v>
      </c>
      <c r="GV16" s="562"/>
      <c r="GW16" s="379">
        <v>181</v>
      </c>
      <c r="GX16" s="379">
        <v>192</v>
      </c>
      <c r="GY16" s="379">
        <v>189</v>
      </c>
      <c r="GZ16" s="379">
        <v>204</v>
      </c>
      <c r="HA16" s="379">
        <v>195</v>
      </c>
      <c r="HB16" s="379">
        <v>196</v>
      </c>
      <c r="HC16" s="379">
        <v>203</v>
      </c>
      <c r="HD16" s="379">
        <v>201</v>
      </c>
      <c r="HE16" s="379">
        <v>186</v>
      </c>
      <c r="HF16" s="379">
        <v>182</v>
      </c>
      <c r="HG16" s="447">
        <f t="shared" si="80"/>
        <v>192.63636363636363</v>
      </c>
      <c r="HH16" s="446">
        <f t="shared" si="81"/>
        <v>7.9783798765504681</v>
      </c>
      <c r="HI16" s="463"/>
      <c r="HJ16" s="444"/>
      <c r="HK16" s="458"/>
      <c r="HL16" s="462"/>
      <c r="HN16" s="615">
        <v>0.125</v>
      </c>
      <c r="HO16">
        <f t="shared" si="82"/>
        <v>94.059405940594047</v>
      </c>
      <c r="HQ16">
        <f t="shared" si="83"/>
        <v>93.782383419689126</v>
      </c>
      <c r="HR16">
        <f t="shared" si="84"/>
        <v>92.753623188405797</v>
      </c>
      <c r="HS16">
        <f t="shared" si="85"/>
        <v>95.939086294416242</v>
      </c>
      <c r="HT16">
        <f t="shared" si="86"/>
        <v>97.142857142857139</v>
      </c>
      <c r="HU16">
        <f t="shared" si="87"/>
        <v>96.059113300492612</v>
      </c>
      <c r="HV16">
        <f t="shared" si="88"/>
        <v>95.145631067961162</v>
      </c>
      <c r="HW16">
        <f t="shared" si="89"/>
        <v>95.305164319248831</v>
      </c>
      <c r="HX16">
        <f t="shared" si="90"/>
        <v>93.925233644859816</v>
      </c>
      <c r="HY16">
        <f t="shared" si="91"/>
        <v>93</v>
      </c>
      <c r="HZ16">
        <f t="shared" si="92"/>
        <v>95.78947368421052</v>
      </c>
      <c r="IA16" s="447">
        <f t="shared" si="93"/>
        <v>94.809270182066854</v>
      </c>
      <c r="IB16" s="446">
        <f t="shared" si="94"/>
        <v>1.3964786240828715</v>
      </c>
      <c r="IC16" s="463"/>
      <c r="ID16" s="444"/>
      <c r="IE16" s="458"/>
      <c r="IF16" s="462"/>
      <c r="IH16" s="398"/>
      <c r="II16" s="309"/>
      <c r="IL16" s="309"/>
      <c r="IN16" s="309"/>
      <c r="IP16" s="309"/>
      <c r="IQ16" s="309"/>
      <c r="IT16" s="309"/>
      <c r="IU16" s="283"/>
      <c r="IV16" s="335"/>
      <c r="IY16" s="42"/>
      <c r="JB16" s="398"/>
      <c r="JP16" s="334"/>
      <c r="JR16" s="525"/>
      <c r="JS16" s="3"/>
      <c r="JT16" s="3"/>
      <c r="JV16" s="398"/>
      <c r="JW16" s="309"/>
      <c r="JZ16" s="309"/>
      <c r="KB16" s="309"/>
      <c r="KD16" s="309"/>
      <c r="KE16" s="309"/>
      <c r="KH16" s="309"/>
      <c r="KI16" s="283"/>
      <c r="KJ16" s="335"/>
      <c r="KM16" s="42"/>
      <c r="KP16" s="398"/>
      <c r="LD16" s="334"/>
      <c r="LF16" s="525"/>
      <c r="LG16" s="3"/>
      <c r="LH16" s="3"/>
      <c r="LJ16" s="398"/>
      <c r="LK16" s="309"/>
      <c r="LN16" s="309"/>
      <c r="LP16" s="309"/>
      <c r="LR16" s="309"/>
      <c r="LS16" s="309"/>
      <c r="LV16" s="309"/>
      <c r="LW16" s="283"/>
      <c r="LX16" s="335"/>
      <c r="MA16" s="42"/>
      <c r="MD16" s="398"/>
      <c r="MR16" s="334"/>
      <c r="MT16" s="525"/>
      <c r="MU16" s="3"/>
      <c r="MV16" s="3"/>
      <c r="MX16" s="398"/>
      <c r="MY16" s="309"/>
      <c r="NB16" s="309"/>
      <c r="ND16" s="309"/>
      <c r="NF16" s="309"/>
      <c r="NG16" s="309"/>
      <c r="NJ16" s="309"/>
      <c r="NK16" s="283"/>
      <c r="NL16" s="335"/>
      <c r="NO16" s="42"/>
      <c r="NR16" s="398"/>
      <c r="OF16" s="334"/>
      <c r="OH16" s="525"/>
      <c r="OI16" s="3"/>
      <c r="OJ16" s="3"/>
    </row>
    <row r="17" spans="2:400" ht="16" thickBot="1" x14ac:dyDescent="0.4">
      <c r="B17" s="589">
        <v>0.13888888888888901</v>
      </c>
      <c r="C17" s="379">
        <v>176</v>
      </c>
      <c r="D17" s="379">
        <v>193</v>
      </c>
      <c r="E17" s="379">
        <v>173</v>
      </c>
      <c r="F17" s="379">
        <v>189</v>
      </c>
      <c r="G17" s="379">
        <v>186</v>
      </c>
      <c r="H17" s="379">
        <v>200</v>
      </c>
      <c r="I17" s="379">
        <v>189</v>
      </c>
      <c r="J17" s="379">
        <v>195</v>
      </c>
      <c r="K17" s="379">
        <v>200</v>
      </c>
      <c r="L17" s="379">
        <v>195</v>
      </c>
      <c r="M17" s="379">
        <v>184</v>
      </c>
      <c r="N17" s="379">
        <v>177</v>
      </c>
      <c r="O17" s="447">
        <f t="shared" si="0"/>
        <v>188.08333333333334</v>
      </c>
      <c r="P17" s="446">
        <f t="shared" si="1"/>
        <v>9.1597770252072799</v>
      </c>
      <c r="Q17" s="459" t="s">
        <v>184</v>
      </c>
      <c r="R17" s="444">
        <f>AVERAGE(H16:H18,I16:I18,J16:J18,K16:K18,L16:L18,M16:M18,N16:N18,G16:G18,F16:F18,E16:E18,D16:D18,C16:C18)</f>
        <v>187.97222222222223</v>
      </c>
      <c r="S17" s="458">
        <f>STDEV(C17:N19)</f>
        <v>8.8563491707881905</v>
      </c>
      <c r="T17" s="457">
        <f>S17/SQRT(10)</f>
        <v>2.8006235133434245</v>
      </c>
      <c r="V17" s="460">
        <v>0.13888888888888901</v>
      </c>
      <c r="W17">
        <f t="shared" si="2"/>
        <v>87.128712871287135</v>
      </c>
      <c r="X17">
        <f t="shared" si="3"/>
        <v>93.236714975845416</v>
      </c>
      <c r="Y17">
        <f t="shared" si="4"/>
        <v>97.92746113989638</v>
      </c>
      <c r="Z17">
        <f t="shared" si="5"/>
        <v>89.85507246376811</v>
      </c>
      <c r="AA17">
        <f t="shared" si="6"/>
        <v>88.324873096446694</v>
      </c>
      <c r="AB17">
        <f t="shared" si="7"/>
        <v>95.238095238095227</v>
      </c>
      <c r="AC17">
        <f t="shared" si="8"/>
        <v>93.103448275862064</v>
      </c>
      <c r="AD17">
        <f t="shared" si="9"/>
        <v>94.660194174757279</v>
      </c>
      <c r="AE17">
        <f t="shared" si="10"/>
        <v>93.896713615023472</v>
      </c>
      <c r="AF17">
        <f t="shared" si="11"/>
        <v>91.121495327102807</v>
      </c>
      <c r="AG17">
        <f t="shared" si="12"/>
        <v>92</v>
      </c>
      <c r="AH17">
        <f t="shared" si="13"/>
        <v>93.15789473684211</v>
      </c>
      <c r="AI17" s="447">
        <f t="shared" si="14"/>
        <v>92.470889659577225</v>
      </c>
      <c r="AJ17" s="446">
        <f t="shared" si="15"/>
        <v>3.0200787159667111</v>
      </c>
      <c r="AK17" s="459" t="s">
        <v>184</v>
      </c>
      <c r="AL17" s="444">
        <f>AVERAGE(AB16:AB18,AC16:AC18,AD16:AD18,AE16:AE18,AF16:AF18,AG16:AG18,AH16:AH18,AA16:AA18,Z16:Z18,Y16:Y18,X16:X18,W16:W18)</f>
        <v>92.402395419304213</v>
      </c>
      <c r="AM17" s="458">
        <f>STDEV(W17:AH19)</f>
        <v>2.8956658329197817</v>
      </c>
      <c r="AN17" s="457">
        <f>AM17/SQRT(10)</f>
        <v>0.91568993747550886</v>
      </c>
      <c r="AP17" s="589">
        <v>0.13888888888888901</v>
      </c>
      <c r="AQ17" s="379">
        <v>181</v>
      </c>
      <c r="AR17" s="379">
        <v>197</v>
      </c>
      <c r="AS17" s="379">
        <v>178</v>
      </c>
      <c r="AT17" s="379">
        <v>191</v>
      </c>
      <c r="AU17" s="379">
        <v>188</v>
      </c>
      <c r="AV17" s="379">
        <v>200</v>
      </c>
      <c r="AW17" s="379">
        <v>193</v>
      </c>
      <c r="AX17" s="379">
        <v>198</v>
      </c>
      <c r="AY17" s="379">
        <v>204</v>
      </c>
      <c r="AZ17" s="379">
        <v>199</v>
      </c>
      <c r="BA17" s="379">
        <v>187</v>
      </c>
      <c r="BB17" s="379">
        <v>177</v>
      </c>
      <c r="BC17" s="447">
        <f t="shared" si="16"/>
        <v>191.08333333333334</v>
      </c>
      <c r="BD17" s="446">
        <f t="shared" si="17"/>
        <v>9.0096749344381148</v>
      </c>
      <c r="BE17" s="459" t="s">
        <v>184</v>
      </c>
      <c r="BF17" s="444">
        <f>AVERAGE(AV16:AV18,AW16:AW18,AX16:AX18,AY16:AY18,AZ16:AZ18,BA16:BA18,BB16:BB18,AU16:AU18,AT16:AT18,AS16:AS18,AR16:AR18,AQ16:AQ18)</f>
        <v>191.47222222222223</v>
      </c>
      <c r="BG17" s="458">
        <f>STDEV(AQ17:BB19)</f>
        <v>8.5556998544829757</v>
      </c>
      <c r="BH17" s="457">
        <f>BG17/SQRT(10)</f>
        <v>2.7055498516937364</v>
      </c>
      <c r="BJ17" s="589">
        <v>0.13888888888888901</v>
      </c>
      <c r="BK17">
        <f t="shared" si="18"/>
        <v>89.603960396039611</v>
      </c>
      <c r="BL17">
        <f t="shared" si="19"/>
        <v>95.169082125603865</v>
      </c>
      <c r="BM17">
        <f t="shared" si="20"/>
        <v>92.2279792746114</v>
      </c>
      <c r="BN17">
        <f t="shared" si="21"/>
        <v>92.270531400966178</v>
      </c>
      <c r="BO17">
        <f t="shared" si="22"/>
        <v>89.847715736040612</v>
      </c>
      <c r="BP17">
        <f t="shared" si="23"/>
        <v>95.238095238095227</v>
      </c>
      <c r="BQ17">
        <f t="shared" si="24"/>
        <v>95.073891625615758</v>
      </c>
      <c r="BR17">
        <f t="shared" si="25"/>
        <v>96.116504854368941</v>
      </c>
      <c r="BS17">
        <f t="shared" si="26"/>
        <v>95.774647887323937</v>
      </c>
      <c r="BT17">
        <f t="shared" si="27"/>
        <v>92.990654205607484</v>
      </c>
      <c r="BU17">
        <f t="shared" si="28"/>
        <v>93.5</v>
      </c>
      <c r="BV17">
        <f t="shared" si="29"/>
        <v>93.15789473684211</v>
      </c>
      <c r="BW17" s="447">
        <f t="shared" si="30"/>
        <v>93.414246456759585</v>
      </c>
      <c r="BX17" s="446">
        <f t="shared" si="31"/>
        <v>2.1792456059495429</v>
      </c>
      <c r="BY17" s="459" t="s">
        <v>184</v>
      </c>
      <c r="BZ17" s="444">
        <f>AVERAGE(BP16:BP18,BQ16:BQ18,BR16:BR18,BS16:BS18,BT16:BT18,BU16:BU18,BV16:BV18,BO16:BO18,BN16:BN18,BM16:BM18,BL16:BL18,BK16:BK18)</f>
        <v>93.595966798862349</v>
      </c>
      <c r="CA17" s="458">
        <f>STDEV(BK17:BV19)</f>
        <v>2.097905849696311</v>
      </c>
      <c r="CB17" s="457">
        <f>CA17/SQRT(10)</f>
        <v>0.66341608016312059</v>
      </c>
      <c r="CD17" s="589">
        <v>0.13888888888888901</v>
      </c>
      <c r="CE17" s="379">
        <v>185</v>
      </c>
      <c r="CF17" s="379">
        <v>201</v>
      </c>
      <c r="CG17" s="379">
        <v>179</v>
      </c>
      <c r="CH17" s="379">
        <v>192</v>
      </c>
      <c r="CI17" s="379">
        <v>191</v>
      </c>
      <c r="CJ17" s="379">
        <v>202</v>
      </c>
      <c r="CK17" s="379">
        <v>193</v>
      </c>
      <c r="CL17" s="379">
        <v>197</v>
      </c>
      <c r="CM17" s="379">
        <v>206</v>
      </c>
      <c r="CN17" s="379">
        <v>201</v>
      </c>
      <c r="CO17" s="379">
        <v>186</v>
      </c>
      <c r="CP17" s="379">
        <v>182</v>
      </c>
      <c r="CQ17" s="447">
        <f t="shared" si="32"/>
        <v>192.91666666666666</v>
      </c>
      <c r="CR17" s="446">
        <f t="shared" si="33"/>
        <v>8.6807868656050182</v>
      </c>
      <c r="CS17" s="459" t="s">
        <v>184</v>
      </c>
      <c r="CT17" s="444">
        <f>AVERAGE(CJ16:CJ18,CK16:CK18,CL16:CL18,CM16:CM18,CN16:CN18,CO16:CO18,CP16:CP18,CI16:CI18,CH16:CH18,CG16:CG18,CF16:CF18,CE16:CE18)</f>
        <v>193.19444444444446</v>
      </c>
      <c r="CU17" s="458">
        <f>STDEV(CE17:CP19)</f>
        <v>8.432740427115677</v>
      </c>
      <c r="CV17" s="457">
        <f>CU17/SQRT(10)</f>
        <v>2.6666666666666661</v>
      </c>
      <c r="CX17" s="653">
        <v>0.13888888888888901</v>
      </c>
      <c r="CY17">
        <f t="shared" si="34"/>
        <v>91.584158415841586</v>
      </c>
      <c r="CZ17">
        <f t="shared" si="35"/>
        <v>97.101449275362313</v>
      </c>
      <c r="DA17">
        <f t="shared" si="36"/>
        <v>92.746113989637308</v>
      </c>
      <c r="DB17">
        <f t="shared" si="37"/>
        <v>92.753623188405797</v>
      </c>
      <c r="DC17">
        <f t="shared" si="38"/>
        <v>96.954314720812178</v>
      </c>
      <c r="DD17">
        <f t="shared" si="39"/>
        <v>96.19047619047619</v>
      </c>
      <c r="DE17">
        <f t="shared" si="40"/>
        <v>95.073891625615758</v>
      </c>
      <c r="DF17">
        <f t="shared" si="41"/>
        <v>95.631067961165044</v>
      </c>
      <c r="DG17">
        <f t="shared" si="42"/>
        <v>96.713615023474176</v>
      </c>
      <c r="DH17">
        <f t="shared" si="43"/>
        <v>93.925233644859816</v>
      </c>
      <c r="DI17">
        <f t="shared" si="44"/>
        <v>93</v>
      </c>
      <c r="DJ17" s="49">
        <f t="shared" si="45"/>
        <v>95.78947368421052</v>
      </c>
      <c r="DK17" s="447">
        <f t="shared" si="46"/>
        <v>94.788618143321699</v>
      </c>
      <c r="DL17" s="446">
        <f t="shared" si="47"/>
        <v>1.907622042736312</v>
      </c>
      <c r="DM17" s="459" t="s">
        <v>184</v>
      </c>
      <c r="DN17" s="444">
        <f>AVERAGE(DD16:DD18,DE16:DE18,DF16:DF18,DG16:DG18,DH16:DH18,DI16:DI18,DJ16:DJ18,DC16:DC18,DB16:DB18,DA16:DA18,CZ16:CZ18,CY16:CY18)</f>
        <v>94.924613476487636</v>
      </c>
      <c r="DO17" s="458">
        <f>STDEV(CY17:DJ19)</f>
        <v>1.8508327650666629</v>
      </c>
      <c r="DP17" s="457">
        <f>DO17/SQRT(10)</f>
        <v>0.58528471056779785</v>
      </c>
      <c r="DR17" s="587">
        <v>0.13888888888888901</v>
      </c>
      <c r="DS17" s="379">
        <v>187</v>
      </c>
      <c r="DT17" s="379">
        <v>200</v>
      </c>
      <c r="DU17" s="379">
        <v>181</v>
      </c>
      <c r="DV17" s="379">
        <v>192</v>
      </c>
      <c r="DW17" s="379">
        <v>189</v>
      </c>
      <c r="DX17" s="379">
        <v>202</v>
      </c>
      <c r="DY17" s="379">
        <v>196</v>
      </c>
      <c r="DZ17" s="379">
        <v>196</v>
      </c>
      <c r="EA17" s="379">
        <v>206</v>
      </c>
      <c r="EB17" s="379">
        <v>200</v>
      </c>
      <c r="EC17" s="379">
        <v>189</v>
      </c>
      <c r="ED17" s="379">
        <v>181</v>
      </c>
      <c r="EE17" s="447">
        <f t="shared" si="48"/>
        <v>193.25</v>
      </c>
      <c r="EF17" s="446">
        <f t="shared" si="49"/>
        <v>8.103029736406679</v>
      </c>
      <c r="EG17" s="459" t="s">
        <v>184</v>
      </c>
      <c r="EH17" s="444">
        <f>AVERAGE(DX16:DX18,DY16:DY18,DZ16:DZ18,EA16:EA18,EB16:EB18,EC16:EC18,ED16:ED18,DW16:DW18,DV16:DV18,DU16:DU18,DT16:DT18,DS16:DS18)</f>
        <v>193.22222222222223</v>
      </c>
      <c r="EI17" s="458">
        <f>STDEV(DS17:ED19)</f>
        <v>8.1433096504733289</v>
      </c>
      <c r="EJ17" s="457">
        <f>EI17/SQRT(10)</f>
        <v>2.5751406187525379</v>
      </c>
      <c r="EL17" s="653">
        <v>0.13888888888888901</v>
      </c>
      <c r="EM17" s="379">
        <f t="shared" si="50"/>
        <v>92.574257425742573</v>
      </c>
      <c r="EN17" s="379">
        <f t="shared" si="51"/>
        <v>96.618357487922708</v>
      </c>
      <c r="EO17" s="379">
        <f t="shared" si="52"/>
        <v>93.782383419689126</v>
      </c>
      <c r="EP17" s="379">
        <f t="shared" si="53"/>
        <v>92.753623188405797</v>
      </c>
      <c r="EQ17" s="379">
        <f t="shared" si="54"/>
        <v>95.939086294416242</v>
      </c>
      <c r="ER17" s="379">
        <f t="shared" si="55"/>
        <v>96.19047619047619</v>
      </c>
      <c r="ES17" s="379">
        <f t="shared" si="56"/>
        <v>96.551724137931032</v>
      </c>
      <c r="ET17" s="379">
        <f t="shared" si="57"/>
        <v>95.145631067961162</v>
      </c>
      <c r="EU17" s="379">
        <f t="shared" si="58"/>
        <v>96.713615023474176</v>
      </c>
      <c r="EV17" s="379">
        <f t="shared" si="59"/>
        <v>93.45794392523365</v>
      </c>
      <c r="EW17" s="379">
        <f t="shared" si="60"/>
        <v>94.5</v>
      </c>
      <c r="EX17" s="379">
        <f t="shared" si="61"/>
        <v>95.263157894736835</v>
      </c>
      <c r="EY17" s="447">
        <f t="shared" si="62"/>
        <v>94.95752133799914</v>
      </c>
      <c r="EZ17" s="446">
        <f t="shared" si="63"/>
        <v>1.5187402666055174</v>
      </c>
      <c r="FA17" s="459" t="s">
        <v>184</v>
      </c>
      <c r="FB17" s="444">
        <f>AVERAGE(ER16:ER18,ES16:ES18,ET16:ET18,EU16:EU18,EV16:EV18,EW16:EW18,EX16:EX18,EQ16:EQ18,EP16:EP18,EO16:EO18,EN16:EN18,EM16:EM18)</f>
        <v>94.942645423836908</v>
      </c>
      <c r="FC17" s="458">
        <f>STDEV(EM17:EX19)</f>
        <v>1.507388853870629</v>
      </c>
      <c r="FD17" s="457">
        <f>FC17/SQRT(10)</f>
        <v>0.47667820977819075</v>
      </c>
      <c r="FF17" s="587">
        <v>0.13888888888888901</v>
      </c>
      <c r="FG17" s="379">
        <v>188</v>
      </c>
      <c r="FH17" s="379">
        <v>200</v>
      </c>
      <c r="FI17" s="379">
        <v>181</v>
      </c>
      <c r="FJ17" s="379">
        <v>192</v>
      </c>
      <c r="FK17" s="379">
        <v>189</v>
      </c>
      <c r="FL17" s="379">
        <v>203</v>
      </c>
      <c r="FM17" s="379">
        <v>197</v>
      </c>
      <c r="FN17" s="379">
        <v>196</v>
      </c>
      <c r="FO17" s="379">
        <v>204</v>
      </c>
      <c r="FP17" s="379">
        <v>201</v>
      </c>
      <c r="FQ17" s="379">
        <v>187</v>
      </c>
      <c r="FR17" s="379">
        <v>182</v>
      </c>
      <c r="FS17" s="447">
        <f t="shared" si="64"/>
        <v>193.33333333333334</v>
      </c>
      <c r="FT17" s="446">
        <f t="shared" si="65"/>
        <v>7.9810381340380587</v>
      </c>
      <c r="FU17" s="459" t="s">
        <v>184</v>
      </c>
      <c r="FV17" s="444">
        <f>AVERAGE(FL16:FL18,FM16:FM18,FN16:FN18,FO16:FO18,FP16:FP18,FQ16:FQ18,FR16:FR18,FK16:FK18,FJ16:FJ18,FI16:FI18,FH16:FH18,FG16:FG18)</f>
        <v>193.44444444444446</v>
      </c>
      <c r="FW17" s="458">
        <f>STDEV(FG17:FR19)</f>
        <v>7.9843100108404084</v>
      </c>
      <c r="FX17" s="457">
        <f>FW17/SQRT(10)</f>
        <v>2.5248605179139374</v>
      </c>
      <c r="FZ17" s="587">
        <v>0.13888888888888901</v>
      </c>
      <c r="GA17" s="402">
        <f t="shared" si="66"/>
        <v>93.564356435643575</v>
      </c>
      <c r="GB17" s="379">
        <f t="shared" si="67"/>
        <v>90.821256038647348</v>
      </c>
      <c r="GC17" s="379">
        <f t="shared" si="68"/>
        <v>93.782383419689126</v>
      </c>
      <c r="GD17" s="379">
        <f t="shared" si="69"/>
        <v>92.753623188405797</v>
      </c>
      <c r="GE17" s="379">
        <f t="shared" si="70"/>
        <v>91.878172588832484</v>
      </c>
      <c r="GF17" s="379">
        <f t="shared" si="71"/>
        <v>96.666666666666671</v>
      </c>
      <c r="GG17" s="379">
        <f t="shared" si="72"/>
        <v>97.044334975369466</v>
      </c>
      <c r="GH17" s="379">
        <f t="shared" si="73"/>
        <v>95.145631067961162</v>
      </c>
      <c r="GI17" s="379">
        <f t="shared" si="74"/>
        <v>95.774647887323937</v>
      </c>
      <c r="GJ17" s="379">
        <f t="shared" si="75"/>
        <v>93.925233644859816</v>
      </c>
      <c r="GK17" s="379">
        <f t="shared" si="76"/>
        <v>93.5</v>
      </c>
      <c r="GL17" s="378">
        <f t="shared" si="77"/>
        <v>95.78947368421052</v>
      </c>
      <c r="GM17" s="447">
        <f t="shared" si="78"/>
        <v>94.220481633134156</v>
      </c>
      <c r="GN17" s="446">
        <f t="shared" si="79"/>
        <v>1.9096062105068068</v>
      </c>
      <c r="GO17" s="459" t="s">
        <v>184</v>
      </c>
      <c r="GP17" s="444">
        <f>AVERAGE(GF16:GF18,GG16:GG18,GH16:GH18,GI16:GI18,GJ16:GJ18,GK16:GK18,GL16:GL18,GE16:GE18,GD16:GD18,GC16:GC18,GB16:GB18,GA16:GA18)</f>
        <v>94.261843482698012</v>
      </c>
      <c r="GQ17" s="458">
        <f>STDEV(GA17:GL19)</f>
        <v>1.9434767463081304</v>
      </c>
      <c r="GR17" s="457">
        <f>GQ17/SQRT(10)</f>
        <v>0.61458130979069292</v>
      </c>
      <c r="GT17" s="587">
        <v>0.13888888888888901</v>
      </c>
      <c r="GU17" s="379">
        <v>189</v>
      </c>
      <c r="GV17" s="557"/>
      <c r="GW17" s="379">
        <v>182</v>
      </c>
      <c r="GX17" s="379">
        <v>192</v>
      </c>
      <c r="GY17" s="379">
        <v>190</v>
      </c>
      <c r="GZ17" s="379">
        <v>205</v>
      </c>
      <c r="HA17" s="379">
        <v>194</v>
      </c>
      <c r="HB17" s="379">
        <v>197</v>
      </c>
      <c r="HC17" s="379">
        <v>204</v>
      </c>
      <c r="HD17" s="379">
        <v>201</v>
      </c>
      <c r="HE17" s="379">
        <v>187</v>
      </c>
      <c r="HF17" s="379">
        <v>182</v>
      </c>
      <c r="HG17" s="447">
        <f t="shared" si="80"/>
        <v>193</v>
      </c>
      <c r="HH17" s="446">
        <f t="shared" si="81"/>
        <v>8.0622577482985491</v>
      </c>
      <c r="HI17" s="459" t="s">
        <v>184</v>
      </c>
      <c r="HJ17" s="444">
        <f>AVERAGE(GZ16:GZ18,HA16:HA18,HB16:HB18,HC16:HC18,HD16:HD18,HE16:HE18,HF16:HF18,GY16:GY18,GX16:GX18,GW16:GW18,GV16:GV18,GU16:GU18)</f>
        <v>192.93939393939394</v>
      </c>
      <c r="HK17" s="458">
        <f>STDEV(GU17:HF19)</f>
        <v>7.9559630771421048</v>
      </c>
      <c r="HL17" s="457">
        <f>HK17/SQRT(10)</f>
        <v>2.5158964303970954</v>
      </c>
      <c r="HN17" s="460">
        <v>0.13888888888888901</v>
      </c>
      <c r="HO17">
        <f t="shared" si="82"/>
        <v>93.564356435643575</v>
      </c>
      <c r="HQ17">
        <f t="shared" si="83"/>
        <v>94.300518134715034</v>
      </c>
      <c r="HR17">
        <f t="shared" si="84"/>
        <v>92.753623188405797</v>
      </c>
      <c r="HS17">
        <f t="shared" si="85"/>
        <v>96.44670050761421</v>
      </c>
      <c r="HT17">
        <f t="shared" si="86"/>
        <v>97.61904761904762</v>
      </c>
      <c r="HU17">
        <f t="shared" si="87"/>
        <v>95.566502463054192</v>
      </c>
      <c r="HV17">
        <f t="shared" si="88"/>
        <v>95.631067961165044</v>
      </c>
      <c r="HW17">
        <f t="shared" si="89"/>
        <v>95.774647887323937</v>
      </c>
      <c r="HX17">
        <f t="shared" si="90"/>
        <v>93.925233644859816</v>
      </c>
      <c r="HY17">
        <f t="shared" si="91"/>
        <v>93.5</v>
      </c>
      <c r="HZ17">
        <f t="shared" si="92"/>
        <v>95.78947368421052</v>
      </c>
      <c r="IA17" s="447">
        <f t="shared" si="93"/>
        <v>94.98828832054906</v>
      </c>
      <c r="IB17" s="446">
        <f t="shared" si="94"/>
        <v>1.4796973566571274</v>
      </c>
      <c r="IC17" s="459" t="s">
        <v>184</v>
      </c>
      <c r="ID17" s="444">
        <f>AVERAGE(HT16:HT18,HU16:HU18,HV16:HV18,HW16:HW18,HX16:HX18,HY16:HY18,HZ16:HZ18,HS16:HS18,HR16:HR18,HQ16:HQ18,HP16:HP18,HO16:HO18)</f>
        <v>94.957984138809209</v>
      </c>
      <c r="IE17" s="458">
        <f>STDEV(HO17:HZ19)</f>
        <v>1.4044177337607382</v>
      </c>
      <c r="IF17" s="457">
        <f>IE17/SQRT(10)</f>
        <v>0.44411588250158851</v>
      </c>
      <c r="IH17" s="398"/>
      <c r="II17" s="309"/>
      <c r="IL17" s="309"/>
      <c r="IN17" s="309"/>
      <c r="IP17" s="309"/>
      <c r="IQ17" s="309"/>
      <c r="IT17" s="309"/>
      <c r="IU17" s="283"/>
      <c r="IV17" s="335"/>
      <c r="IW17" s="526"/>
      <c r="IX17" s="42"/>
      <c r="IY17" s="42"/>
      <c r="JB17" s="398"/>
      <c r="JP17" s="334"/>
      <c r="JQ17" s="526"/>
      <c r="JR17" s="525"/>
      <c r="JS17" s="525"/>
      <c r="JT17" s="3"/>
      <c r="JV17" s="398"/>
      <c r="JW17" s="309"/>
      <c r="JZ17" s="309"/>
      <c r="KB17" s="309"/>
      <c r="KD17" s="309"/>
      <c r="KE17" s="309"/>
      <c r="KH17" s="309"/>
      <c r="KI17" s="283"/>
      <c r="KJ17" s="335"/>
      <c r="KK17" s="526"/>
      <c r="KL17" s="42"/>
      <c r="KM17" s="42"/>
      <c r="KP17" s="398"/>
      <c r="LD17" s="334"/>
      <c r="LE17" s="526"/>
      <c r="LF17" s="525"/>
      <c r="LG17" s="525"/>
      <c r="LH17" s="3"/>
      <c r="LJ17" s="398"/>
      <c r="LK17" s="309"/>
      <c r="LN17" s="309"/>
      <c r="LP17" s="309"/>
      <c r="LR17" s="309"/>
      <c r="LS17" s="309"/>
      <c r="LV17" s="309"/>
      <c r="LW17" s="283"/>
      <c r="LX17" s="335"/>
      <c r="LY17" s="526"/>
      <c r="LZ17" s="42"/>
      <c r="MA17" s="42"/>
      <c r="MD17" s="398"/>
      <c r="MR17" s="334"/>
      <c r="MS17" s="526"/>
      <c r="MT17" s="525"/>
      <c r="MU17" s="525"/>
      <c r="MV17" s="3"/>
      <c r="MX17" s="398"/>
      <c r="MY17" s="309"/>
      <c r="NB17" s="309"/>
      <c r="ND17" s="309"/>
      <c r="NF17" s="309"/>
      <c r="NG17" s="309"/>
      <c r="NJ17" s="309"/>
      <c r="NK17" s="283"/>
      <c r="NL17" s="335"/>
      <c r="NM17" s="526"/>
      <c r="NN17" s="42"/>
      <c r="NO17" s="42"/>
      <c r="NR17" s="398"/>
      <c r="OF17" s="334"/>
      <c r="OG17" s="526"/>
      <c r="OH17" s="525"/>
      <c r="OI17" s="525"/>
      <c r="OJ17" s="3"/>
    </row>
    <row r="18" spans="2:400" ht="16" thickBot="1" x14ac:dyDescent="0.4">
      <c r="B18" s="587">
        <v>0.15277777777777801</v>
      </c>
      <c r="C18" s="461">
        <v>177</v>
      </c>
      <c r="D18" s="461">
        <v>193</v>
      </c>
      <c r="E18" s="461">
        <v>174</v>
      </c>
      <c r="F18" s="461">
        <v>189</v>
      </c>
      <c r="G18" s="379">
        <v>187</v>
      </c>
      <c r="H18" s="379">
        <v>200</v>
      </c>
      <c r="I18" s="379">
        <v>191</v>
      </c>
      <c r="J18" s="379">
        <v>196</v>
      </c>
      <c r="K18" s="379">
        <v>200</v>
      </c>
      <c r="L18" s="379">
        <v>195</v>
      </c>
      <c r="M18" s="379">
        <v>185</v>
      </c>
      <c r="N18" s="379">
        <v>176</v>
      </c>
      <c r="O18" s="447">
        <f t="shared" si="0"/>
        <v>188.58333333333334</v>
      </c>
      <c r="P18" s="446">
        <f t="shared" si="1"/>
        <v>9.0599852832845897</v>
      </c>
      <c r="Q18" s="455"/>
      <c r="R18" s="444"/>
      <c r="S18" s="458"/>
      <c r="T18" s="453"/>
      <c r="V18" s="615">
        <v>0.15277777777777801</v>
      </c>
      <c r="W18">
        <f t="shared" si="2"/>
        <v>87.623762376237622</v>
      </c>
      <c r="X18">
        <f t="shared" si="3"/>
        <v>93.236714975845416</v>
      </c>
      <c r="Y18">
        <f t="shared" si="4"/>
        <v>97.92746113989638</v>
      </c>
      <c r="Z18">
        <f t="shared" si="5"/>
        <v>90.338164251207729</v>
      </c>
      <c r="AA18">
        <f t="shared" si="6"/>
        <v>88.324873096446694</v>
      </c>
      <c r="AB18">
        <f t="shared" si="7"/>
        <v>95.238095238095227</v>
      </c>
      <c r="AC18">
        <f t="shared" si="8"/>
        <v>94.088669950738918</v>
      </c>
      <c r="AD18">
        <f t="shared" si="9"/>
        <v>95.145631067961162</v>
      </c>
      <c r="AE18">
        <f t="shared" si="10"/>
        <v>93.896713615023472</v>
      </c>
      <c r="AF18">
        <f t="shared" si="11"/>
        <v>91.121495327102807</v>
      </c>
      <c r="AG18">
        <f t="shared" si="12"/>
        <v>92.5</v>
      </c>
      <c r="AH18">
        <f t="shared" si="13"/>
        <v>92.631578947368425</v>
      </c>
      <c r="AI18" s="447">
        <f t="shared" si="14"/>
        <v>92.672763332160329</v>
      </c>
      <c r="AJ18" s="446">
        <f t="shared" si="15"/>
        <v>2.9605532000007422</v>
      </c>
      <c r="AK18" s="455"/>
      <c r="AL18" s="444"/>
      <c r="AM18" s="458"/>
      <c r="AN18" s="453"/>
      <c r="AP18" s="587">
        <v>0.15277777777777801</v>
      </c>
      <c r="AQ18" s="461">
        <v>183</v>
      </c>
      <c r="AR18" s="461">
        <v>198</v>
      </c>
      <c r="AS18" s="461">
        <v>179</v>
      </c>
      <c r="AT18" s="461">
        <v>191</v>
      </c>
      <c r="AU18" s="379">
        <v>190</v>
      </c>
      <c r="AV18" s="379">
        <v>200</v>
      </c>
      <c r="AW18" s="379">
        <v>193</v>
      </c>
      <c r="AX18" s="379">
        <v>199</v>
      </c>
      <c r="AY18" s="379">
        <v>205</v>
      </c>
      <c r="AZ18" s="379">
        <v>200</v>
      </c>
      <c r="BA18" s="379">
        <v>188</v>
      </c>
      <c r="BB18" s="379">
        <v>179</v>
      </c>
      <c r="BC18" s="447">
        <f t="shared" si="16"/>
        <v>192.08333333333334</v>
      </c>
      <c r="BD18" s="446">
        <f t="shared" si="17"/>
        <v>8.6493124617281616</v>
      </c>
      <c r="BE18" s="455"/>
      <c r="BF18" s="444"/>
      <c r="BG18" s="458"/>
      <c r="BH18" s="453"/>
      <c r="BJ18" s="587">
        <v>0.15277777777777801</v>
      </c>
      <c r="BK18">
        <f t="shared" si="18"/>
        <v>90.594059405940598</v>
      </c>
      <c r="BL18">
        <f t="shared" si="19"/>
        <v>95.652173913043484</v>
      </c>
      <c r="BM18">
        <f t="shared" si="20"/>
        <v>92.746113989637308</v>
      </c>
      <c r="BN18">
        <f t="shared" si="21"/>
        <v>92.270531400966178</v>
      </c>
      <c r="BO18">
        <f t="shared" si="22"/>
        <v>90.35532994923858</v>
      </c>
      <c r="BP18">
        <f t="shared" si="23"/>
        <v>95.238095238095227</v>
      </c>
      <c r="BQ18">
        <f t="shared" si="24"/>
        <v>95.073891625615758</v>
      </c>
      <c r="BR18">
        <f t="shared" si="25"/>
        <v>96.601941747572823</v>
      </c>
      <c r="BS18">
        <f t="shared" si="26"/>
        <v>96.244131455399057</v>
      </c>
      <c r="BT18">
        <f t="shared" si="27"/>
        <v>93.45794392523365</v>
      </c>
      <c r="BU18">
        <f t="shared" si="28"/>
        <v>94</v>
      </c>
      <c r="BV18">
        <f t="shared" si="29"/>
        <v>94.21052631578948</v>
      </c>
      <c r="BW18" s="447">
        <f t="shared" si="30"/>
        <v>93.870394913877661</v>
      </c>
      <c r="BX18" s="446">
        <f t="shared" si="31"/>
        <v>2.0627860193267504</v>
      </c>
      <c r="BY18" s="455"/>
      <c r="BZ18" s="444"/>
      <c r="CA18" s="458"/>
      <c r="CB18" s="453"/>
      <c r="CD18" s="587">
        <v>0.15277777777777801</v>
      </c>
      <c r="CE18" s="461">
        <v>186</v>
      </c>
      <c r="CF18" s="461">
        <v>201</v>
      </c>
      <c r="CG18" s="461">
        <v>180</v>
      </c>
      <c r="CH18" s="461">
        <v>192</v>
      </c>
      <c r="CI18" s="379">
        <v>192</v>
      </c>
      <c r="CJ18" s="379">
        <v>203</v>
      </c>
      <c r="CK18" s="379">
        <v>194</v>
      </c>
      <c r="CL18" s="379">
        <v>198</v>
      </c>
      <c r="CM18" s="379">
        <v>207</v>
      </c>
      <c r="CN18" s="379">
        <v>202</v>
      </c>
      <c r="CO18" s="379">
        <v>190</v>
      </c>
      <c r="CP18" s="379">
        <v>182</v>
      </c>
      <c r="CQ18" s="447">
        <f t="shared" si="32"/>
        <v>193.91666666666666</v>
      </c>
      <c r="CR18" s="446">
        <f t="shared" si="33"/>
        <v>8.5648152698152575</v>
      </c>
      <c r="CS18" s="455"/>
      <c r="CT18" s="444"/>
      <c r="CU18" s="458"/>
      <c r="CV18" s="453"/>
      <c r="CX18" s="651">
        <v>0.15277777777777801</v>
      </c>
      <c r="CY18">
        <f t="shared" si="34"/>
        <v>92.079207920792086</v>
      </c>
      <c r="CZ18">
        <f t="shared" si="35"/>
        <v>97.101449275362313</v>
      </c>
      <c r="DA18">
        <f t="shared" si="36"/>
        <v>93.264248704663217</v>
      </c>
      <c r="DB18">
        <f t="shared" si="37"/>
        <v>92.753623188405797</v>
      </c>
      <c r="DC18">
        <f t="shared" si="38"/>
        <v>97.46192893401016</v>
      </c>
      <c r="DD18">
        <f t="shared" si="39"/>
        <v>96.666666666666671</v>
      </c>
      <c r="DE18">
        <f t="shared" si="40"/>
        <v>95.566502463054192</v>
      </c>
      <c r="DF18">
        <f t="shared" si="41"/>
        <v>96.116504854368941</v>
      </c>
      <c r="DG18">
        <f t="shared" si="42"/>
        <v>97.183098591549296</v>
      </c>
      <c r="DH18">
        <f t="shared" si="43"/>
        <v>94.392523364485982</v>
      </c>
      <c r="DI18">
        <f t="shared" si="44"/>
        <v>95</v>
      </c>
      <c r="DJ18" s="49">
        <f t="shared" si="45"/>
        <v>95.78947368421052</v>
      </c>
      <c r="DK18" s="447">
        <f t="shared" si="46"/>
        <v>95.281268970630776</v>
      </c>
      <c r="DL18" s="446">
        <f t="shared" si="47"/>
        <v>1.8146225744638174</v>
      </c>
      <c r="DM18" s="455"/>
      <c r="DN18" s="444"/>
      <c r="DO18" s="458"/>
      <c r="DP18" s="453"/>
      <c r="DR18" s="590">
        <v>0.15277777777777801</v>
      </c>
      <c r="DS18" s="461">
        <v>188</v>
      </c>
      <c r="DT18" s="461">
        <v>200</v>
      </c>
      <c r="DU18" s="461">
        <v>180</v>
      </c>
      <c r="DV18" s="461">
        <v>192</v>
      </c>
      <c r="DW18" s="379">
        <v>190</v>
      </c>
      <c r="DX18" s="379">
        <v>202</v>
      </c>
      <c r="DY18" s="379">
        <v>195</v>
      </c>
      <c r="DZ18" s="379">
        <v>197</v>
      </c>
      <c r="EA18" s="379">
        <v>206</v>
      </c>
      <c r="EB18" s="379">
        <v>202</v>
      </c>
      <c r="EC18" s="379">
        <v>189</v>
      </c>
      <c r="ED18" s="379">
        <v>181</v>
      </c>
      <c r="EE18" s="447">
        <f t="shared" si="48"/>
        <v>193.5</v>
      </c>
      <c r="EF18" s="446">
        <f t="shared" si="49"/>
        <v>8.3175608312664711</v>
      </c>
      <c r="EG18" s="455"/>
      <c r="EH18" s="444"/>
      <c r="EI18" s="458"/>
      <c r="EJ18" s="453"/>
      <c r="EL18" s="651">
        <v>0.15277777777777801</v>
      </c>
      <c r="EM18" s="379">
        <f t="shared" si="50"/>
        <v>93.069306930693074</v>
      </c>
      <c r="EN18" s="379">
        <f t="shared" si="51"/>
        <v>96.618357487922708</v>
      </c>
      <c r="EO18" s="379">
        <f t="shared" si="52"/>
        <v>93.264248704663217</v>
      </c>
      <c r="EP18" s="379">
        <f t="shared" si="53"/>
        <v>92.753623188405797</v>
      </c>
      <c r="EQ18" s="379">
        <f t="shared" si="54"/>
        <v>96.44670050761421</v>
      </c>
      <c r="ER18" s="379">
        <f t="shared" si="55"/>
        <v>96.19047619047619</v>
      </c>
      <c r="ES18" s="379">
        <f t="shared" si="56"/>
        <v>96.059113300492612</v>
      </c>
      <c r="ET18" s="379">
        <f t="shared" si="57"/>
        <v>95.631067961165044</v>
      </c>
      <c r="EU18" s="379">
        <f t="shared" si="58"/>
        <v>96.713615023474176</v>
      </c>
      <c r="EV18" s="379">
        <f t="shared" si="59"/>
        <v>94.392523364485982</v>
      </c>
      <c r="EW18" s="379">
        <f t="shared" si="60"/>
        <v>94.5</v>
      </c>
      <c r="EX18" s="379">
        <f t="shared" si="61"/>
        <v>95.263157894736835</v>
      </c>
      <c r="EY18" s="447">
        <f t="shared" si="62"/>
        <v>95.075182546177487</v>
      </c>
      <c r="EZ18" s="446">
        <f t="shared" si="63"/>
        <v>1.4457702918628603</v>
      </c>
      <c r="FA18" s="455"/>
      <c r="FB18" s="444"/>
      <c r="FC18" s="458"/>
      <c r="FD18" s="453"/>
      <c r="FF18" s="590">
        <v>0.15277777777777801</v>
      </c>
      <c r="FG18" s="461">
        <v>188</v>
      </c>
      <c r="FH18" s="461">
        <v>200</v>
      </c>
      <c r="FI18" s="461">
        <v>182</v>
      </c>
      <c r="FJ18" s="461">
        <v>192</v>
      </c>
      <c r="FK18" s="379">
        <v>190</v>
      </c>
      <c r="FL18" s="379">
        <v>203</v>
      </c>
      <c r="FM18" s="379">
        <v>197</v>
      </c>
      <c r="FN18" s="379">
        <v>197</v>
      </c>
      <c r="FO18" s="379">
        <v>204</v>
      </c>
      <c r="FP18" s="379">
        <v>202</v>
      </c>
      <c r="FQ18" s="379">
        <v>187</v>
      </c>
      <c r="FR18" s="379">
        <v>181</v>
      </c>
      <c r="FS18" s="447">
        <f t="shared" si="64"/>
        <v>193.58333333333334</v>
      </c>
      <c r="FT18" s="446">
        <f t="shared" si="65"/>
        <v>8.0617879060679982</v>
      </c>
      <c r="FU18" s="455"/>
      <c r="FV18" s="444"/>
      <c r="FW18" s="458"/>
      <c r="FX18" s="453"/>
      <c r="FZ18" s="590">
        <v>0.15277777777777801</v>
      </c>
      <c r="GA18" s="402">
        <f t="shared" si="66"/>
        <v>94.059405940594047</v>
      </c>
      <c r="GB18" s="379">
        <f t="shared" si="67"/>
        <v>90.821256038647348</v>
      </c>
      <c r="GC18" s="379">
        <f t="shared" si="68"/>
        <v>94.300518134715034</v>
      </c>
      <c r="GD18" s="379">
        <f t="shared" si="69"/>
        <v>92.753623188405797</v>
      </c>
      <c r="GE18" s="379">
        <f t="shared" si="70"/>
        <v>91.370558375634516</v>
      </c>
      <c r="GF18" s="379">
        <f t="shared" si="71"/>
        <v>96.666666666666671</v>
      </c>
      <c r="GG18" s="379">
        <f t="shared" si="72"/>
        <v>97.044334975369466</v>
      </c>
      <c r="GH18" s="379">
        <f t="shared" si="73"/>
        <v>95.631067961165044</v>
      </c>
      <c r="GI18" s="379">
        <f t="shared" si="74"/>
        <v>95.774647887323937</v>
      </c>
      <c r="GJ18" s="379">
        <f t="shared" si="75"/>
        <v>94.392523364485982</v>
      </c>
      <c r="GK18" s="379">
        <f t="shared" si="76"/>
        <v>93.5</v>
      </c>
      <c r="GL18" s="378">
        <f t="shared" si="77"/>
        <v>95.263157894736835</v>
      </c>
      <c r="GM18" s="447">
        <f t="shared" si="78"/>
        <v>94.298146702312067</v>
      </c>
      <c r="GN18" s="446">
        <f t="shared" si="79"/>
        <v>1.9490664701602436</v>
      </c>
      <c r="GO18" s="455"/>
      <c r="GP18" s="444"/>
      <c r="GQ18" s="458"/>
      <c r="GR18" s="453"/>
      <c r="GT18" s="590">
        <v>0.15277777777777801</v>
      </c>
      <c r="GU18" s="461">
        <v>190</v>
      </c>
      <c r="GV18" s="450"/>
      <c r="GW18" s="461">
        <v>183</v>
      </c>
      <c r="GX18" s="461">
        <v>192</v>
      </c>
      <c r="GY18" s="379">
        <v>191</v>
      </c>
      <c r="GZ18" s="379">
        <v>205</v>
      </c>
      <c r="HA18" s="379">
        <v>193</v>
      </c>
      <c r="HB18" s="379">
        <v>197</v>
      </c>
      <c r="HC18" s="379">
        <v>204</v>
      </c>
      <c r="HD18" s="379">
        <v>202</v>
      </c>
      <c r="HE18" s="379">
        <v>187</v>
      </c>
      <c r="HF18" s="379">
        <v>181</v>
      </c>
      <c r="HG18" s="447">
        <f t="shared" si="80"/>
        <v>193.18181818181819</v>
      </c>
      <c r="HH18" s="446">
        <f t="shared" si="81"/>
        <v>8.0971375413559805</v>
      </c>
      <c r="HI18" s="455"/>
      <c r="HJ18" s="444"/>
      <c r="HK18" s="458"/>
      <c r="HL18" s="453"/>
      <c r="HN18" s="615">
        <v>0.15277777777777801</v>
      </c>
      <c r="HO18">
        <f t="shared" si="82"/>
        <v>94.059405940594047</v>
      </c>
      <c r="HQ18">
        <f t="shared" si="83"/>
        <v>94.818652849740943</v>
      </c>
      <c r="HR18">
        <f t="shared" si="84"/>
        <v>92.753623188405797</v>
      </c>
      <c r="HS18">
        <f t="shared" si="85"/>
        <v>96.954314720812178</v>
      </c>
      <c r="HT18">
        <f t="shared" si="86"/>
        <v>97.61904761904762</v>
      </c>
      <c r="HU18">
        <f t="shared" si="87"/>
        <v>95.073891625615758</v>
      </c>
      <c r="HV18">
        <f t="shared" si="88"/>
        <v>95.631067961165044</v>
      </c>
      <c r="HW18">
        <f t="shared" si="89"/>
        <v>95.774647887323937</v>
      </c>
      <c r="HX18">
        <f t="shared" si="90"/>
        <v>94.392523364485982</v>
      </c>
      <c r="HY18">
        <f t="shared" si="91"/>
        <v>93.5</v>
      </c>
      <c r="HZ18">
        <f t="shared" si="92"/>
        <v>95.263157894736835</v>
      </c>
      <c r="IA18" s="447">
        <f t="shared" si="93"/>
        <v>95.076393913811657</v>
      </c>
      <c r="IB18" s="446">
        <f t="shared" si="94"/>
        <v>1.42374291621709</v>
      </c>
      <c r="IC18" s="455"/>
      <c r="ID18" s="444"/>
      <c r="IE18" s="458"/>
      <c r="IF18" s="453"/>
      <c r="IH18" s="398"/>
      <c r="II18" s="309"/>
      <c r="IL18" s="309"/>
      <c r="IN18" s="309"/>
      <c r="IP18" s="309"/>
      <c r="IQ18" s="309"/>
      <c r="IT18" s="309"/>
      <c r="IU18" s="283"/>
      <c r="IV18" s="335"/>
      <c r="IY18" s="42"/>
      <c r="JB18" s="398"/>
      <c r="JP18" s="334"/>
      <c r="JR18" s="525"/>
      <c r="JS18" s="3"/>
      <c r="JT18" s="3"/>
      <c r="JV18" s="398"/>
      <c r="JW18" s="309"/>
      <c r="JZ18" s="309"/>
      <c r="KB18" s="309"/>
      <c r="KD18" s="309"/>
      <c r="KE18" s="309"/>
      <c r="KH18" s="309"/>
      <c r="KI18" s="283"/>
      <c r="KJ18" s="335"/>
      <c r="KM18" s="42"/>
      <c r="KP18" s="398"/>
      <c r="LD18" s="334"/>
      <c r="LF18" s="525"/>
      <c r="LG18" s="3"/>
      <c r="LH18" s="3"/>
      <c r="LJ18" s="398"/>
      <c r="LK18" s="309"/>
      <c r="LN18" s="309"/>
      <c r="LP18" s="309"/>
      <c r="LR18" s="309"/>
      <c r="LS18" s="309"/>
      <c r="LV18" s="309"/>
      <c r="LW18" s="283"/>
      <c r="LX18" s="335"/>
      <c r="MA18" s="42"/>
      <c r="MD18" s="398"/>
      <c r="MR18" s="334"/>
      <c r="MT18" s="525"/>
      <c r="MU18" s="3"/>
      <c r="MV18" s="3"/>
      <c r="MX18" s="398"/>
      <c r="MY18" s="309"/>
      <c r="NB18" s="309"/>
      <c r="ND18" s="309"/>
      <c r="NF18" s="309"/>
      <c r="NG18" s="309"/>
      <c r="NJ18" s="309"/>
      <c r="NK18" s="283"/>
      <c r="NL18" s="335"/>
      <c r="NO18" s="42"/>
      <c r="NR18" s="398"/>
      <c r="OF18" s="334"/>
      <c r="OH18" s="525"/>
      <c r="OI18" s="3"/>
      <c r="OJ18" s="3"/>
    </row>
    <row r="19" spans="2:400" ht="16" thickBot="1" x14ac:dyDescent="0.4">
      <c r="B19" s="589">
        <v>0.16666666666666699</v>
      </c>
      <c r="C19" s="379">
        <v>177</v>
      </c>
      <c r="D19" s="379">
        <v>193</v>
      </c>
      <c r="E19" s="379">
        <v>175</v>
      </c>
      <c r="F19" s="379">
        <v>189</v>
      </c>
      <c r="G19" s="379">
        <v>187</v>
      </c>
      <c r="H19" s="379">
        <v>201</v>
      </c>
      <c r="I19" s="379">
        <v>192</v>
      </c>
      <c r="J19" s="379">
        <v>197</v>
      </c>
      <c r="K19" s="379">
        <v>201</v>
      </c>
      <c r="L19" s="379">
        <v>197</v>
      </c>
      <c r="M19" s="379">
        <v>187</v>
      </c>
      <c r="N19" s="379">
        <v>178</v>
      </c>
      <c r="O19" s="447">
        <f t="shared" si="0"/>
        <v>189.5</v>
      </c>
      <c r="P19" s="446">
        <f t="shared" si="1"/>
        <v>9.0804485271678868</v>
      </c>
      <c r="Q19" s="463"/>
      <c r="R19" s="444"/>
      <c r="S19" s="458"/>
      <c r="T19" s="462"/>
      <c r="V19" s="460">
        <v>0.16666666666666699</v>
      </c>
      <c r="W19">
        <f t="shared" si="2"/>
        <v>87.623762376237622</v>
      </c>
      <c r="X19">
        <f t="shared" si="3"/>
        <v>93.236714975845416</v>
      </c>
      <c r="Y19">
        <f t="shared" si="4"/>
        <v>97.92746113989638</v>
      </c>
      <c r="Z19">
        <f t="shared" si="5"/>
        <v>90.338164251207729</v>
      </c>
      <c r="AA19">
        <f t="shared" si="6"/>
        <v>89.340101522842644</v>
      </c>
      <c r="AB19">
        <f t="shared" si="7"/>
        <v>95.714285714285722</v>
      </c>
      <c r="AC19">
        <f t="shared" si="8"/>
        <v>94.581280788177338</v>
      </c>
      <c r="AD19">
        <f t="shared" si="9"/>
        <v>95.631067961165044</v>
      </c>
      <c r="AE19">
        <f t="shared" si="10"/>
        <v>94.366197183098592</v>
      </c>
      <c r="AF19">
        <f t="shared" si="11"/>
        <v>92.056074766355138</v>
      </c>
      <c r="AG19">
        <f t="shared" si="12"/>
        <v>93.5</v>
      </c>
      <c r="AH19">
        <f t="shared" si="13"/>
        <v>93.684210526315795</v>
      </c>
      <c r="AI19" s="447">
        <f t="shared" si="14"/>
        <v>93.166610100452274</v>
      </c>
      <c r="AJ19" s="446">
        <f t="shared" si="15"/>
        <v>2.9178588925031068</v>
      </c>
      <c r="AK19" s="463"/>
      <c r="AL19" s="444"/>
      <c r="AM19" s="458"/>
      <c r="AN19" s="462"/>
      <c r="AP19" s="589">
        <v>0.16666666666666699</v>
      </c>
      <c r="AQ19" s="379">
        <v>184</v>
      </c>
      <c r="AR19" s="379">
        <v>199</v>
      </c>
      <c r="AS19" s="379">
        <v>180</v>
      </c>
      <c r="AT19" s="379">
        <v>191</v>
      </c>
      <c r="AU19" s="379">
        <v>191</v>
      </c>
      <c r="AV19" s="379">
        <v>201</v>
      </c>
      <c r="AW19" s="379">
        <v>195</v>
      </c>
      <c r="AX19" s="379">
        <v>199</v>
      </c>
      <c r="AY19" s="379">
        <v>206</v>
      </c>
      <c r="AZ19" s="379">
        <v>200</v>
      </c>
      <c r="BA19" s="379">
        <v>189</v>
      </c>
      <c r="BB19" s="379">
        <v>179</v>
      </c>
      <c r="BC19" s="447">
        <f t="shared" si="16"/>
        <v>192.83333333333334</v>
      </c>
      <c r="BD19" s="446">
        <f t="shared" si="17"/>
        <v>8.6742391160507122</v>
      </c>
      <c r="BE19" s="463"/>
      <c r="BF19" s="444"/>
      <c r="BG19" s="458"/>
      <c r="BH19" s="462"/>
      <c r="BJ19" s="589">
        <v>0.16666666666666699</v>
      </c>
      <c r="BK19">
        <f t="shared" si="18"/>
        <v>91.089108910891099</v>
      </c>
      <c r="BL19">
        <f t="shared" si="19"/>
        <v>96.135265700483103</v>
      </c>
      <c r="BM19">
        <f t="shared" si="20"/>
        <v>93.264248704663217</v>
      </c>
      <c r="BN19">
        <f t="shared" si="21"/>
        <v>92.270531400966178</v>
      </c>
      <c r="BO19">
        <f t="shared" si="22"/>
        <v>90.35532994923858</v>
      </c>
      <c r="BP19">
        <f t="shared" si="23"/>
        <v>95.714285714285722</v>
      </c>
      <c r="BQ19">
        <f t="shared" si="24"/>
        <v>96.059113300492612</v>
      </c>
      <c r="BR19">
        <f t="shared" si="25"/>
        <v>96.601941747572823</v>
      </c>
      <c r="BS19">
        <f t="shared" si="26"/>
        <v>96.713615023474176</v>
      </c>
      <c r="BT19">
        <f t="shared" si="27"/>
        <v>93.45794392523365</v>
      </c>
      <c r="BU19">
        <f t="shared" si="28"/>
        <v>94.5</v>
      </c>
      <c r="BV19">
        <f t="shared" si="29"/>
        <v>94.21052631578948</v>
      </c>
      <c r="BW19" s="447">
        <f t="shared" si="30"/>
        <v>94.197659224424228</v>
      </c>
      <c r="BX19" s="446">
        <f t="shared" si="31"/>
        <v>2.1591350217696008</v>
      </c>
      <c r="BY19" s="463"/>
      <c r="BZ19" s="444"/>
      <c r="CA19" s="458"/>
      <c r="CB19" s="462"/>
      <c r="CD19" s="589">
        <v>0.16666666666666699</v>
      </c>
      <c r="CE19" s="379">
        <v>186</v>
      </c>
      <c r="CF19" s="379">
        <v>202</v>
      </c>
      <c r="CG19" s="379">
        <v>180</v>
      </c>
      <c r="CH19" s="379">
        <v>193</v>
      </c>
      <c r="CI19" s="379">
        <v>193</v>
      </c>
      <c r="CJ19" s="379">
        <v>196</v>
      </c>
      <c r="CK19" s="379">
        <v>196</v>
      </c>
      <c r="CL19" s="379">
        <v>198</v>
      </c>
      <c r="CM19" s="379">
        <v>207</v>
      </c>
      <c r="CN19" s="379">
        <v>203</v>
      </c>
      <c r="CO19" s="379">
        <v>189</v>
      </c>
      <c r="CP19" s="379">
        <v>179</v>
      </c>
      <c r="CQ19" s="447">
        <f t="shared" si="32"/>
        <v>193.5</v>
      </c>
      <c r="CR19" s="446">
        <f t="shared" si="33"/>
        <v>8.7749643873921226</v>
      </c>
      <c r="CS19" s="463"/>
      <c r="CT19" s="444"/>
      <c r="CU19" s="458"/>
      <c r="CV19" s="462"/>
      <c r="CX19" s="653">
        <v>0.16666666666666699</v>
      </c>
      <c r="CY19">
        <f t="shared" si="34"/>
        <v>92.079207920792086</v>
      </c>
      <c r="CZ19">
        <f t="shared" si="35"/>
        <v>97.584541062801932</v>
      </c>
      <c r="DA19">
        <f t="shared" si="36"/>
        <v>93.264248704663217</v>
      </c>
      <c r="DB19">
        <f t="shared" si="37"/>
        <v>93.236714975845416</v>
      </c>
      <c r="DC19">
        <f t="shared" si="38"/>
        <v>97.969543147208128</v>
      </c>
      <c r="DD19">
        <f t="shared" si="39"/>
        <v>93.333333333333329</v>
      </c>
      <c r="DE19">
        <f t="shared" si="40"/>
        <v>96.551724137931032</v>
      </c>
      <c r="DF19">
        <f t="shared" si="41"/>
        <v>96.116504854368941</v>
      </c>
      <c r="DG19">
        <f t="shared" si="42"/>
        <v>97.183098591549296</v>
      </c>
      <c r="DH19">
        <f t="shared" si="43"/>
        <v>94.859813084112147</v>
      </c>
      <c r="DI19">
        <f t="shared" si="44"/>
        <v>94.5</v>
      </c>
      <c r="DJ19" s="49">
        <f t="shared" si="45"/>
        <v>94.21052631578948</v>
      </c>
      <c r="DK19" s="447">
        <f t="shared" si="46"/>
        <v>95.074104677366265</v>
      </c>
      <c r="DL19" s="446">
        <f t="shared" si="47"/>
        <v>1.9581118728672566</v>
      </c>
      <c r="DM19" s="463"/>
      <c r="DN19" s="444"/>
      <c r="DO19" s="458"/>
      <c r="DP19" s="462"/>
      <c r="DR19" s="587">
        <v>0.16666666666666699</v>
      </c>
      <c r="DS19" s="379">
        <v>188</v>
      </c>
      <c r="DT19" s="379">
        <v>201</v>
      </c>
      <c r="DU19" s="379">
        <v>179</v>
      </c>
      <c r="DV19" s="379">
        <v>192</v>
      </c>
      <c r="DW19" s="461">
        <v>191</v>
      </c>
      <c r="DX19" s="379">
        <v>201</v>
      </c>
      <c r="DY19" s="379">
        <v>196</v>
      </c>
      <c r="DZ19" s="379">
        <v>198</v>
      </c>
      <c r="EA19" s="379">
        <v>207</v>
      </c>
      <c r="EB19" s="379">
        <v>203</v>
      </c>
      <c r="EC19" s="379">
        <v>189</v>
      </c>
      <c r="ED19" s="379">
        <v>181</v>
      </c>
      <c r="EE19" s="447">
        <f t="shared" si="48"/>
        <v>193.83333333333334</v>
      </c>
      <c r="EF19" s="446">
        <f t="shared" si="49"/>
        <v>8.7160597158175186</v>
      </c>
      <c r="EG19" s="463"/>
      <c r="EH19" s="444"/>
      <c r="EI19" s="458"/>
      <c r="EJ19" s="462"/>
      <c r="EL19" s="653">
        <v>0.16666666666666699</v>
      </c>
      <c r="EM19" s="379">
        <f t="shared" si="50"/>
        <v>93.069306930693074</v>
      </c>
      <c r="EN19" s="379">
        <f t="shared" si="51"/>
        <v>97.101449275362313</v>
      </c>
      <c r="EO19" s="379">
        <f t="shared" si="52"/>
        <v>92.746113989637308</v>
      </c>
      <c r="EP19" s="379">
        <f t="shared" si="53"/>
        <v>92.753623188405797</v>
      </c>
      <c r="EQ19" s="379">
        <f t="shared" si="54"/>
        <v>96.954314720812178</v>
      </c>
      <c r="ER19" s="379">
        <f t="shared" si="55"/>
        <v>95.714285714285722</v>
      </c>
      <c r="ES19" s="379">
        <f t="shared" si="56"/>
        <v>96.551724137931032</v>
      </c>
      <c r="ET19" s="379">
        <f t="shared" si="57"/>
        <v>96.116504854368941</v>
      </c>
      <c r="EU19" s="379">
        <f t="shared" si="58"/>
        <v>97.183098591549296</v>
      </c>
      <c r="EV19" s="379">
        <f t="shared" si="59"/>
        <v>94.859813084112147</v>
      </c>
      <c r="EW19" s="379">
        <f t="shared" si="60"/>
        <v>94.5</v>
      </c>
      <c r="EX19" s="379">
        <f t="shared" si="61"/>
        <v>95.263157894736835</v>
      </c>
      <c r="EY19" s="447">
        <f t="shared" si="62"/>
        <v>95.2344493651579</v>
      </c>
      <c r="EZ19" s="446">
        <f t="shared" si="63"/>
        <v>1.6705764536761281</v>
      </c>
      <c r="FA19" s="463"/>
      <c r="FB19" s="444"/>
      <c r="FC19" s="458"/>
      <c r="FD19" s="462"/>
      <c r="FF19" s="587">
        <v>0.16666666666666699</v>
      </c>
      <c r="FG19" s="379">
        <v>188</v>
      </c>
      <c r="FH19" s="379">
        <v>201</v>
      </c>
      <c r="FI19" s="379">
        <v>183</v>
      </c>
      <c r="FJ19" s="379">
        <v>192</v>
      </c>
      <c r="FK19" s="379">
        <v>190</v>
      </c>
      <c r="FL19" s="379">
        <v>204</v>
      </c>
      <c r="FM19" s="379">
        <v>198</v>
      </c>
      <c r="FN19" s="379">
        <v>198</v>
      </c>
      <c r="FO19" s="379">
        <v>205</v>
      </c>
      <c r="FP19" s="379">
        <v>204</v>
      </c>
      <c r="FQ19" s="379">
        <v>188</v>
      </c>
      <c r="FR19" s="379">
        <v>180</v>
      </c>
      <c r="FS19" s="447">
        <f t="shared" si="64"/>
        <v>194.25</v>
      </c>
      <c r="FT19" s="446">
        <f t="shared" si="65"/>
        <v>8.5824874546422087</v>
      </c>
      <c r="FU19" s="463"/>
      <c r="FV19" s="444"/>
      <c r="FW19" s="458"/>
      <c r="FX19" s="462"/>
      <c r="FZ19" s="587">
        <v>0.16666666666666699</v>
      </c>
      <c r="GA19" s="402">
        <f t="shared" si="66"/>
        <v>94.059405940594047</v>
      </c>
      <c r="GB19" s="379">
        <f t="shared" si="67"/>
        <v>90.821256038647348</v>
      </c>
      <c r="GC19" s="379">
        <f t="shared" si="68"/>
        <v>94.818652849740943</v>
      </c>
      <c r="GD19" s="379">
        <f t="shared" si="69"/>
        <v>92.753623188405797</v>
      </c>
      <c r="GE19" s="379">
        <f t="shared" si="70"/>
        <v>91.370558375634516</v>
      </c>
      <c r="GF19" s="379">
        <f t="shared" si="71"/>
        <v>97.142857142857139</v>
      </c>
      <c r="GG19" s="379">
        <f t="shared" si="72"/>
        <v>97.536945812807886</v>
      </c>
      <c r="GH19" s="379">
        <f t="shared" si="73"/>
        <v>96.116504854368941</v>
      </c>
      <c r="GI19" s="379">
        <f t="shared" si="74"/>
        <v>96.244131455399057</v>
      </c>
      <c r="GJ19" s="379">
        <f t="shared" si="75"/>
        <v>95.327102803738313</v>
      </c>
      <c r="GK19" s="379">
        <f t="shared" si="76"/>
        <v>94</v>
      </c>
      <c r="GL19" s="378">
        <f t="shared" si="77"/>
        <v>94.73684210526315</v>
      </c>
      <c r="GM19" s="447">
        <f t="shared" si="78"/>
        <v>94.577323380621408</v>
      </c>
      <c r="GN19" s="446">
        <f t="shared" si="79"/>
        <v>2.1203198587881911</v>
      </c>
      <c r="GO19" s="463"/>
      <c r="GP19" s="444"/>
      <c r="GQ19" s="458"/>
      <c r="GR19" s="462"/>
      <c r="GT19" s="587">
        <v>0.16666666666666699</v>
      </c>
      <c r="GU19" s="379">
        <v>190</v>
      </c>
      <c r="GV19" s="562"/>
      <c r="GW19" s="379">
        <v>183</v>
      </c>
      <c r="GX19" s="379">
        <v>192</v>
      </c>
      <c r="GY19" s="379">
        <v>191</v>
      </c>
      <c r="GZ19" s="379">
        <v>204</v>
      </c>
      <c r="HA19" s="379">
        <v>194</v>
      </c>
      <c r="HB19" s="379">
        <v>199</v>
      </c>
      <c r="HC19" s="379">
        <v>205</v>
      </c>
      <c r="HD19" s="379">
        <v>203</v>
      </c>
      <c r="HE19" s="379">
        <v>187</v>
      </c>
      <c r="HF19" s="379">
        <v>180</v>
      </c>
      <c r="HG19" s="447">
        <f t="shared" si="80"/>
        <v>193.45454545454547</v>
      </c>
      <c r="HH19" s="446">
        <f t="shared" si="81"/>
        <v>8.4777784397050198</v>
      </c>
      <c r="HI19" s="463"/>
      <c r="HJ19" s="444"/>
      <c r="HK19" s="458"/>
      <c r="HL19" s="462"/>
      <c r="HN19" s="460">
        <v>0.16666666666666699</v>
      </c>
      <c r="HO19">
        <f t="shared" si="82"/>
        <v>94.059405940594047</v>
      </c>
      <c r="HQ19">
        <f t="shared" si="83"/>
        <v>94.818652849740943</v>
      </c>
      <c r="HR19">
        <f t="shared" si="84"/>
        <v>92.753623188405797</v>
      </c>
      <c r="HS19">
        <f t="shared" si="85"/>
        <v>96.954314720812178</v>
      </c>
      <c r="HT19">
        <f t="shared" si="86"/>
        <v>97.142857142857139</v>
      </c>
      <c r="HU19">
        <f t="shared" si="87"/>
        <v>95.566502463054192</v>
      </c>
      <c r="HV19">
        <f t="shared" si="88"/>
        <v>96.601941747572823</v>
      </c>
      <c r="HW19">
        <f t="shared" si="89"/>
        <v>96.244131455399057</v>
      </c>
      <c r="HX19">
        <f t="shared" si="90"/>
        <v>94.859813084112147</v>
      </c>
      <c r="HY19">
        <f t="shared" si="91"/>
        <v>93.5</v>
      </c>
      <c r="HZ19">
        <f t="shared" si="92"/>
        <v>94.73684210526315</v>
      </c>
      <c r="IA19" s="447">
        <f t="shared" si="93"/>
        <v>95.203462245255594</v>
      </c>
      <c r="IB19" s="446">
        <f t="shared" si="94"/>
        <v>1.4385249288308535</v>
      </c>
      <c r="IC19" s="463"/>
      <c r="ID19" s="444"/>
      <c r="IE19" s="458"/>
      <c r="IF19" s="462"/>
      <c r="IH19" s="398"/>
      <c r="II19" s="309"/>
      <c r="IL19" s="309"/>
      <c r="IN19" s="309"/>
      <c r="IP19" s="309"/>
      <c r="IQ19" s="309"/>
      <c r="IT19" s="309"/>
      <c r="IU19" s="283"/>
      <c r="IV19" s="335"/>
      <c r="IY19" s="42"/>
      <c r="JB19" s="398"/>
      <c r="JP19" s="334"/>
      <c r="JR19" s="525"/>
      <c r="JS19" s="3"/>
      <c r="JT19" s="3"/>
      <c r="JV19" s="398"/>
      <c r="JW19" s="309"/>
      <c r="JZ19" s="309"/>
      <c r="KB19" s="309"/>
      <c r="KD19" s="309"/>
      <c r="KE19" s="309"/>
      <c r="KH19" s="309"/>
      <c r="KI19" s="283"/>
      <c r="KJ19" s="335"/>
      <c r="KM19" s="42"/>
      <c r="KP19" s="398"/>
      <c r="LD19" s="334"/>
      <c r="LF19" s="525"/>
      <c r="LG19" s="3"/>
      <c r="LH19" s="3"/>
      <c r="LJ19" s="398"/>
      <c r="LK19" s="309"/>
      <c r="LN19" s="309"/>
      <c r="LP19" s="309"/>
      <c r="LR19" s="309"/>
      <c r="LS19" s="309"/>
      <c r="LV19" s="309"/>
      <c r="LW19" s="283"/>
      <c r="LX19" s="335"/>
      <c r="MA19" s="42"/>
      <c r="MD19" s="398"/>
      <c r="MR19" s="334"/>
      <c r="MT19" s="525"/>
      <c r="MU19" s="3"/>
      <c r="MV19" s="3"/>
      <c r="MX19" s="398"/>
      <c r="MY19" s="309"/>
      <c r="NB19" s="309"/>
      <c r="ND19" s="309"/>
      <c r="NF19" s="309"/>
      <c r="NG19" s="309"/>
      <c r="NJ19" s="309"/>
      <c r="NK19" s="283"/>
      <c r="NL19" s="335"/>
      <c r="NO19" s="42"/>
      <c r="NR19" s="398"/>
      <c r="OF19" s="334"/>
      <c r="OH19" s="525"/>
      <c r="OI19" s="3"/>
      <c r="OJ19" s="3"/>
    </row>
    <row r="20" spans="2:400" ht="16" thickBot="1" x14ac:dyDescent="0.4">
      <c r="B20" s="587">
        <v>0.180555555555556</v>
      </c>
      <c r="C20" s="379">
        <v>179</v>
      </c>
      <c r="D20" s="379">
        <v>196</v>
      </c>
      <c r="E20" s="379">
        <v>179</v>
      </c>
      <c r="F20" s="379">
        <v>192</v>
      </c>
      <c r="G20" s="379">
        <v>188</v>
      </c>
      <c r="H20" s="379">
        <v>201</v>
      </c>
      <c r="I20" s="379">
        <v>194</v>
      </c>
      <c r="J20" s="379">
        <v>197</v>
      </c>
      <c r="K20" s="379">
        <v>201</v>
      </c>
      <c r="L20" s="379">
        <v>197</v>
      </c>
      <c r="M20" s="379">
        <v>187</v>
      </c>
      <c r="N20" s="379">
        <v>177</v>
      </c>
      <c r="O20" s="447">
        <f t="shared" si="0"/>
        <v>190.66666666666666</v>
      </c>
      <c r="P20" s="446">
        <f t="shared" si="1"/>
        <v>8.6058472017928622</v>
      </c>
      <c r="Q20" s="459" t="s">
        <v>183</v>
      </c>
      <c r="R20" s="444">
        <f>AVERAGE(H19:H22,I19:I22,J19:J22,K19:K22,L19:L22,M19:M22,N19:N22,G19:G22,F19:F22,E19:E22,D19:D22,C19:C22)</f>
        <v>189.9375</v>
      </c>
      <c r="S20" s="458">
        <f>STDEV(C20:N22)</f>
        <v>8.3747068178960316</v>
      </c>
      <c r="T20" s="457">
        <f>S20/SQRT(10)</f>
        <v>2.6483148280692435</v>
      </c>
      <c r="V20" s="652">
        <v>0.180555555555556</v>
      </c>
      <c r="W20">
        <f t="shared" si="2"/>
        <v>88.613861386138609</v>
      </c>
      <c r="X20">
        <f t="shared" si="3"/>
        <v>94.685990338164245</v>
      </c>
      <c r="Y20">
        <f t="shared" si="4"/>
        <v>99.481865284974091</v>
      </c>
      <c r="Z20">
        <f t="shared" si="5"/>
        <v>90.821256038647348</v>
      </c>
      <c r="AA20">
        <f t="shared" si="6"/>
        <v>89.847715736040612</v>
      </c>
      <c r="AB20">
        <f t="shared" si="7"/>
        <v>95.714285714285722</v>
      </c>
      <c r="AC20">
        <f t="shared" si="8"/>
        <v>95.566502463054192</v>
      </c>
      <c r="AD20">
        <f t="shared" si="9"/>
        <v>95.631067961165044</v>
      </c>
      <c r="AE20">
        <f t="shared" si="10"/>
        <v>94.366197183098592</v>
      </c>
      <c r="AF20">
        <f t="shared" si="11"/>
        <v>92.056074766355138</v>
      </c>
      <c r="AG20">
        <f t="shared" si="12"/>
        <v>93.5</v>
      </c>
      <c r="AH20">
        <f t="shared" si="13"/>
        <v>93.15789473684211</v>
      </c>
      <c r="AI20" s="447">
        <f t="shared" si="14"/>
        <v>93.620225967397133</v>
      </c>
      <c r="AJ20" s="446">
        <f t="shared" si="15"/>
        <v>2.98590982085287</v>
      </c>
      <c r="AK20" s="459" t="s">
        <v>183</v>
      </c>
      <c r="AL20" s="444">
        <f>AVERAGE(AB19:AB22,AC19:AC22,AD19:AD22,AE19:AE22,AF19:AF22,AG19:AG22,AH19:AH22,AA19:AA22,Z19:Z22,Y19:Y22,X19:X22,W19:W22)</f>
        <v>93.343852990085338</v>
      </c>
      <c r="AM20" s="458">
        <f>STDEV(W20:AH22)</f>
        <v>2.7874149431023523</v>
      </c>
      <c r="AN20" s="457">
        <f>AM20/SQRT(10)</f>
        <v>0.88145800041920819</v>
      </c>
      <c r="AP20" s="587">
        <v>0.180555555555556</v>
      </c>
      <c r="AQ20" s="379">
        <v>183</v>
      </c>
      <c r="AR20" s="379">
        <v>199</v>
      </c>
      <c r="AS20" s="379">
        <v>181</v>
      </c>
      <c r="AT20" s="379">
        <v>192</v>
      </c>
      <c r="AU20" s="379">
        <v>191</v>
      </c>
      <c r="AV20" s="379">
        <v>201</v>
      </c>
      <c r="AW20" s="379">
        <v>196</v>
      </c>
      <c r="AX20" s="379">
        <v>198</v>
      </c>
      <c r="AY20" s="379">
        <v>205</v>
      </c>
      <c r="AZ20" s="379">
        <v>201</v>
      </c>
      <c r="BA20" s="379">
        <v>189</v>
      </c>
      <c r="BB20" s="379">
        <v>178</v>
      </c>
      <c r="BC20" s="447">
        <f t="shared" si="16"/>
        <v>192.83333333333334</v>
      </c>
      <c r="BD20" s="446">
        <f t="shared" si="17"/>
        <v>8.6951745586883202</v>
      </c>
      <c r="BE20" s="459" t="s">
        <v>183</v>
      </c>
      <c r="BF20" s="444">
        <f>AVERAGE(AV19:AV22,AW19:AW22,AX19:AX22,AY19:AY22,AZ19:AZ22,BA19:BA22,BB19:BB22,AU19:AU22,AT19:AT22,AS19:AS22,AR19:AR22,AQ19:AQ22)</f>
        <v>192.52083333333334</v>
      </c>
      <c r="BG20" s="458">
        <f>STDEV(AQ20:BB22)</f>
        <v>8.6367156455945189</v>
      </c>
      <c r="BH20" s="457">
        <f>BG20/SQRT(10)</f>
        <v>2.7311692943290269</v>
      </c>
      <c r="BJ20" s="587">
        <v>0.180555555555556</v>
      </c>
      <c r="BK20">
        <f t="shared" si="18"/>
        <v>90.594059405940598</v>
      </c>
      <c r="BL20">
        <f t="shared" si="19"/>
        <v>96.135265700483103</v>
      </c>
      <c r="BM20">
        <f t="shared" si="20"/>
        <v>93.782383419689126</v>
      </c>
      <c r="BN20">
        <f t="shared" si="21"/>
        <v>92.753623188405797</v>
      </c>
      <c r="BO20">
        <f t="shared" si="22"/>
        <v>90.862944162436548</v>
      </c>
      <c r="BP20">
        <f t="shared" si="23"/>
        <v>95.714285714285722</v>
      </c>
      <c r="BQ20">
        <f t="shared" si="24"/>
        <v>96.551724137931032</v>
      </c>
      <c r="BR20">
        <f t="shared" si="25"/>
        <v>96.116504854368941</v>
      </c>
      <c r="BS20">
        <f t="shared" si="26"/>
        <v>96.244131455399057</v>
      </c>
      <c r="BT20">
        <f t="shared" si="27"/>
        <v>93.925233644859816</v>
      </c>
      <c r="BU20">
        <f t="shared" si="28"/>
        <v>94.5</v>
      </c>
      <c r="BV20">
        <f t="shared" si="29"/>
        <v>93.684210526315795</v>
      </c>
      <c r="BW20" s="447">
        <f t="shared" si="30"/>
        <v>94.238697184176303</v>
      </c>
      <c r="BX20" s="446">
        <f t="shared" si="31"/>
        <v>2.0502574035105341</v>
      </c>
      <c r="BY20" s="459" t="s">
        <v>183</v>
      </c>
      <c r="BZ20" s="444">
        <f>AVERAGE(BP19:BP22,BQ19:BQ22,BR19:BR22,BS19:BS22,BT19:BT22,BU19:BU22,BV19:BV22,BO19:BO22,BN19:BN22,BM19:BM22,BL19:BL22,BK19:BK22)</f>
        <v>94.093147713877855</v>
      </c>
      <c r="CA20" s="458">
        <f>STDEV(BK20:BV22)</f>
        <v>2.0081359650558102</v>
      </c>
      <c r="CB20" s="457">
        <f>CA20/SQRT(10)</f>
        <v>0.63502835008766578</v>
      </c>
      <c r="CD20" s="587">
        <v>0.180555555555556</v>
      </c>
      <c r="CE20" s="379">
        <v>188</v>
      </c>
      <c r="CF20" s="379">
        <v>203</v>
      </c>
      <c r="CG20" s="379">
        <v>182</v>
      </c>
      <c r="CH20" s="379">
        <v>194</v>
      </c>
      <c r="CI20" s="379">
        <v>193</v>
      </c>
      <c r="CJ20" s="379">
        <v>203</v>
      </c>
      <c r="CK20" s="379">
        <v>196</v>
      </c>
      <c r="CL20" s="379">
        <v>197</v>
      </c>
      <c r="CM20" s="379">
        <v>207</v>
      </c>
      <c r="CN20" s="379">
        <v>202</v>
      </c>
      <c r="CO20" s="379">
        <v>190</v>
      </c>
      <c r="CP20" s="379">
        <v>179</v>
      </c>
      <c r="CQ20" s="447">
        <f t="shared" si="32"/>
        <v>194.5</v>
      </c>
      <c r="CR20" s="446">
        <f t="shared" si="33"/>
        <v>8.6707449611794125</v>
      </c>
      <c r="CS20" s="459" t="s">
        <v>183</v>
      </c>
      <c r="CT20" s="444">
        <f>AVERAGE(CJ19:CJ22,CK19:CK22,CL19:CL22,CM19:CM22,CN19:CN22,CO19:CO22,CP19:CP22,CI19:CI22,CH19:CH22,CG19:CG22,CF19:CF22,CE19:CE22)</f>
        <v>193.9375</v>
      </c>
      <c r="CU20" s="458">
        <f>STDEV(CE20:CP22)</f>
        <v>8.3405207100207903</v>
      </c>
      <c r="CV20" s="457">
        <f>CU20/SQRT(10)</f>
        <v>2.6375042315470454</v>
      </c>
      <c r="CX20" s="651">
        <v>0.180555555555556</v>
      </c>
      <c r="CY20">
        <f t="shared" si="34"/>
        <v>93.069306930693074</v>
      </c>
      <c r="CZ20">
        <f t="shared" si="35"/>
        <v>98.067632850241552</v>
      </c>
      <c r="DA20">
        <f t="shared" si="36"/>
        <v>94.300518134715034</v>
      </c>
      <c r="DB20">
        <f t="shared" si="37"/>
        <v>93.719806763285035</v>
      </c>
      <c r="DC20">
        <f t="shared" si="38"/>
        <v>97.969543147208128</v>
      </c>
      <c r="DD20">
        <f t="shared" si="39"/>
        <v>96.666666666666671</v>
      </c>
      <c r="DE20">
        <f t="shared" si="40"/>
        <v>96.551724137931032</v>
      </c>
      <c r="DF20">
        <f t="shared" si="41"/>
        <v>95.631067961165044</v>
      </c>
      <c r="DG20">
        <f t="shared" si="42"/>
        <v>97.183098591549296</v>
      </c>
      <c r="DH20">
        <f t="shared" si="43"/>
        <v>94.392523364485982</v>
      </c>
      <c r="DI20">
        <f t="shared" si="44"/>
        <v>95</v>
      </c>
      <c r="DJ20" s="49">
        <f t="shared" si="45"/>
        <v>94.21052631578948</v>
      </c>
      <c r="DK20" s="447">
        <f t="shared" si="46"/>
        <v>95.563534571977542</v>
      </c>
      <c r="DL20" s="446">
        <f t="shared" si="47"/>
        <v>1.695328794688878</v>
      </c>
      <c r="DM20" s="459" t="s">
        <v>183</v>
      </c>
      <c r="DN20" s="444">
        <f>AVERAGE(DD19:DD22,DE19:DE22,DF19:DF22,DG19:DG22,DH19:DH22,DI19:DI22,DJ19:DJ22,DC19:DC22,DB19:DB22,DA19:DA22,CZ19:CZ22,CY19:CY22)</f>
        <v>95.289802634758189</v>
      </c>
      <c r="DO20" s="458">
        <f>STDEV(CY20:DJ22)</f>
        <v>1.7244501949493432</v>
      </c>
      <c r="DP20" s="457">
        <f>DO20/SQRT(10)</f>
        <v>0.54531903275613136</v>
      </c>
      <c r="DR20" s="590">
        <v>0.180555555555556</v>
      </c>
      <c r="DS20" s="379">
        <v>189</v>
      </c>
      <c r="DT20" s="379">
        <v>202</v>
      </c>
      <c r="DU20" s="379">
        <v>182</v>
      </c>
      <c r="DV20" s="379">
        <v>194</v>
      </c>
      <c r="DW20" s="379">
        <v>192</v>
      </c>
      <c r="DX20" s="379">
        <v>203</v>
      </c>
      <c r="DY20" s="379">
        <v>196</v>
      </c>
      <c r="DZ20" s="379">
        <v>199</v>
      </c>
      <c r="EA20" s="379">
        <v>207</v>
      </c>
      <c r="EB20" s="379">
        <v>202</v>
      </c>
      <c r="EC20" s="379">
        <v>190</v>
      </c>
      <c r="ED20" s="379">
        <v>181</v>
      </c>
      <c r="EE20" s="447">
        <f t="shared" si="48"/>
        <v>194.75</v>
      </c>
      <c r="EF20" s="446">
        <f t="shared" si="49"/>
        <v>8.3025187853938753</v>
      </c>
      <c r="EG20" s="459" t="s">
        <v>183</v>
      </c>
      <c r="EH20" s="444">
        <f>AVERAGE(DX19:DX22,DY19:DY22,DZ19:DZ22,EA19:EA22,EB19:EB22,EC19:EC22,ED19:ED22,DW19:DW22,DV19:DV22,DU19:DU22,DT19:DT22,DS19:DS22)</f>
        <v>194.16666666666666</v>
      </c>
      <c r="EI20" s="458">
        <f>STDEV(DS20:ED22)</f>
        <v>8.2897910058477908</v>
      </c>
      <c r="EJ20" s="457">
        <f>EI20/SQRT(10)</f>
        <v>2.6214620905257227</v>
      </c>
      <c r="EL20" s="651">
        <v>0.180555555555556</v>
      </c>
      <c r="EM20" s="379">
        <f t="shared" si="50"/>
        <v>93.564356435643575</v>
      </c>
      <c r="EN20" s="379">
        <f t="shared" si="51"/>
        <v>97.584541062801932</v>
      </c>
      <c r="EO20" s="379">
        <f t="shared" si="52"/>
        <v>94.300518134715034</v>
      </c>
      <c r="EP20" s="379">
        <f t="shared" si="53"/>
        <v>93.719806763285035</v>
      </c>
      <c r="EQ20" s="379">
        <f t="shared" si="54"/>
        <v>97.46192893401016</v>
      </c>
      <c r="ER20" s="379">
        <f t="shared" si="55"/>
        <v>96.666666666666671</v>
      </c>
      <c r="ES20" s="379">
        <f t="shared" si="56"/>
        <v>96.551724137931032</v>
      </c>
      <c r="ET20" s="379">
        <f t="shared" si="57"/>
        <v>96.601941747572823</v>
      </c>
      <c r="EU20" s="379">
        <f t="shared" si="58"/>
        <v>97.183098591549296</v>
      </c>
      <c r="EV20" s="379">
        <f t="shared" si="59"/>
        <v>94.392523364485982</v>
      </c>
      <c r="EW20" s="379">
        <f t="shared" si="60"/>
        <v>95</v>
      </c>
      <c r="EX20" s="379">
        <f t="shared" si="61"/>
        <v>95.263157894736835</v>
      </c>
      <c r="EY20" s="447">
        <f t="shared" si="62"/>
        <v>95.690855311116536</v>
      </c>
      <c r="EZ20" s="446">
        <f t="shared" si="63"/>
        <v>1.4819783533886095</v>
      </c>
      <c r="FA20" s="459" t="s">
        <v>183</v>
      </c>
      <c r="FB20" s="444">
        <f>AVERAGE(ER19:ER22,ES19:ES22,ET19:ET22,EU19:EU22,EV19:EV22,EW19:EW22,EX19:EX22,EQ19:EQ22,EP19:EP22,EO19:EO22,EN19:EN22,EM19:EM22)</f>
        <v>95.401258719953546</v>
      </c>
      <c r="FC20" s="458">
        <f>STDEV(EM20:EX22)</f>
        <v>1.6149162934099694</v>
      </c>
      <c r="FD20" s="457">
        <f>FC20/SQRT(10)</f>
        <v>0.51068137176922701</v>
      </c>
      <c r="FF20" s="590">
        <v>0.180555555555556</v>
      </c>
      <c r="FG20" s="379">
        <v>190</v>
      </c>
      <c r="FH20" s="379">
        <v>202</v>
      </c>
      <c r="FI20" s="379">
        <v>184</v>
      </c>
      <c r="FJ20" s="379">
        <v>193</v>
      </c>
      <c r="FK20" s="379">
        <v>191</v>
      </c>
      <c r="FL20" s="379">
        <v>204</v>
      </c>
      <c r="FM20" s="379">
        <v>199</v>
      </c>
      <c r="FN20" s="379">
        <v>199</v>
      </c>
      <c r="FO20" s="379">
        <v>205</v>
      </c>
      <c r="FP20" s="379">
        <v>202</v>
      </c>
      <c r="FQ20" s="379">
        <v>189</v>
      </c>
      <c r="FR20" s="379">
        <v>181</v>
      </c>
      <c r="FS20" s="447">
        <f t="shared" si="64"/>
        <v>194.91666666666666</v>
      </c>
      <c r="FT20" s="446">
        <f t="shared" si="65"/>
        <v>8.027887000759895</v>
      </c>
      <c r="FU20" s="459" t="s">
        <v>183</v>
      </c>
      <c r="FV20" s="444">
        <f>AVERAGE(FL19:FL22,FM19:FM22,FN19:FN22,FO19:FO22,FP19:FP22,FQ19:FQ22,FR19:FR22,FK19:FK22,FJ19:FJ22,FI19:FI22,FH19:FH22,FG19:FG22)</f>
        <v>194.54166666666666</v>
      </c>
      <c r="FW20" s="458">
        <f>STDEV(FG20:FR22)</f>
        <v>7.9647537053760553</v>
      </c>
      <c r="FX20" s="457">
        <f>FW20/SQRT(10)</f>
        <v>2.5186762711254018</v>
      </c>
      <c r="FZ20" s="590">
        <v>0.180555555555556</v>
      </c>
      <c r="GA20" s="402">
        <f t="shared" si="66"/>
        <v>94.554455445544548</v>
      </c>
      <c r="GB20" s="379">
        <f t="shared" si="67"/>
        <v>92.270531400966178</v>
      </c>
      <c r="GC20" s="379">
        <f t="shared" si="68"/>
        <v>95.336787564766837</v>
      </c>
      <c r="GD20" s="379">
        <f t="shared" si="69"/>
        <v>93.236714975845416</v>
      </c>
      <c r="GE20" s="379">
        <f t="shared" si="70"/>
        <v>92.385786802030452</v>
      </c>
      <c r="GF20" s="379">
        <f t="shared" si="71"/>
        <v>97.142857142857139</v>
      </c>
      <c r="GG20" s="379">
        <f t="shared" si="72"/>
        <v>98.029556650246306</v>
      </c>
      <c r="GH20" s="379">
        <f t="shared" si="73"/>
        <v>96.601941747572823</v>
      </c>
      <c r="GI20" s="379">
        <f t="shared" si="74"/>
        <v>96.244131455399057</v>
      </c>
      <c r="GJ20" s="379">
        <f t="shared" si="75"/>
        <v>94.392523364485982</v>
      </c>
      <c r="GK20" s="379">
        <f t="shared" si="76"/>
        <v>94.5</v>
      </c>
      <c r="GL20" s="378">
        <f t="shared" si="77"/>
        <v>95.263157894736835</v>
      </c>
      <c r="GM20" s="447">
        <f t="shared" si="78"/>
        <v>94.996537037037626</v>
      </c>
      <c r="GN20" s="446">
        <f t="shared" si="79"/>
        <v>1.8160267838265061</v>
      </c>
      <c r="GO20" s="459" t="s">
        <v>183</v>
      </c>
      <c r="GP20" s="444">
        <f>AVERAGE(GF19:GF22,GG19:GG22,GH19:GH22,GI19:GI22,GJ19:GJ22,GK19:GK22,GL19:GL22,GE19:GE22,GD19:GD22,GC19:GC22,GB19:GB22,GA19:GA22)</f>
        <v>94.80806228630064</v>
      </c>
      <c r="GQ20" s="458">
        <f>STDEV(GA20:GL22)</f>
        <v>1.8400523885341369</v>
      </c>
      <c r="GR20" s="457">
        <f>GQ20/SQRT(10)</f>
        <v>0.58187565618009673</v>
      </c>
      <c r="GT20" s="590">
        <v>0.180555555555556</v>
      </c>
      <c r="GU20" s="379">
        <v>191</v>
      </c>
      <c r="GV20" s="557"/>
      <c r="GW20" s="379">
        <v>185</v>
      </c>
      <c r="GX20" s="379">
        <v>195</v>
      </c>
      <c r="GY20" s="379">
        <v>191</v>
      </c>
      <c r="GZ20" s="379">
        <v>205</v>
      </c>
      <c r="HA20" s="379">
        <v>196</v>
      </c>
      <c r="HB20" s="379">
        <v>200</v>
      </c>
      <c r="HC20" s="379">
        <v>205</v>
      </c>
      <c r="HD20" s="379">
        <v>202</v>
      </c>
      <c r="HE20" s="379">
        <v>188</v>
      </c>
      <c r="HF20" s="379">
        <v>181</v>
      </c>
      <c r="HG20" s="447">
        <f t="shared" si="80"/>
        <v>194.45454545454547</v>
      </c>
      <c r="HH20" s="446">
        <f t="shared" si="81"/>
        <v>8.0543607612725712</v>
      </c>
      <c r="HI20" s="459" t="s">
        <v>183</v>
      </c>
      <c r="HJ20" s="444">
        <f>AVERAGE(GZ19:GZ22,HA19:HA22,HB19:HB22,HC19:HC22,HD19:HD22,HE19:HE22,HF19:HF22,GY19:GY22,GX19:GX22,GW19:GW22,GV19:GV22,GU19:GU22)</f>
        <v>193.86363636363637</v>
      </c>
      <c r="HK20" s="458">
        <f>STDEV(GU20:HF22)</f>
        <v>7.8700381193485969</v>
      </c>
      <c r="HL20" s="457">
        <f>HK20/SQRT(10)</f>
        <v>2.4887245729489633</v>
      </c>
      <c r="HN20" s="615">
        <v>0.180555555555556</v>
      </c>
      <c r="HO20">
        <f t="shared" si="82"/>
        <v>94.554455445544548</v>
      </c>
      <c r="HQ20">
        <f t="shared" si="83"/>
        <v>95.854922279792746</v>
      </c>
      <c r="HR20">
        <f t="shared" si="84"/>
        <v>94.20289855072464</v>
      </c>
      <c r="HS20">
        <f t="shared" si="85"/>
        <v>96.954314720812178</v>
      </c>
      <c r="HT20">
        <f t="shared" si="86"/>
        <v>97.61904761904762</v>
      </c>
      <c r="HU20">
        <f t="shared" si="87"/>
        <v>96.551724137931032</v>
      </c>
      <c r="HV20">
        <f t="shared" si="88"/>
        <v>97.087378640776706</v>
      </c>
      <c r="HW20">
        <f t="shared" si="89"/>
        <v>96.244131455399057</v>
      </c>
      <c r="HX20">
        <f t="shared" si="90"/>
        <v>94.392523364485982</v>
      </c>
      <c r="HY20">
        <f t="shared" si="91"/>
        <v>94</v>
      </c>
      <c r="HZ20">
        <f t="shared" si="92"/>
        <v>95.263157894736835</v>
      </c>
      <c r="IA20" s="447">
        <f t="shared" si="93"/>
        <v>95.702232191750127</v>
      </c>
      <c r="IB20" s="446">
        <f t="shared" si="94"/>
        <v>1.2872544068713754</v>
      </c>
      <c r="IC20" s="459" t="s">
        <v>183</v>
      </c>
      <c r="ID20" s="444">
        <f>AVERAGE(HT19:HT22,HU19:HU22,HV19:HV22,HW19:HW22,HX19:HX22,HY19:HY22,HZ19:HZ22,HS19:HS22,HR19:HR22,HQ19:HQ22,HP19:HP22,HO19:HO22)</f>
        <v>95.409800600649163</v>
      </c>
      <c r="IE20" s="458">
        <f>STDEV(HO20:HZ22)</f>
        <v>1.3631282313935154</v>
      </c>
      <c r="IF20" s="457">
        <f>IE20/SQRT(10)</f>
        <v>0.43105899540805465</v>
      </c>
      <c r="IH20" s="398"/>
      <c r="II20" s="309"/>
      <c r="IL20" s="309"/>
      <c r="IN20" s="309"/>
      <c r="IP20" s="309"/>
      <c r="IQ20" s="309"/>
      <c r="IT20" s="309"/>
      <c r="IU20" s="283"/>
      <c r="IV20" s="335"/>
      <c r="IW20" s="526"/>
      <c r="IX20" s="42"/>
      <c r="IY20" s="42"/>
      <c r="JB20" s="398"/>
      <c r="JP20" s="334"/>
      <c r="JQ20" s="526"/>
      <c r="JR20" s="525"/>
      <c r="JS20" s="525"/>
      <c r="JT20" s="3"/>
      <c r="JV20" s="398"/>
      <c r="JW20" s="309"/>
      <c r="JZ20" s="309"/>
      <c r="KB20" s="309"/>
      <c r="KD20" s="309"/>
      <c r="KE20" s="309"/>
      <c r="KH20" s="309"/>
      <c r="KI20" s="283"/>
      <c r="KJ20" s="335"/>
      <c r="KK20" s="526"/>
      <c r="KL20" s="42"/>
      <c r="KM20" s="42"/>
      <c r="KP20" s="398"/>
      <c r="LD20" s="334"/>
      <c r="LE20" s="526"/>
      <c r="LF20" s="525"/>
      <c r="LG20" s="525"/>
      <c r="LH20" s="3"/>
      <c r="LJ20" s="398"/>
      <c r="LK20" s="309"/>
      <c r="LN20" s="309"/>
      <c r="LP20" s="309"/>
      <c r="LR20" s="309"/>
      <c r="LS20" s="309"/>
      <c r="LV20" s="309"/>
      <c r="LW20" s="283"/>
      <c r="LX20" s="335"/>
      <c r="LY20" s="526"/>
      <c r="LZ20" s="42"/>
      <c r="MA20" s="42"/>
      <c r="MD20" s="398"/>
      <c r="MR20" s="334"/>
      <c r="MS20" s="526"/>
      <c r="MT20" s="525"/>
      <c r="MU20" s="525"/>
      <c r="MV20" s="3"/>
      <c r="MX20" s="398"/>
      <c r="MY20" s="309"/>
      <c r="NB20" s="309"/>
      <c r="ND20" s="309"/>
      <c r="NF20" s="309"/>
      <c r="NG20" s="309"/>
      <c r="NJ20" s="309"/>
      <c r="NK20" s="283"/>
      <c r="NL20" s="335"/>
      <c r="NM20" s="526"/>
      <c r="NN20" s="42"/>
      <c r="NO20" s="42"/>
      <c r="NR20" s="398"/>
      <c r="OF20" s="334"/>
      <c r="OG20" s="526"/>
      <c r="OH20" s="525"/>
      <c r="OI20" s="525"/>
      <c r="OJ20" s="3"/>
    </row>
    <row r="21" spans="2:400" ht="16" thickBot="1" x14ac:dyDescent="0.4">
      <c r="B21" s="589">
        <v>0.194444444444444</v>
      </c>
      <c r="C21" s="379">
        <v>178</v>
      </c>
      <c r="D21" s="379">
        <v>195</v>
      </c>
      <c r="E21" s="379">
        <v>177</v>
      </c>
      <c r="F21" s="379">
        <v>191</v>
      </c>
      <c r="G21" s="379">
        <v>188</v>
      </c>
      <c r="H21" s="393">
        <v>200</v>
      </c>
      <c r="I21" s="393">
        <v>193</v>
      </c>
      <c r="J21" s="393">
        <v>196</v>
      </c>
      <c r="K21" s="393">
        <v>201</v>
      </c>
      <c r="L21" s="393">
        <v>196</v>
      </c>
      <c r="M21" s="393">
        <v>186</v>
      </c>
      <c r="N21" s="379">
        <v>178</v>
      </c>
      <c r="O21" s="447">
        <f t="shared" si="0"/>
        <v>189.91666666666666</v>
      </c>
      <c r="P21" s="446">
        <f t="shared" si="1"/>
        <v>8.5541944345591325</v>
      </c>
      <c r="Q21" s="455"/>
      <c r="R21" s="444"/>
      <c r="S21" s="454"/>
      <c r="T21" s="453"/>
      <c r="V21" s="650">
        <v>0.194444444444445</v>
      </c>
      <c r="W21">
        <f t="shared" si="2"/>
        <v>88.118811881188122</v>
      </c>
      <c r="X21">
        <f t="shared" si="3"/>
        <v>94.20289855072464</v>
      </c>
      <c r="Y21">
        <f t="shared" si="4"/>
        <v>98.963730569948183</v>
      </c>
      <c r="Z21">
        <f t="shared" si="5"/>
        <v>90.821256038647348</v>
      </c>
      <c r="AA21">
        <f t="shared" si="6"/>
        <v>89.847715736040612</v>
      </c>
      <c r="AB21">
        <f t="shared" si="7"/>
        <v>95.238095238095227</v>
      </c>
      <c r="AC21">
        <f t="shared" si="8"/>
        <v>95.073891625615758</v>
      </c>
      <c r="AD21">
        <f t="shared" si="9"/>
        <v>95.145631067961162</v>
      </c>
      <c r="AE21">
        <f t="shared" si="10"/>
        <v>94.366197183098592</v>
      </c>
      <c r="AF21">
        <f t="shared" si="11"/>
        <v>91.588785046728972</v>
      </c>
      <c r="AG21">
        <f t="shared" si="12"/>
        <v>93</v>
      </c>
      <c r="AH21">
        <f t="shared" si="13"/>
        <v>93.684210526315795</v>
      </c>
      <c r="AI21" s="447">
        <f t="shared" si="14"/>
        <v>93.337601955363695</v>
      </c>
      <c r="AJ21" s="446">
        <f t="shared" si="15"/>
        <v>2.8981994556714867</v>
      </c>
      <c r="AK21" s="455"/>
      <c r="AL21" s="444"/>
      <c r="AM21" s="454"/>
      <c r="AN21" s="453"/>
      <c r="AP21" s="589">
        <v>0.194444444444444</v>
      </c>
      <c r="AQ21" s="379">
        <v>183</v>
      </c>
      <c r="AR21" s="379">
        <v>201</v>
      </c>
      <c r="AS21" s="379">
        <v>179</v>
      </c>
      <c r="AT21" s="379">
        <v>192</v>
      </c>
      <c r="AU21" s="379">
        <v>189</v>
      </c>
      <c r="AV21" s="393">
        <v>200</v>
      </c>
      <c r="AW21" s="393">
        <v>194</v>
      </c>
      <c r="AX21" s="393">
        <v>198</v>
      </c>
      <c r="AY21" s="393">
        <v>205</v>
      </c>
      <c r="AZ21" s="393">
        <v>200</v>
      </c>
      <c r="BA21" s="393">
        <v>189</v>
      </c>
      <c r="BB21" s="393">
        <v>177</v>
      </c>
      <c r="BC21" s="447">
        <f t="shared" si="16"/>
        <v>192.25</v>
      </c>
      <c r="BD21" s="446">
        <f t="shared" si="17"/>
        <v>9.0967026993301268</v>
      </c>
      <c r="BE21" s="455"/>
      <c r="BF21" s="444"/>
      <c r="BG21" s="454"/>
      <c r="BH21" s="453"/>
      <c r="BJ21" s="589">
        <v>0.194444444444444</v>
      </c>
      <c r="BK21">
        <f t="shared" si="18"/>
        <v>90.594059405940598</v>
      </c>
      <c r="BL21">
        <f t="shared" si="19"/>
        <v>97.101449275362313</v>
      </c>
      <c r="BM21">
        <f t="shared" si="20"/>
        <v>92.746113989637308</v>
      </c>
      <c r="BN21">
        <f t="shared" si="21"/>
        <v>92.753623188405797</v>
      </c>
      <c r="BO21">
        <f t="shared" si="22"/>
        <v>91.370558375634516</v>
      </c>
      <c r="BP21">
        <f t="shared" si="23"/>
        <v>95.238095238095227</v>
      </c>
      <c r="BQ21">
        <f t="shared" si="24"/>
        <v>95.566502463054192</v>
      </c>
      <c r="BR21">
        <f t="shared" si="25"/>
        <v>96.116504854368941</v>
      </c>
      <c r="BS21">
        <f t="shared" si="26"/>
        <v>96.244131455399057</v>
      </c>
      <c r="BT21">
        <f t="shared" si="27"/>
        <v>93.45794392523365</v>
      </c>
      <c r="BU21">
        <f t="shared" si="28"/>
        <v>94.5</v>
      </c>
      <c r="BV21">
        <f t="shared" si="29"/>
        <v>93.15789473684211</v>
      </c>
      <c r="BW21" s="447">
        <f t="shared" si="30"/>
        <v>94.07057307566447</v>
      </c>
      <c r="BX21" s="446">
        <f t="shared" si="31"/>
        <v>2.0439443909146937</v>
      </c>
      <c r="BY21" s="455"/>
      <c r="BZ21" s="444"/>
      <c r="CA21" s="454"/>
      <c r="CB21" s="453"/>
      <c r="CD21" s="589">
        <v>0.194444444444444</v>
      </c>
      <c r="CE21" s="379">
        <v>187</v>
      </c>
      <c r="CF21" s="379">
        <v>203</v>
      </c>
      <c r="CG21" s="379">
        <v>180</v>
      </c>
      <c r="CH21" s="379">
        <v>194</v>
      </c>
      <c r="CI21" s="379">
        <v>193</v>
      </c>
      <c r="CJ21" s="393">
        <v>200</v>
      </c>
      <c r="CK21" s="393">
        <v>195</v>
      </c>
      <c r="CL21" s="393">
        <v>197</v>
      </c>
      <c r="CM21" s="393">
        <v>207</v>
      </c>
      <c r="CN21" s="393">
        <v>201</v>
      </c>
      <c r="CO21" s="393">
        <v>189</v>
      </c>
      <c r="CP21" s="393">
        <v>182</v>
      </c>
      <c r="CQ21" s="447">
        <f t="shared" si="32"/>
        <v>194</v>
      </c>
      <c r="CR21" s="446">
        <f t="shared" si="33"/>
        <v>8.3120941459363351</v>
      </c>
      <c r="CS21" s="455"/>
      <c r="CT21" s="444"/>
      <c r="CU21" s="454"/>
      <c r="CV21" s="453"/>
      <c r="CX21" s="649">
        <v>0.194444444444445</v>
      </c>
      <c r="CY21">
        <f t="shared" si="34"/>
        <v>92.574257425742573</v>
      </c>
      <c r="CZ21">
        <f t="shared" si="35"/>
        <v>98.067632850241552</v>
      </c>
      <c r="DA21">
        <f t="shared" si="36"/>
        <v>93.264248704663217</v>
      </c>
      <c r="DB21">
        <f t="shared" si="37"/>
        <v>93.719806763285035</v>
      </c>
      <c r="DC21">
        <f t="shared" si="38"/>
        <v>97.969543147208128</v>
      </c>
      <c r="DD21">
        <f t="shared" si="39"/>
        <v>95.238095238095227</v>
      </c>
      <c r="DE21">
        <f t="shared" si="40"/>
        <v>96.059113300492612</v>
      </c>
      <c r="DF21">
        <f t="shared" si="41"/>
        <v>95.631067961165044</v>
      </c>
      <c r="DG21">
        <f t="shared" si="42"/>
        <v>97.183098591549296</v>
      </c>
      <c r="DH21">
        <f t="shared" si="43"/>
        <v>93.925233644859816</v>
      </c>
      <c r="DI21">
        <f t="shared" si="44"/>
        <v>94.5</v>
      </c>
      <c r="DJ21" s="49">
        <f t="shared" si="45"/>
        <v>95.78947368421052</v>
      </c>
      <c r="DK21" s="447">
        <f t="shared" si="46"/>
        <v>95.326797609292768</v>
      </c>
      <c r="DL21" s="446">
        <f t="shared" si="47"/>
        <v>1.8053939376419466</v>
      </c>
      <c r="DM21" s="455"/>
      <c r="DN21" s="444"/>
      <c r="DO21" s="454"/>
      <c r="DP21" s="453"/>
      <c r="DR21" s="587">
        <v>0.194444444444445</v>
      </c>
      <c r="DS21" s="379">
        <v>188</v>
      </c>
      <c r="DT21" s="379">
        <v>202</v>
      </c>
      <c r="DU21" s="379">
        <v>181</v>
      </c>
      <c r="DV21" s="379">
        <v>193</v>
      </c>
      <c r="DW21" s="379">
        <v>191</v>
      </c>
      <c r="DX21" s="379">
        <v>204</v>
      </c>
      <c r="DY21" s="379">
        <v>197</v>
      </c>
      <c r="DZ21" s="379">
        <v>197</v>
      </c>
      <c r="EA21" s="379">
        <v>207</v>
      </c>
      <c r="EB21" s="393">
        <v>201</v>
      </c>
      <c r="EC21" s="393">
        <v>190</v>
      </c>
      <c r="ED21" s="379">
        <v>181</v>
      </c>
      <c r="EE21" s="447">
        <f t="shared" si="48"/>
        <v>194.33333333333334</v>
      </c>
      <c r="EF21" s="446">
        <f t="shared" si="49"/>
        <v>8.5209190000879964</v>
      </c>
      <c r="EG21" s="455"/>
      <c r="EH21" s="444"/>
      <c r="EI21" s="454"/>
      <c r="EJ21" s="453"/>
      <c r="EL21" s="649">
        <v>0.194444444444445</v>
      </c>
      <c r="EM21" s="379">
        <f t="shared" si="50"/>
        <v>93.069306930693074</v>
      </c>
      <c r="EN21" s="379">
        <f t="shared" si="51"/>
        <v>97.584541062801932</v>
      </c>
      <c r="EO21" s="379">
        <f t="shared" si="52"/>
        <v>93.782383419689126</v>
      </c>
      <c r="EP21" s="379">
        <f t="shared" si="53"/>
        <v>93.236714975845416</v>
      </c>
      <c r="EQ21" s="379">
        <f t="shared" si="54"/>
        <v>96.954314720812178</v>
      </c>
      <c r="ER21" s="379">
        <f t="shared" si="55"/>
        <v>97.142857142857139</v>
      </c>
      <c r="ES21" s="379">
        <f t="shared" si="56"/>
        <v>97.044334975369466</v>
      </c>
      <c r="ET21" s="379">
        <f t="shared" si="57"/>
        <v>95.631067961165044</v>
      </c>
      <c r="EU21" s="379">
        <f t="shared" si="58"/>
        <v>97.183098591549296</v>
      </c>
      <c r="EV21" s="379">
        <f t="shared" si="59"/>
        <v>93.925233644859816</v>
      </c>
      <c r="EW21" s="379">
        <f t="shared" si="60"/>
        <v>95</v>
      </c>
      <c r="EX21" s="379">
        <f t="shared" si="61"/>
        <v>95.263157894736835</v>
      </c>
      <c r="EY21" s="447">
        <f t="shared" si="62"/>
        <v>95.484750943364944</v>
      </c>
      <c r="EZ21" s="446">
        <f t="shared" si="63"/>
        <v>1.6830281152259072</v>
      </c>
      <c r="FA21" s="455"/>
      <c r="FB21" s="444"/>
      <c r="FC21" s="454"/>
      <c r="FD21" s="453"/>
      <c r="FF21" s="587">
        <v>0.194444444444445</v>
      </c>
      <c r="FG21" s="379">
        <v>190</v>
      </c>
      <c r="FH21" s="379">
        <v>202</v>
      </c>
      <c r="FI21" s="379">
        <v>182</v>
      </c>
      <c r="FJ21" s="379">
        <v>193</v>
      </c>
      <c r="FK21" s="379">
        <v>191</v>
      </c>
      <c r="FL21" s="379">
        <v>204</v>
      </c>
      <c r="FM21" s="379">
        <v>199</v>
      </c>
      <c r="FN21" s="379">
        <v>198</v>
      </c>
      <c r="FO21" s="379">
        <v>206</v>
      </c>
      <c r="FP21" s="393">
        <v>202</v>
      </c>
      <c r="FQ21" s="393">
        <v>189</v>
      </c>
      <c r="FR21" s="393">
        <v>183</v>
      </c>
      <c r="FS21" s="447">
        <f t="shared" si="64"/>
        <v>194.91666666666666</v>
      </c>
      <c r="FT21" s="446">
        <f t="shared" si="65"/>
        <v>8.0843095318066958</v>
      </c>
      <c r="FU21" s="455"/>
      <c r="FV21" s="444"/>
      <c r="FW21" s="454"/>
      <c r="FX21" s="453"/>
      <c r="FZ21" s="588">
        <v>0.194444444444445</v>
      </c>
      <c r="GA21" s="402">
        <f t="shared" si="66"/>
        <v>95.049504950495049</v>
      </c>
      <c r="GB21" s="379">
        <f t="shared" si="67"/>
        <v>92.270531400966178</v>
      </c>
      <c r="GC21" s="379">
        <f t="shared" si="68"/>
        <v>94.300518134715034</v>
      </c>
      <c r="GD21" s="379">
        <f t="shared" si="69"/>
        <v>93.236714975845416</v>
      </c>
      <c r="GE21" s="379">
        <f t="shared" si="70"/>
        <v>91.878172588832484</v>
      </c>
      <c r="GF21" s="379">
        <f t="shared" si="71"/>
        <v>97.142857142857139</v>
      </c>
      <c r="GG21" s="379">
        <f t="shared" si="72"/>
        <v>98.029556650246306</v>
      </c>
      <c r="GH21" s="379">
        <f t="shared" si="73"/>
        <v>96.116504854368941</v>
      </c>
      <c r="GI21" s="379">
        <f t="shared" si="74"/>
        <v>96.713615023474176</v>
      </c>
      <c r="GJ21" s="379">
        <f t="shared" si="75"/>
        <v>94.392523364485982</v>
      </c>
      <c r="GK21" s="379">
        <f t="shared" si="76"/>
        <v>94.5</v>
      </c>
      <c r="GL21" s="378">
        <f t="shared" si="77"/>
        <v>96.315789473684205</v>
      </c>
      <c r="GM21" s="447">
        <f t="shared" si="78"/>
        <v>94.995524046664244</v>
      </c>
      <c r="GN21" s="446">
        <f t="shared" si="79"/>
        <v>1.9329653168296097</v>
      </c>
      <c r="GO21" s="455"/>
      <c r="GP21" s="444"/>
      <c r="GQ21" s="454"/>
      <c r="GR21" s="453"/>
      <c r="GT21" s="587">
        <v>0.194444444444445</v>
      </c>
      <c r="GU21" s="379">
        <v>191</v>
      </c>
      <c r="GV21" s="450"/>
      <c r="GW21" s="379">
        <v>183</v>
      </c>
      <c r="GX21" s="379">
        <v>194</v>
      </c>
      <c r="GY21" s="379">
        <v>192</v>
      </c>
      <c r="GZ21" s="379">
        <v>203</v>
      </c>
      <c r="HA21" s="379">
        <v>196</v>
      </c>
      <c r="HB21" s="379">
        <v>199</v>
      </c>
      <c r="HC21" s="379">
        <v>206</v>
      </c>
      <c r="HD21" s="393">
        <v>202</v>
      </c>
      <c r="HE21" s="393">
        <v>188</v>
      </c>
      <c r="HF21" s="393">
        <v>183</v>
      </c>
      <c r="HG21" s="447">
        <f t="shared" si="80"/>
        <v>194.27272727272728</v>
      </c>
      <c r="HH21" s="446">
        <f t="shared" si="81"/>
        <v>7.7986012731887895</v>
      </c>
      <c r="HI21" s="455"/>
      <c r="HJ21" s="444"/>
      <c r="HK21" s="454"/>
      <c r="HL21" s="453"/>
      <c r="HN21" s="448">
        <v>0.194444444444445</v>
      </c>
      <c r="HO21">
        <f t="shared" si="82"/>
        <v>94.554455445544548</v>
      </c>
      <c r="HQ21">
        <f t="shared" si="83"/>
        <v>94.818652849740943</v>
      </c>
      <c r="HR21">
        <f t="shared" si="84"/>
        <v>93.719806763285035</v>
      </c>
      <c r="HS21">
        <f t="shared" si="85"/>
        <v>97.46192893401016</v>
      </c>
      <c r="HT21">
        <f t="shared" si="86"/>
        <v>96.666666666666671</v>
      </c>
      <c r="HU21">
        <f t="shared" si="87"/>
        <v>96.551724137931032</v>
      </c>
      <c r="HV21">
        <f t="shared" si="88"/>
        <v>96.601941747572823</v>
      </c>
      <c r="HW21">
        <f t="shared" si="89"/>
        <v>96.713615023474176</v>
      </c>
      <c r="HX21">
        <f t="shared" si="90"/>
        <v>94.392523364485982</v>
      </c>
      <c r="HY21">
        <f t="shared" si="91"/>
        <v>94</v>
      </c>
      <c r="HZ21">
        <f t="shared" si="92"/>
        <v>96.315789473684205</v>
      </c>
      <c r="IA21" s="447">
        <f t="shared" si="93"/>
        <v>95.617918582399611</v>
      </c>
      <c r="IB21" s="446">
        <f t="shared" si="94"/>
        <v>1.3236305228499143</v>
      </c>
      <c r="IC21" s="455"/>
      <c r="ID21" s="444"/>
      <c r="IE21" s="454"/>
      <c r="IF21" s="453"/>
      <c r="IH21" s="398"/>
      <c r="II21" s="309"/>
      <c r="IL21" s="309"/>
      <c r="IN21" s="309"/>
      <c r="IP21" s="309"/>
      <c r="IQ21" s="309"/>
      <c r="IT21" s="309"/>
      <c r="IU21" s="283"/>
      <c r="IV21" s="335"/>
      <c r="IX21" s="42"/>
      <c r="IY21" s="42"/>
      <c r="JB21" s="398"/>
      <c r="JP21" s="334"/>
      <c r="JQ21" s="3"/>
      <c r="JR21" s="525"/>
      <c r="JS21" s="525"/>
      <c r="JT21" s="3"/>
      <c r="JV21" s="398"/>
      <c r="JW21" s="309"/>
      <c r="JZ21" s="309"/>
      <c r="KB21" s="309"/>
      <c r="KD21" s="309"/>
      <c r="KE21" s="309"/>
      <c r="KH21" s="309"/>
      <c r="KI21" s="283"/>
      <c r="KJ21" s="335"/>
      <c r="KL21" s="42"/>
      <c r="KM21" s="42"/>
      <c r="KP21" s="398"/>
      <c r="LD21" s="334"/>
      <c r="LE21" s="3"/>
      <c r="LF21" s="525"/>
      <c r="LG21" s="525"/>
      <c r="LH21" s="3"/>
      <c r="LJ21" s="398"/>
      <c r="LK21" s="309"/>
      <c r="LN21" s="309"/>
      <c r="LP21" s="309"/>
      <c r="LR21" s="309"/>
      <c r="LS21" s="309"/>
      <c r="LV21" s="309"/>
      <c r="LW21" s="283"/>
      <c r="LX21" s="335"/>
      <c r="LZ21" s="42"/>
      <c r="MA21" s="42"/>
      <c r="MD21" s="398"/>
      <c r="MR21" s="334"/>
      <c r="MS21" s="3"/>
      <c r="MT21" s="525"/>
      <c r="MU21" s="525"/>
      <c r="MV21" s="3"/>
      <c r="MX21" s="398"/>
      <c r="MY21" s="309"/>
      <c r="NB21" s="309"/>
      <c r="ND21" s="309"/>
      <c r="NF21" s="309"/>
      <c r="NG21" s="309"/>
      <c r="NJ21" s="309"/>
      <c r="NK21" s="283"/>
      <c r="NL21" s="335"/>
      <c r="NN21" s="42"/>
      <c r="NO21" s="42"/>
      <c r="NR21" s="398"/>
      <c r="OF21" s="334"/>
      <c r="OG21" s="3"/>
      <c r="OH21" s="525"/>
      <c r="OI21" s="525"/>
      <c r="OJ21" s="3"/>
    </row>
    <row r="22" spans="2:400" ht="16" thickBot="1" x14ac:dyDescent="0.4">
      <c r="B22" s="649">
        <v>0.20833333333333301</v>
      </c>
      <c r="C22" s="379">
        <v>179</v>
      </c>
      <c r="D22" s="379">
        <v>195</v>
      </c>
      <c r="E22" s="379">
        <v>175</v>
      </c>
      <c r="F22" s="379">
        <v>190</v>
      </c>
      <c r="G22" s="379">
        <v>189</v>
      </c>
      <c r="H22" s="393">
        <v>199</v>
      </c>
      <c r="I22" s="393">
        <v>191</v>
      </c>
      <c r="J22" s="393">
        <v>196</v>
      </c>
      <c r="K22" s="393">
        <v>202</v>
      </c>
      <c r="L22" s="379">
        <v>196</v>
      </c>
      <c r="M22" s="379">
        <v>186</v>
      </c>
      <c r="N22" s="379">
        <v>178</v>
      </c>
      <c r="O22" s="447">
        <f t="shared" si="0"/>
        <v>189.66666666666666</v>
      </c>
      <c r="P22" s="446">
        <f t="shared" si="1"/>
        <v>8.6794777108610237</v>
      </c>
      <c r="Q22" s="445"/>
      <c r="R22" s="444"/>
      <c r="S22" s="443"/>
      <c r="T22" s="442"/>
      <c r="V22" s="586">
        <v>0.20833333333333301</v>
      </c>
      <c r="W22">
        <f t="shared" si="2"/>
        <v>88.613861386138609</v>
      </c>
      <c r="X22">
        <f t="shared" si="3"/>
        <v>94.20289855072464</v>
      </c>
      <c r="Y22">
        <f t="shared" si="4"/>
        <v>98.445595854922274</v>
      </c>
      <c r="Z22">
        <f t="shared" si="5"/>
        <v>91.304347826086953</v>
      </c>
      <c r="AA22">
        <f t="shared" si="6"/>
        <v>89.340101522842644</v>
      </c>
      <c r="AB22">
        <f t="shared" si="7"/>
        <v>94.761904761904759</v>
      </c>
      <c r="AC22">
        <f t="shared" si="8"/>
        <v>94.088669950738918</v>
      </c>
      <c r="AD22">
        <f t="shared" si="9"/>
        <v>95.145631067961162</v>
      </c>
      <c r="AE22">
        <f t="shared" si="10"/>
        <v>94.835680751173712</v>
      </c>
      <c r="AF22">
        <f t="shared" si="11"/>
        <v>91.588785046728972</v>
      </c>
      <c r="AG22">
        <f t="shared" si="12"/>
        <v>93</v>
      </c>
      <c r="AH22">
        <f t="shared" si="13"/>
        <v>93.684210526315795</v>
      </c>
      <c r="AI22" s="447">
        <f t="shared" si="14"/>
        <v>93.250973937128208</v>
      </c>
      <c r="AJ22" s="446">
        <f t="shared" si="15"/>
        <v>2.706500055781917</v>
      </c>
      <c r="AK22" s="445"/>
      <c r="AL22" s="444"/>
      <c r="AM22" s="443"/>
      <c r="AN22" s="442"/>
      <c r="AP22" s="587">
        <v>0.20833333333333301</v>
      </c>
      <c r="AQ22" s="379">
        <v>183</v>
      </c>
      <c r="AR22" s="379">
        <v>200</v>
      </c>
      <c r="AS22" s="379">
        <v>178</v>
      </c>
      <c r="AT22" s="379">
        <v>192</v>
      </c>
      <c r="AU22" s="379">
        <v>191</v>
      </c>
      <c r="AV22" s="392">
        <v>199</v>
      </c>
      <c r="AW22" s="392">
        <v>193</v>
      </c>
      <c r="AX22" s="392">
        <v>198</v>
      </c>
      <c r="AY22" s="392">
        <v>205</v>
      </c>
      <c r="AZ22" s="379">
        <v>200</v>
      </c>
      <c r="BA22" s="379">
        <v>189</v>
      </c>
      <c r="BB22" s="379">
        <v>178</v>
      </c>
      <c r="BC22" s="447">
        <f t="shared" si="16"/>
        <v>192.16666666666666</v>
      </c>
      <c r="BD22" s="446">
        <f t="shared" si="17"/>
        <v>8.8711312523809323</v>
      </c>
      <c r="BE22" s="445"/>
      <c r="BF22" s="444"/>
      <c r="BG22" s="443"/>
      <c r="BH22" s="442"/>
      <c r="BJ22" s="587">
        <v>0.20833333333333301</v>
      </c>
      <c r="BK22">
        <f t="shared" si="18"/>
        <v>90.594059405940598</v>
      </c>
      <c r="BL22">
        <f t="shared" si="19"/>
        <v>96.618357487922708</v>
      </c>
      <c r="BM22">
        <f t="shared" si="20"/>
        <v>92.2279792746114</v>
      </c>
      <c r="BN22">
        <f t="shared" si="21"/>
        <v>92.753623188405797</v>
      </c>
      <c r="BO22">
        <f t="shared" si="22"/>
        <v>90.35532994923858</v>
      </c>
      <c r="BP22">
        <f t="shared" si="23"/>
        <v>94.761904761904759</v>
      </c>
      <c r="BQ22">
        <f t="shared" si="24"/>
        <v>95.073891625615758</v>
      </c>
      <c r="BR22">
        <f t="shared" si="25"/>
        <v>96.116504854368941</v>
      </c>
      <c r="BS22">
        <f t="shared" si="26"/>
        <v>96.244131455399057</v>
      </c>
      <c r="BT22">
        <f t="shared" si="27"/>
        <v>93.45794392523365</v>
      </c>
      <c r="BU22">
        <f t="shared" si="28"/>
        <v>94.5</v>
      </c>
      <c r="BV22">
        <f t="shared" si="29"/>
        <v>93.684210526315795</v>
      </c>
      <c r="BW22" s="447">
        <f t="shared" si="30"/>
        <v>93.865661371246418</v>
      </c>
      <c r="BX22" s="446">
        <f t="shared" si="31"/>
        <v>2.0913198508176181</v>
      </c>
      <c r="BY22" s="445"/>
      <c r="BZ22" s="444"/>
      <c r="CA22" s="443"/>
      <c r="CB22" s="442"/>
      <c r="CD22" s="587">
        <v>0.20833333333333301</v>
      </c>
      <c r="CE22" s="379">
        <v>187</v>
      </c>
      <c r="CF22" s="379">
        <v>203</v>
      </c>
      <c r="CG22" s="379">
        <v>179</v>
      </c>
      <c r="CH22" s="379">
        <v>193</v>
      </c>
      <c r="CI22" s="379">
        <v>192</v>
      </c>
      <c r="CJ22" s="422">
        <v>201</v>
      </c>
      <c r="CK22" s="379">
        <v>194</v>
      </c>
      <c r="CL22" s="422">
        <v>197</v>
      </c>
      <c r="CM22" s="422">
        <v>207</v>
      </c>
      <c r="CN22" s="379">
        <v>202</v>
      </c>
      <c r="CO22" s="379">
        <v>189</v>
      </c>
      <c r="CP22" s="379">
        <v>181</v>
      </c>
      <c r="CQ22" s="447">
        <f t="shared" si="32"/>
        <v>193.75</v>
      </c>
      <c r="CR22" s="446">
        <f t="shared" si="33"/>
        <v>8.7607077339676156</v>
      </c>
      <c r="CS22" s="445"/>
      <c r="CT22" s="444"/>
      <c r="CU22" s="443"/>
      <c r="CV22" s="442"/>
      <c r="CX22" s="648">
        <v>0.20833333333333301</v>
      </c>
      <c r="CY22">
        <f t="shared" si="34"/>
        <v>92.574257425742573</v>
      </c>
      <c r="CZ22">
        <f t="shared" si="35"/>
        <v>98.067632850241552</v>
      </c>
      <c r="DA22">
        <f t="shared" si="36"/>
        <v>92.746113989637308</v>
      </c>
      <c r="DB22">
        <f t="shared" si="37"/>
        <v>93.236714975845416</v>
      </c>
      <c r="DC22">
        <f t="shared" si="38"/>
        <v>97.46192893401016</v>
      </c>
      <c r="DD22">
        <f t="shared" si="39"/>
        <v>95.714285714285722</v>
      </c>
      <c r="DE22">
        <f t="shared" si="40"/>
        <v>95.566502463054192</v>
      </c>
      <c r="DF22">
        <f t="shared" si="41"/>
        <v>95.631067961165044</v>
      </c>
      <c r="DG22" s="58">
        <f t="shared" si="42"/>
        <v>97.183098591549296</v>
      </c>
      <c r="DH22" s="58">
        <f t="shared" si="43"/>
        <v>94.392523364485982</v>
      </c>
      <c r="DI22" s="58">
        <f t="shared" si="44"/>
        <v>94.5</v>
      </c>
      <c r="DJ22" s="96">
        <f t="shared" si="45"/>
        <v>95.263157894736835</v>
      </c>
      <c r="DK22" s="447">
        <f t="shared" si="46"/>
        <v>95.194773680396182</v>
      </c>
      <c r="DL22" s="446">
        <f t="shared" si="47"/>
        <v>1.8033605623529292</v>
      </c>
      <c r="DM22" s="445"/>
      <c r="DN22" s="444"/>
      <c r="DO22" s="443"/>
      <c r="DP22" s="442"/>
      <c r="DR22" s="614">
        <v>0.20833333333333301</v>
      </c>
      <c r="DS22" s="379">
        <v>187</v>
      </c>
      <c r="DT22" s="379">
        <v>201</v>
      </c>
      <c r="DU22" s="379">
        <v>181</v>
      </c>
      <c r="DV22" s="379">
        <v>191</v>
      </c>
      <c r="DW22" s="379">
        <v>190</v>
      </c>
      <c r="DX22" s="393">
        <v>204</v>
      </c>
      <c r="DY22" s="393">
        <v>196</v>
      </c>
      <c r="DZ22" s="393">
        <v>197</v>
      </c>
      <c r="EA22" s="393">
        <v>207</v>
      </c>
      <c r="EB22" s="393">
        <v>202</v>
      </c>
      <c r="EC22" s="393">
        <v>188</v>
      </c>
      <c r="ED22" s="379">
        <v>181</v>
      </c>
      <c r="EE22" s="447">
        <f t="shared" si="48"/>
        <v>193.75</v>
      </c>
      <c r="EF22" s="446">
        <f t="shared" si="49"/>
        <v>8.7503246693012375</v>
      </c>
      <c r="EG22" s="445"/>
      <c r="EH22" s="444"/>
      <c r="EI22" s="443"/>
      <c r="EJ22" s="442"/>
      <c r="EL22" s="647">
        <v>0.20833333333333301</v>
      </c>
      <c r="EM22" s="393">
        <f t="shared" si="50"/>
        <v>92.574257425742573</v>
      </c>
      <c r="EN22" s="393">
        <f t="shared" si="51"/>
        <v>97.101449275362313</v>
      </c>
      <c r="EO22" s="393">
        <f t="shared" si="52"/>
        <v>93.782383419689126</v>
      </c>
      <c r="EP22" s="393">
        <f t="shared" si="53"/>
        <v>92.270531400966178</v>
      </c>
      <c r="EQ22" s="393">
        <f t="shared" si="54"/>
        <v>96.44670050761421</v>
      </c>
      <c r="ER22" s="393">
        <f t="shared" si="55"/>
        <v>97.142857142857139</v>
      </c>
      <c r="ES22" s="393">
        <f t="shared" si="56"/>
        <v>96.551724137931032</v>
      </c>
      <c r="ET22" s="393">
        <f t="shared" si="57"/>
        <v>95.631067961165044</v>
      </c>
      <c r="EU22" s="393">
        <f t="shared" si="58"/>
        <v>97.183098591549296</v>
      </c>
      <c r="EV22" s="393">
        <f t="shared" si="59"/>
        <v>94.392523364485982</v>
      </c>
      <c r="EW22" s="393">
        <f t="shared" si="60"/>
        <v>94</v>
      </c>
      <c r="EX22" s="393">
        <f t="shared" si="61"/>
        <v>95.263157894736835</v>
      </c>
      <c r="EY22" s="447">
        <f t="shared" si="62"/>
        <v>95.194979260174989</v>
      </c>
      <c r="EZ22" s="446">
        <f t="shared" si="63"/>
        <v>1.7702535818972127</v>
      </c>
      <c r="FA22" s="445"/>
      <c r="FB22" s="444"/>
      <c r="FC22" s="443"/>
      <c r="FD22" s="442"/>
      <c r="FF22" s="614">
        <v>0.20833333333333301</v>
      </c>
      <c r="FG22" s="379">
        <v>188</v>
      </c>
      <c r="FH22" s="379">
        <v>201</v>
      </c>
      <c r="FI22" s="379">
        <v>182</v>
      </c>
      <c r="FJ22" s="379">
        <v>192</v>
      </c>
      <c r="FK22" s="379">
        <v>190</v>
      </c>
      <c r="FL22" s="393">
        <v>204</v>
      </c>
      <c r="FM22" s="393">
        <v>198</v>
      </c>
      <c r="FN22" s="393">
        <v>197</v>
      </c>
      <c r="FO22" s="393">
        <v>206</v>
      </c>
      <c r="FP22" s="393">
        <v>202</v>
      </c>
      <c r="FQ22" s="393">
        <v>188</v>
      </c>
      <c r="FR22" s="393">
        <v>181</v>
      </c>
      <c r="FS22" s="447">
        <f t="shared" si="64"/>
        <v>194.08333333333334</v>
      </c>
      <c r="FT22" s="446">
        <f t="shared" si="65"/>
        <v>8.4580067857550691</v>
      </c>
      <c r="FU22" s="445"/>
      <c r="FV22" s="444"/>
      <c r="FW22" s="443"/>
      <c r="FX22" s="442"/>
      <c r="FZ22" s="586">
        <v>0.20833333333333301</v>
      </c>
      <c r="GA22">
        <f t="shared" si="66"/>
        <v>94.554455445544548</v>
      </c>
      <c r="GB22">
        <f t="shared" si="67"/>
        <v>91.787439613526573</v>
      </c>
      <c r="GC22" s="379">
        <f t="shared" si="68"/>
        <v>94.300518134715034</v>
      </c>
      <c r="GD22" s="379">
        <f t="shared" si="69"/>
        <v>92.753623188405797</v>
      </c>
      <c r="GE22">
        <f t="shared" si="70"/>
        <v>91.878172588832484</v>
      </c>
      <c r="GF22">
        <f t="shared" si="71"/>
        <v>97.142857142857139</v>
      </c>
      <c r="GG22">
        <f t="shared" si="72"/>
        <v>97.536945812807886</v>
      </c>
      <c r="GH22">
        <f t="shared" si="73"/>
        <v>95.631067961165044</v>
      </c>
      <c r="GI22">
        <f t="shared" si="74"/>
        <v>96.713615023474176</v>
      </c>
      <c r="GJ22">
        <f t="shared" si="75"/>
        <v>94.392523364485982</v>
      </c>
      <c r="GK22">
        <f t="shared" si="76"/>
        <v>94</v>
      </c>
      <c r="GL22">
        <f t="shared" si="77"/>
        <v>95.263157894736835</v>
      </c>
      <c r="GM22" s="447">
        <f t="shared" si="78"/>
        <v>94.662864680879295</v>
      </c>
      <c r="GN22" s="446">
        <f t="shared" si="79"/>
        <v>1.9125745500138569</v>
      </c>
      <c r="GO22" s="445"/>
      <c r="GP22" s="444"/>
      <c r="GQ22" s="443"/>
      <c r="GR22" s="442"/>
      <c r="GT22" s="614">
        <v>0.20833333333333301</v>
      </c>
      <c r="GU22" s="379">
        <v>190</v>
      </c>
      <c r="GV22" s="646"/>
      <c r="GW22" s="379">
        <v>182</v>
      </c>
      <c r="GX22" s="379">
        <v>192</v>
      </c>
      <c r="GY22" s="379">
        <v>190</v>
      </c>
      <c r="GZ22" s="393">
        <v>205</v>
      </c>
      <c r="HA22" s="393">
        <v>195</v>
      </c>
      <c r="HB22" s="393">
        <v>197</v>
      </c>
      <c r="HC22" s="393">
        <v>206</v>
      </c>
      <c r="HD22" s="379">
        <v>201</v>
      </c>
      <c r="HE22" s="379">
        <v>187</v>
      </c>
      <c r="HF22" s="379">
        <v>181</v>
      </c>
      <c r="HG22" s="447">
        <f t="shared" si="80"/>
        <v>193.27272727272728</v>
      </c>
      <c r="HH22" s="446">
        <f t="shared" si="81"/>
        <v>8.4627526147336845</v>
      </c>
      <c r="HI22" s="445"/>
      <c r="HJ22" s="444"/>
      <c r="HK22" s="443"/>
      <c r="HL22" s="442"/>
      <c r="HN22" s="613">
        <v>0.20833333333333301</v>
      </c>
      <c r="HO22">
        <f t="shared" si="82"/>
        <v>94.059405940594047</v>
      </c>
      <c r="HQ22">
        <f t="shared" si="83"/>
        <v>94.300518134715034</v>
      </c>
      <c r="HR22">
        <f t="shared" si="84"/>
        <v>92.753623188405797</v>
      </c>
      <c r="HS22">
        <f t="shared" si="85"/>
        <v>96.44670050761421</v>
      </c>
      <c r="HT22">
        <f t="shared" si="86"/>
        <v>97.61904761904762</v>
      </c>
      <c r="HU22">
        <f t="shared" si="87"/>
        <v>96.059113300492612</v>
      </c>
      <c r="HV22">
        <f t="shared" si="88"/>
        <v>95.631067961165044</v>
      </c>
      <c r="HW22">
        <f t="shared" si="89"/>
        <v>96.713615023474176</v>
      </c>
      <c r="HX22">
        <f t="shared" si="90"/>
        <v>93.925233644859816</v>
      </c>
      <c r="HY22">
        <f t="shared" si="91"/>
        <v>93.5</v>
      </c>
      <c r="HZ22">
        <f t="shared" si="92"/>
        <v>95.263157894736835</v>
      </c>
      <c r="IA22" s="447">
        <f t="shared" si="93"/>
        <v>95.115589383191391</v>
      </c>
      <c r="IB22" s="446">
        <f t="shared" si="94"/>
        <v>1.5217227957938946</v>
      </c>
      <c r="IC22" s="445"/>
      <c r="ID22" s="444"/>
      <c r="IE22" s="443"/>
      <c r="IF22" s="442"/>
      <c r="IH22" s="398"/>
      <c r="II22" s="309"/>
      <c r="IL22" s="309"/>
      <c r="IN22" s="309"/>
      <c r="IP22" s="309"/>
      <c r="IQ22" s="309"/>
      <c r="IT22" s="309"/>
      <c r="IU22" s="283"/>
      <c r="IV22" s="335"/>
      <c r="JB22" s="398"/>
      <c r="JP22" s="334"/>
      <c r="JQ22" s="3"/>
      <c r="JR22" s="3"/>
      <c r="JS22" s="3"/>
      <c r="JT22" s="3"/>
      <c r="JV22" s="398"/>
      <c r="JW22" s="309"/>
      <c r="JZ22" s="309"/>
      <c r="KB22" s="309"/>
      <c r="KD22" s="309"/>
      <c r="KE22" s="309"/>
      <c r="KH22" s="309"/>
      <c r="KI22" s="283"/>
      <c r="KJ22" s="335"/>
      <c r="KP22" s="398"/>
      <c r="LD22" s="334"/>
      <c r="LE22" s="3"/>
      <c r="LF22" s="3"/>
      <c r="LG22" s="3"/>
      <c r="LH22" s="3"/>
      <c r="LJ22" s="398"/>
      <c r="LK22" s="309"/>
      <c r="LN22" s="309"/>
      <c r="LP22" s="309"/>
      <c r="LR22" s="309"/>
      <c r="LS22" s="309"/>
      <c r="LV22" s="309"/>
      <c r="LW22" s="283"/>
      <c r="LX22" s="335"/>
      <c r="MD22" s="398"/>
      <c r="MR22" s="334"/>
      <c r="MS22" s="3"/>
      <c r="MT22" s="3"/>
      <c r="MU22" s="3"/>
      <c r="MV22" s="3"/>
      <c r="MX22" s="398"/>
      <c r="MY22" s="309"/>
      <c r="NB22" s="309"/>
      <c r="ND22" s="309"/>
      <c r="NF22" s="309"/>
      <c r="NG22" s="309"/>
      <c r="NJ22" s="309"/>
      <c r="NK22" s="283"/>
      <c r="NL22" s="335"/>
      <c r="NR22" s="398"/>
      <c r="OF22" s="334"/>
      <c r="OG22" s="3"/>
      <c r="OH22" s="3"/>
      <c r="OI22" s="3"/>
      <c r="OJ22" s="3"/>
    </row>
    <row r="23" spans="2:400" ht="16" thickBot="1" x14ac:dyDescent="0.4">
      <c r="B23" s="645" t="s">
        <v>182</v>
      </c>
      <c r="C23" s="644">
        <f t="shared" ref="C23:N23" si="95">AVERAGE(C8:C22)</f>
        <v>168.4</v>
      </c>
      <c r="D23" s="644">
        <f t="shared" si="95"/>
        <v>185.8</v>
      </c>
      <c r="E23" s="644">
        <f t="shared" si="95"/>
        <v>167.73333333333332</v>
      </c>
      <c r="F23" s="644">
        <f t="shared" si="95"/>
        <v>183.06666666666666</v>
      </c>
      <c r="G23" s="644">
        <f t="shared" si="95"/>
        <v>177.93333333333334</v>
      </c>
      <c r="H23" s="644">
        <f t="shared" si="95"/>
        <v>197.6</v>
      </c>
      <c r="I23" s="644">
        <f t="shared" si="95"/>
        <v>188.8</v>
      </c>
      <c r="J23" s="644">
        <f t="shared" si="95"/>
        <v>194.13333333333333</v>
      </c>
      <c r="K23" s="644">
        <f t="shared" si="95"/>
        <v>196.13333333333333</v>
      </c>
      <c r="L23" s="644">
        <f t="shared" si="95"/>
        <v>192.06666666666666</v>
      </c>
      <c r="M23" s="644">
        <f t="shared" si="95"/>
        <v>181</v>
      </c>
      <c r="N23" s="644">
        <f t="shared" si="95"/>
        <v>173.73333333333332</v>
      </c>
      <c r="O23" s="643"/>
      <c r="P23" s="642"/>
      <c r="Q23" s="641"/>
      <c r="R23" s="640"/>
      <c r="S23" s="640"/>
      <c r="T23" s="326"/>
      <c r="V23" s="397" t="s">
        <v>182</v>
      </c>
      <c r="W23" s="327">
        <f t="shared" ref="W23:AI23" si="96">AVERAGE(W8:W22)</f>
        <v>83.366336633663366</v>
      </c>
      <c r="X23" s="327">
        <f t="shared" si="96"/>
        <v>89.758454106280197</v>
      </c>
      <c r="Y23" s="327">
        <f t="shared" si="96"/>
        <v>94.853195164075998</v>
      </c>
      <c r="Z23" s="327">
        <f t="shared" si="96"/>
        <v>85.958132045088576</v>
      </c>
      <c r="AA23" s="327">
        <f t="shared" si="96"/>
        <v>86.531302876480538</v>
      </c>
      <c r="AB23" s="327">
        <f t="shared" si="96"/>
        <v>94.095238095238102</v>
      </c>
      <c r="AC23" s="327">
        <f t="shared" si="96"/>
        <v>93.004926108374377</v>
      </c>
      <c r="AD23" s="327">
        <f t="shared" si="96"/>
        <v>94.239482200647231</v>
      </c>
      <c r="AE23" s="327">
        <f t="shared" si="96"/>
        <v>92.081377151799686</v>
      </c>
      <c r="AF23" s="327">
        <f t="shared" si="96"/>
        <v>89.7507788161994</v>
      </c>
      <c r="AG23" s="327">
        <f t="shared" si="96"/>
        <v>90.5</v>
      </c>
      <c r="AH23" s="412">
        <f t="shared" si="96"/>
        <v>91.438596491228068</v>
      </c>
      <c r="AI23" s="611">
        <f t="shared" si="96"/>
        <v>90.464818307422959</v>
      </c>
      <c r="AJ23" s="585"/>
      <c r="AK23" s="415"/>
      <c r="AL23" s="414"/>
      <c r="AM23" s="414"/>
      <c r="AN23" s="413"/>
      <c r="AP23" s="639" t="s">
        <v>182</v>
      </c>
      <c r="AQ23" s="639">
        <f t="shared" ref="AQ23:AW23" si="97">AVERAGE(AQ8:AQ22)</f>
        <v>174.26666666666668</v>
      </c>
      <c r="AR23" s="639">
        <f t="shared" si="97"/>
        <v>192.2</v>
      </c>
      <c r="AS23" s="639">
        <f t="shared" si="97"/>
        <v>171.2</v>
      </c>
      <c r="AT23" s="639">
        <f t="shared" si="97"/>
        <v>183.66666666666666</v>
      </c>
      <c r="AU23" s="639">
        <f t="shared" si="97"/>
        <v>182.6</v>
      </c>
      <c r="AV23" s="639">
        <f t="shared" si="97"/>
        <v>197.6</v>
      </c>
      <c r="AW23" s="639">
        <f t="shared" si="97"/>
        <v>190.93333333333334</v>
      </c>
      <c r="AX23" s="639">
        <f>AVERAGE(AX8:AX21)</f>
        <v>195.78571428571428</v>
      </c>
      <c r="AY23" s="639">
        <f>AVERAGE(AY8:AY21)</f>
        <v>199.85714285714286</v>
      </c>
      <c r="AZ23" s="639">
        <f>AVERAGE(AZ8:AZ21)</f>
        <v>195.64285714285714</v>
      </c>
      <c r="BA23" s="639">
        <f>AVERAGE(BA8:BA21)</f>
        <v>184.28571428571428</v>
      </c>
      <c r="BB23" s="639">
        <f>AVERAGE(BB8:BB21)</f>
        <v>175</v>
      </c>
      <c r="BC23" s="534"/>
      <c r="BD23" s="422"/>
      <c r="BE23" s="432"/>
      <c r="BF23" s="431"/>
      <c r="BG23" s="431"/>
      <c r="BH23" s="430"/>
      <c r="BJ23" s="397" t="s">
        <v>182</v>
      </c>
      <c r="BK23" s="328">
        <f t="shared" ref="BK23:BW23" si="98">AVERAGE(BK8:BK22)</f>
        <v>86.270627062706296</v>
      </c>
      <c r="BL23" s="327">
        <f t="shared" si="98"/>
        <v>92.850241545893738</v>
      </c>
      <c r="BM23" s="327">
        <f t="shared" si="98"/>
        <v>88.704663212435221</v>
      </c>
      <c r="BN23" s="327">
        <f t="shared" si="98"/>
        <v>88.727858293075684</v>
      </c>
      <c r="BO23" s="327">
        <f t="shared" si="98"/>
        <v>88.054145516074456</v>
      </c>
      <c r="BP23" s="327">
        <f t="shared" si="98"/>
        <v>94.095238095238102</v>
      </c>
      <c r="BQ23" s="327">
        <f t="shared" si="98"/>
        <v>94.055829228243013</v>
      </c>
      <c r="BR23" s="327">
        <f t="shared" si="98"/>
        <v>95.113268608414245</v>
      </c>
      <c r="BS23" s="327">
        <f t="shared" si="98"/>
        <v>93.990610328638525</v>
      </c>
      <c r="BT23" s="327">
        <f t="shared" si="98"/>
        <v>91.557632398753896</v>
      </c>
      <c r="BU23" s="327">
        <f t="shared" si="98"/>
        <v>92.3</v>
      </c>
      <c r="BV23" s="412">
        <f t="shared" si="98"/>
        <v>92.210526315789494</v>
      </c>
      <c r="BW23" s="611">
        <f t="shared" si="98"/>
        <v>91.494220050438557</v>
      </c>
      <c r="BX23" s="329">
        <f>STDEV(BK22:BU22)</f>
        <v>2.1925758451062451</v>
      </c>
      <c r="CD23" s="376" t="s">
        <v>182</v>
      </c>
      <c r="CE23" s="422">
        <f t="shared" ref="CE23:CP23" si="99">AVERAGE(CE8:CE22)</f>
        <v>178.8</v>
      </c>
      <c r="CF23" s="422">
        <f t="shared" si="99"/>
        <v>194.46666666666667</v>
      </c>
      <c r="CG23" s="422">
        <f t="shared" si="99"/>
        <v>171.66666666666666</v>
      </c>
      <c r="CH23" s="422">
        <f t="shared" si="99"/>
        <v>184.6</v>
      </c>
      <c r="CI23" s="422">
        <f t="shared" si="99"/>
        <v>187.46666666666667</v>
      </c>
      <c r="CJ23" s="422">
        <f t="shared" si="99"/>
        <v>198.73333333333332</v>
      </c>
      <c r="CK23" s="422">
        <f t="shared" si="99"/>
        <v>191.4</v>
      </c>
      <c r="CL23" s="422">
        <f t="shared" si="99"/>
        <v>195.2</v>
      </c>
      <c r="CM23" s="422">
        <f t="shared" si="99"/>
        <v>202.66666666666666</v>
      </c>
      <c r="CN23" s="422">
        <f t="shared" si="99"/>
        <v>198.4</v>
      </c>
      <c r="CO23" s="422">
        <f t="shared" si="99"/>
        <v>185.4</v>
      </c>
      <c r="CP23" s="422">
        <f t="shared" si="99"/>
        <v>177.6</v>
      </c>
      <c r="CQ23" s="534"/>
      <c r="CR23" s="422"/>
      <c r="CS23" s="432"/>
      <c r="CT23" s="431"/>
      <c r="CU23" s="431"/>
      <c r="CV23" s="430"/>
      <c r="CX23" s="397" t="s">
        <v>182</v>
      </c>
      <c r="CY23" s="327">
        <f t="shared" ref="CY23:DK23" si="100">AVERAGE(CY8:CY22)</f>
        <v>88.514851485148526</v>
      </c>
      <c r="CZ23" s="327">
        <f t="shared" si="100"/>
        <v>93.945249597423512</v>
      </c>
      <c r="DA23" s="327">
        <f t="shared" si="100"/>
        <v>88.946459412780669</v>
      </c>
      <c r="DB23" s="327">
        <f t="shared" si="100"/>
        <v>89.178743961352666</v>
      </c>
      <c r="DC23" s="327">
        <f t="shared" si="100"/>
        <v>95.160744500846022</v>
      </c>
      <c r="DD23" s="327">
        <f t="shared" si="100"/>
        <v>94.634920634920633</v>
      </c>
      <c r="DE23" s="327">
        <f t="shared" si="100"/>
        <v>94.285714285714263</v>
      </c>
      <c r="DF23" s="327">
        <f t="shared" si="100"/>
        <v>94.757281553398045</v>
      </c>
      <c r="DG23" s="327">
        <f t="shared" si="100"/>
        <v>95.148669796557087</v>
      </c>
      <c r="DH23" s="327">
        <f t="shared" si="100"/>
        <v>92.710280373831793</v>
      </c>
      <c r="DI23" s="327">
        <f t="shared" si="100"/>
        <v>92.7</v>
      </c>
      <c r="DJ23" s="412">
        <f t="shared" si="100"/>
        <v>93.473684210526315</v>
      </c>
      <c r="DK23" s="611">
        <f t="shared" si="100"/>
        <v>92.788049984374965</v>
      </c>
      <c r="DL23" s="585"/>
      <c r="DM23" s="537"/>
      <c r="DN23" s="536"/>
      <c r="DO23" s="536"/>
      <c r="DP23" s="535"/>
      <c r="DR23" s="579" t="s">
        <v>182</v>
      </c>
      <c r="DS23" s="437">
        <f t="shared" ref="DS23:ED23" si="101">AVERAGE(DS8:DS22)</f>
        <v>180.13333333333333</v>
      </c>
      <c r="DT23" s="434">
        <f t="shared" si="101"/>
        <v>192.06666666666666</v>
      </c>
      <c r="DU23" s="434">
        <f t="shared" si="101"/>
        <v>174.2</v>
      </c>
      <c r="DV23" s="434">
        <f t="shared" si="101"/>
        <v>184.2</v>
      </c>
      <c r="DW23" s="434">
        <f t="shared" si="101"/>
        <v>183.8</v>
      </c>
      <c r="DX23" s="434">
        <f t="shared" si="101"/>
        <v>195.93333333333334</v>
      </c>
      <c r="DY23" s="434">
        <f t="shared" si="101"/>
        <v>190</v>
      </c>
      <c r="DZ23" s="434">
        <f t="shared" si="101"/>
        <v>194.13333333333333</v>
      </c>
      <c r="EA23" s="434">
        <f t="shared" si="101"/>
        <v>199.53333333333333</v>
      </c>
      <c r="EB23" s="434">
        <f t="shared" si="101"/>
        <v>197</v>
      </c>
      <c r="EC23" s="434">
        <f t="shared" si="101"/>
        <v>185.86666666666667</v>
      </c>
      <c r="ED23" s="584">
        <f t="shared" si="101"/>
        <v>177.46666666666667</v>
      </c>
      <c r="EE23" s="534"/>
      <c r="EF23" s="422"/>
      <c r="EG23" s="432"/>
      <c r="EH23" s="431"/>
      <c r="EI23" s="431"/>
      <c r="EJ23" s="430"/>
      <c r="EL23" s="397" t="s">
        <v>182</v>
      </c>
      <c r="EM23" s="328">
        <f t="shared" ref="EM23:EY23" si="102">AVERAGE(EM8:EM22)</f>
        <v>89.174917491749184</v>
      </c>
      <c r="EN23" s="327">
        <f t="shared" si="102"/>
        <v>92.785829307568434</v>
      </c>
      <c r="EO23" s="327">
        <f t="shared" si="102"/>
        <v>90.259067357512961</v>
      </c>
      <c r="EP23" s="327">
        <f t="shared" si="102"/>
        <v>88.985507246376798</v>
      </c>
      <c r="EQ23" s="327">
        <f t="shared" si="102"/>
        <v>93.299492385786792</v>
      </c>
      <c r="ER23" s="327">
        <f t="shared" si="102"/>
        <v>93.301587301587304</v>
      </c>
      <c r="ES23" s="327">
        <f t="shared" si="102"/>
        <v>93.596059113300498</v>
      </c>
      <c r="ET23" s="327">
        <f t="shared" si="102"/>
        <v>94.239482200647245</v>
      </c>
      <c r="EU23" s="327">
        <f t="shared" si="102"/>
        <v>93.677621283255064</v>
      </c>
      <c r="EV23" s="327">
        <f t="shared" si="102"/>
        <v>92.056074766355138</v>
      </c>
      <c r="EW23" s="327">
        <f t="shared" si="102"/>
        <v>92.933333333333337</v>
      </c>
      <c r="EX23" s="412">
        <f t="shared" si="102"/>
        <v>93.403508771929836</v>
      </c>
      <c r="EY23" s="520">
        <f t="shared" si="102"/>
        <v>92.309373379950244</v>
      </c>
      <c r="EZ23" s="585"/>
      <c r="FA23" s="415"/>
      <c r="FB23" s="414"/>
      <c r="FC23" s="414"/>
      <c r="FD23" s="413"/>
      <c r="FF23" s="376" t="s">
        <v>182</v>
      </c>
      <c r="FG23" s="422">
        <f>AVERAGE(FG8:FG22)</f>
        <v>181.6</v>
      </c>
      <c r="FH23" s="422">
        <f>AVERAGE(FH8:FH22)</f>
        <v>192.2</v>
      </c>
      <c r="FI23" s="422">
        <f>AVERAGE(FI8:FI22)</f>
        <v>175.66666666666666</v>
      </c>
      <c r="FJ23" s="639">
        <f>AVERAGE(FJ8:FJ22)</f>
        <v>183.73333333333332</v>
      </c>
      <c r="FK23" s="437">
        <f>AVERAGE(FK120:FK134)</f>
        <v>175.93333333333334</v>
      </c>
      <c r="FL23" s="434">
        <f t="shared" ref="FL23:FR23" si="103">AVERAGE(FL8:FL22)</f>
        <v>196.73333333333332</v>
      </c>
      <c r="FM23" s="434">
        <f t="shared" si="103"/>
        <v>192</v>
      </c>
      <c r="FN23" s="434">
        <f t="shared" si="103"/>
        <v>194.26666666666668</v>
      </c>
      <c r="FO23" s="434">
        <f t="shared" si="103"/>
        <v>198.26666666666668</v>
      </c>
      <c r="FP23" s="434">
        <f t="shared" si="103"/>
        <v>197.66666666666666</v>
      </c>
      <c r="FQ23" s="434">
        <f t="shared" si="103"/>
        <v>185.46666666666667</v>
      </c>
      <c r="FR23" s="584">
        <f t="shared" si="103"/>
        <v>179.06666666666666</v>
      </c>
      <c r="FS23" s="447">
        <f t="shared" si="64"/>
        <v>187.71666666666667</v>
      </c>
      <c r="FT23" s="422"/>
      <c r="FU23" s="432"/>
      <c r="FV23" s="431"/>
      <c r="FW23" s="431"/>
      <c r="FX23" s="430"/>
      <c r="FZ23" s="397" t="s">
        <v>182</v>
      </c>
      <c r="GA23" s="327">
        <f t="shared" ref="GA23:GM23" si="104">AVERAGE(GA8:GA22)</f>
        <v>91.155115511551159</v>
      </c>
      <c r="GB23" s="327">
        <f t="shared" si="104"/>
        <v>87.632850241545881</v>
      </c>
      <c r="GC23" s="327">
        <f t="shared" si="104"/>
        <v>91.018998272884289</v>
      </c>
      <c r="GD23" s="327">
        <f t="shared" si="104"/>
        <v>88.760064412238322</v>
      </c>
      <c r="GE23" s="327">
        <f t="shared" si="104"/>
        <v>89.306260575296122</v>
      </c>
      <c r="GF23" s="327">
        <f t="shared" si="104"/>
        <v>93.682539682539669</v>
      </c>
      <c r="GG23" s="327">
        <f t="shared" si="104"/>
        <v>94.581280788177352</v>
      </c>
      <c r="GH23" s="327">
        <f t="shared" si="104"/>
        <v>94.304207119741093</v>
      </c>
      <c r="GI23" s="327">
        <f t="shared" si="104"/>
        <v>93.082942097026617</v>
      </c>
      <c r="GJ23" s="327">
        <f t="shared" si="104"/>
        <v>92.367601246105906</v>
      </c>
      <c r="GK23" s="327">
        <f t="shared" si="104"/>
        <v>92.733333333333334</v>
      </c>
      <c r="GL23" s="412">
        <f t="shared" si="104"/>
        <v>94.245614035087726</v>
      </c>
      <c r="GM23" s="576">
        <f t="shared" si="104"/>
        <v>91.905900609627281</v>
      </c>
      <c r="GN23" s="637"/>
      <c r="GO23" s="415"/>
      <c r="GP23" s="414"/>
      <c r="GQ23" s="414"/>
      <c r="GR23" s="413"/>
      <c r="GT23" s="376" t="s">
        <v>182</v>
      </c>
      <c r="GU23" s="422">
        <f>AVERAGE(GU8:GU22)</f>
        <v>183.93333333333334</v>
      </c>
      <c r="GV23" s="422"/>
      <c r="GW23" s="422">
        <f>AVERAGE(GW8:GW22)</f>
        <v>175.26666666666668</v>
      </c>
      <c r="GX23" s="422">
        <f>AVERAGE(GX8:GX22)</f>
        <v>184.4</v>
      </c>
      <c r="GY23" s="639">
        <f>AVERAGE(GY120:GY134)</f>
        <v>177.93333333333334</v>
      </c>
      <c r="GZ23" s="437">
        <f t="shared" ref="GZ23:HF23" si="105">AVERAGE(GZ8:GZ22)</f>
        <v>197.33333333333334</v>
      </c>
      <c r="HA23" s="434">
        <f t="shared" si="105"/>
        <v>189</v>
      </c>
      <c r="HB23" s="434">
        <f t="shared" si="105"/>
        <v>194.33333333333334</v>
      </c>
      <c r="HC23" s="434">
        <f t="shared" si="105"/>
        <v>198.66666666666666</v>
      </c>
      <c r="HD23" s="434">
        <f t="shared" si="105"/>
        <v>197.93333333333334</v>
      </c>
      <c r="HE23" s="584">
        <f t="shared" si="105"/>
        <v>184</v>
      </c>
      <c r="HF23" s="638">
        <f t="shared" si="105"/>
        <v>179.06666666666666</v>
      </c>
      <c r="HG23" s="534"/>
      <c r="HH23" s="422"/>
      <c r="HI23" s="432"/>
      <c r="HJ23" s="431"/>
      <c r="HK23" s="431"/>
      <c r="HL23" s="430"/>
      <c r="HN23" s="397" t="s">
        <v>182</v>
      </c>
      <c r="HO23" s="328">
        <f>AVERAGE(HO8:HO22)</f>
        <v>91.056105610561062</v>
      </c>
      <c r="HP23" s="327"/>
      <c r="HQ23" s="327">
        <f t="shared" ref="HQ23:IA23" si="106">AVERAGE(HQ8:HQ22)</f>
        <v>90.811744386873926</v>
      </c>
      <c r="HR23" s="327">
        <f t="shared" si="106"/>
        <v>89.082125603864739</v>
      </c>
      <c r="HS23" s="327">
        <f t="shared" si="106"/>
        <v>93.705583756345177</v>
      </c>
      <c r="HT23" s="327">
        <f t="shared" si="106"/>
        <v>93.968253968253975</v>
      </c>
      <c r="HU23" s="327">
        <f t="shared" si="106"/>
        <v>93.103448275862064</v>
      </c>
      <c r="HV23" s="327">
        <f t="shared" si="106"/>
        <v>94.33656957928801</v>
      </c>
      <c r="HW23" s="327">
        <f t="shared" si="106"/>
        <v>93.270735524256665</v>
      </c>
      <c r="HX23" s="327">
        <f t="shared" si="106"/>
        <v>92.492211838006241</v>
      </c>
      <c r="HY23" s="327">
        <f t="shared" si="106"/>
        <v>92</v>
      </c>
      <c r="HZ23" s="412">
        <f t="shared" si="106"/>
        <v>94.245614035087726</v>
      </c>
      <c r="IA23" s="637">
        <f t="shared" si="106"/>
        <v>92.552035688945423</v>
      </c>
      <c r="IB23" s="325"/>
      <c r="IC23" s="419"/>
      <c r="ID23" s="414"/>
      <c r="IE23" s="414"/>
      <c r="IF23" s="413"/>
      <c r="IH23" s="334"/>
      <c r="II23" s="334"/>
      <c r="IL23" s="334"/>
      <c r="IN23" s="334"/>
      <c r="IP23" s="334"/>
      <c r="IQ23" s="334"/>
      <c r="IR23" s="334"/>
      <c r="IS23" s="334"/>
      <c r="IT23" s="334"/>
      <c r="IV23" s="334"/>
      <c r="IW23" s="526"/>
      <c r="IX23" s="42"/>
      <c r="IY23" s="42"/>
      <c r="JB23" s="334"/>
      <c r="JC23" s="334"/>
      <c r="JD23" s="334"/>
      <c r="JE23" s="334"/>
      <c r="JF23" s="334"/>
      <c r="JG23" s="334"/>
      <c r="JH23" s="334"/>
      <c r="JI23" s="334"/>
      <c r="JJ23" s="334"/>
      <c r="JK23" s="334"/>
      <c r="JL23" s="334"/>
      <c r="JM23" s="334"/>
      <c r="JN23" s="334"/>
      <c r="JQ23" s="526"/>
      <c r="JR23" s="525"/>
      <c r="JS23" s="525"/>
      <c r="JT23" s="3"/>
      <c r="JV23" s="334"/>
      <c r="JW23" s="334"/>
      <c r="JZ23" s="334"/>
      <c r="KB23" s="334"/>
      <c r="KD23" s="334"/>
      <c r="KE23" s="334"/>
      <c r="KF23" s="334"/>
      <c r="KG23" s="334"/>
      <c r="KH23" s="334"/>
      <c r="KJ23" s="334"/>
      <c r="KK23" s="526"/>
      <c r="KL23" s="42"/>
      <c r="KM23" s="42"/>
      <c r="KP23" s="334"/>
      <c r="KQ23" s="334"/>
      <c r="KR23" s="334"/>
      <c r="KS23" s="334"/>
      <c r="KT23" s="334"/>
      <c r="KU23" s="334"/>
      <c r="KV23" s="334"/>
      <c r="KW23" s="334"/>
      <c r="KX23" s="334"/>
      <c r="KY23" s="334"/>
      <c r="KZ23" s="334"/>
      <c r="LA23" s="334"/>
      <c r="LB23" s="334"/>
      <c r="LE23" s="526"/>
      <c r="LF23" s="525"/>
      <c r="LG23" s="525"/>
      <c r="LH23" s="3"/>
      <c r="LJ23" s="334"/>
      <c r="LK23" s="334"/>
      <c r="LN23" s="334"/>
      <c r="LP23" s="334"/>
      <c r="LR23" s="334"/>
      <c r="LS23" s="334"/>
      <c r="LT23" s="334"/>
      <c r="LU23" s="334"/>
      <c r="LV23" s="334"/>
      <c r="LX23" s="334"/>
      <c r="LY23" s="526"/>
      <c r="LZ23" s="42"/>
      <c r="MA23" s="42"/>
      <c r="MD23" s="334"/>
      <c r="ME23" s="334"/>
      <c r="MF23" s="334"/>
      <c r="MG23" s="334"/>
      <c r="MH23" s="334"/>
      <c r="MI23" s="334"/>
      <c r="MJ23" s="334"/>
      <c r="MK23" s="334"/>
      <c r="ML23" s="334"/>
      <c r="MM23" s="334"/>
      <c r="MN23" s="334"/>
      <c r="MO23" s="334"/>
      <c r="MP23" s="334"/>
      <c r="MS23" s="526"/>
      <c r="MT23" s="525"/>
      <c r="MU23" s="525"/>
      <c r="MV23" s="3"/>
      <c r="MX23" s="334"/>
      <c r="MY23" s="334"/>
      <c r="NB23" s="334"/>
      <c r="ND23" s="334"/>
      <c r="NF23" s="334"/>
      <c r="NG23" s="334"/>
      <c r="NH23" s="334"/>
      <c r="NI23" s="334"/>
      <c r="NJ23" s="334"/>
      <c r="NL23" s="334"/>
      <c r="NM23" s="526"/>
      <c r="NN23" s="42"/>
      <c r="NO23" s="42"/>
      <c r="NR23" s="334"/>
      <c r="NS23" s="334"/>
      <c r="NT23" s="334"/>
      <c r="NU23" s="334"/>
      <c r="NV23" s="334"/>
      <c r="NW23" s="334"/>
      <c r="NX23" s="334"/>
      <c r="NY23" s="334"/>
      <c r="NZ23" s="334"/>
      <c r="OA23" s="334"/>
      <c r="OB23" s="334"/>
      <c r="OC23" s="334"/>
      <c r="OD23" s="334"/>
      <c r="OG23" s="526"/>
      <c r="OH23" s="525"/>
      <c r="OI23" s="525"/>
      <c r="OJ23" s="3"/>
    </row>
    <row r="24" spans="2:400" ht="16.5" thickTop="1" thickBot="1" x14ac:dyDescent="0.4">
      <c r="O24" s="429"/>
      <c r="P24" s="429"/>
      <c r="Q24" s="428"/>
      <c r="R24" s="428"/>
      <c r="S24" s="428"/>
      <c r="T24" s="326"/>
      <c r="V24" s="427" t="s">
        <v>136</v>
      </c>
      <c r="W24" s="409">
        <f t="shared" ref="W24:AH24" si="107">COUNTIF(W8:W22,"&gt;=90")</f>
        <v>0</v>
      </c>
      <c r="X24" s="407">
        <f t="shared" si="107"/>
        <v>10</v>
      </c>
      <c r="Y24" s="407">
        <f t="shared" si="107"/>
        <v>14</v>
      </c>
      <c r="Z24" s="407">
        <f t="shared" si="107"/>
        <v>5</v>
      </c>
      <c r="AA24" s="407">
        <f t="shared" si="107"/>
        <v>0</v>
      </c>
      <c r="AB24" s="407">
        <f t="shared" si="107"/>
        <v>14</v>
      </c>
      <c r="AC24" s="407">
        <f t="shared" si="107"/>
        <v>14</v>
      </c>
      <c r="AD24" s="407">
        <f t="shared" si="107"/>
        <v>15</v>
      </c>
      <c r="AE24" s="407">
        <f t="shared" si="107"/>
        <v>13</v>
      </c>
      <c r="AF24" s="407">
        <f t="shared" si="107"/>
        <v>9</v>
      </c>
      <c r="AG24" s="407">
        <f t="shared" si="107"/>
        <v>10</v>
      </c>
      <c r="AH24" s="407">
        <f t="shared" si="107"/>
        <v>12</v>
      </c>
      <c r="AI24" s="377">
        <f t="shared" ref="AI24:AI30" si="108">AVERAGE(W24:AH24)</f>
        <v>9.6666666666666661</v>
      </c>
      <c r="AJ24" s="365">
        <f t="shared" ref="AJ24:AJ30" si="109">STDEV(W24:AH24)</f>
        <v>5.314360191257669</v>
      </c>
      <c r="AL24" s="398"/>
      <c r="BC24" s="309"/>
      <c r="BD24" s="309"/>
      <c r="BJ24" s="529" t="s">
        <v>136</v>
      </c>
      <c r="BK24" s="407">
        <f t="shared" ref="BK24:BV24" si="110">COUNTIF(BK8:BK22,"&gt;=90")</f>
        <v>6</v>
      </c>
      <c r="BL24" s="407">
        <f t="shared" si="110"/>
        <v>14</v>
      </c>
      <c r="BM24" s="407">
        <f t="shared" si="110"/>
        <v>10</v>
      </c>
      <c r="BN24" s="407">
        <f t="shared" si="110"/>
        <v>10</v>
      </c>
      <c r="BO24" s="407">
        <f t="shared" si="110"/>
        <v>5</v>
      </c>
      <c r="BP24" s="407">
        <f t="shared" si="110"/>
        <v>14</v>
      </c>
      <c r="BQ24" s="407">
        <f t="shared" si="110"/>
        <v>14</v>
      </c>
      <c r="BR24" s="407">
        <f t="shared" si="110"/>
        <v>15</v>
      </c>
      <c r="BS24" s="407">
        <f t="shared" si="110"/>
        <v>13</v>
      </c>
      <c r="BT24" s="407">
        <f t="shared" si="110"/>
        <v>12</v>
      </c>
      <c r="BU24" s="407">
        <f t="shared" si="110"/>
        <v>13</v>
      </c>
      <c r="BV24" s="407">
        <f t="shared" si="110"/>
        <v>13</v>
      </c>
      <c r="BW24" s="528">
        <f>AVERAGE(BK24:BU24)</f>
        <v>11.454545454545455</v>
      </c>
      <c r="BX24" s="527"/>
      <c r="BY24" s="415"/>
      <c r="BZ24" s="414"/>
      <c r="CA24" s="414"/>
      <c r="CB24" s="413"/>
      <c r="CD24" s="376"/>
      <c r="CE24" s="422"/>
      <c r="CF24" s="422"/>
      <c r="CG24" s="422"/>
      <c r="CH24" s="422"/>
      <c r="CI24" s="422"/>
      <c r="CJ24" s="422"/>
      <c r="CK24" s="422"/>
      <c r="CL24" s="422"/>
      <c r="CM24" s="422"/>
      <c r="CN24" s="422"/>
      <c r="CO24" s="422"/>
      <c r="CP24" s="422"/>
      <c r="CQ24" s="309"/>
      <c r="CR24" s="309"/>
      <c r="CX24" s="417" t="s">
        <v>136</v>
      </c>
      <c r="CY24" s="407">
        <f t="shared" ref="CY24:DJ24" si="111">COUNTIF(CY8:CY22,"&gt;=90")</f>
        <v>10</v>
      </c>
      <c r="CZ24" s="407">
        <f t="shared" si="111"/>
        <v>13</v>
      </c>
      <c r="DA24" s="407">
        <f t="shared" si="111"/>
        <v>10</v>
      </c>
      <c r="DB24" s="407">
        <f t="shared" si="111"/>
        <v>10</v>
      </c>
      <c r="DC24" s="407">
        <f t="shared" si="111"/>
        <v>14</v>
      </c>
      <c r="DD24" s="407">
        <f t="shared" si="111"/>
        <v>14</v>
      </c>
      <c r="DE24" s="407">
        <f t="shared" si="111"/>
        <v>14</v>
      </c>
      <c r="DF24" s="407">
        <f t="shared" si="111"/>
        <v>14</v>
      </c>
      <c r="DG24" s="407">
        <f t="shared" si="111"/>
        <v>14</v>
      </c>
      <c r="DH24" s="407">
        <f t="shared" si="111"/>
        <v>13</v>
      </c>
      <c r="DI24" s="407">
        <f t="shared" si="111"/>
        <v>14</v>
      </c>
      <c r="DJ24" s="407">
        <f t="shared" si="111"/>
        <v>14</v>
      </c>
      <c r="DK24" s="377">
        <f t="shared" ref="DK24:DK30" si="112">AVERAGE(CY24:DJ24)</f>
        <v>12.833333333333334</v>
      </c>
      <c r="DL24" s="365">
        <f t="shared" ref="DL24:DL30" si="113">STDEV(CY24:DJ24)</f>
        <v>1.7494587907710395</v>
      </c>
      <c r="DM24" s="415"/>
      <c r="DN24" s="414"/>
      <c r="DO24" s="414"/>
      <c r="DP24" s="413"/>
      <c r="DR24" s="398"/>
      <c r="EB24" s="309"/>
      <c r="EC24" s="309"/>
      <c r="ED24" s="309"/>
      <c r="EE24" s="309"/>
      <c r="EF24" s="309"/>
      <c r="EL24" s="417" t="s">
        <v>136</v>
      </c>
      <c r="EM24" s="407">
        <f t="shared" ref="EM24:EX24" si="114">COUNTIF(EM8:EM22,"&gt;=90")</f>
        <v>11</v>
      </c>
      <c r="EN24" s="407">
        <f t="shared" si="114"/>
        <v>12</v>
      </c>
      <c r="EO24" s="407">
        <f t="shared" si="114"/>
        <v>11</v>
      </c>
      <c r="EP24" s="407">
        <f t="shared" si="114"/>
        <v>11</v>
      </c>
      <c r="EQ24" s="407">
        <f t="shared" si="114"/>
        <v>13</v>
      </c>
      <c r="ER24" s="407">
        <f t="shared" si="114"/>
        <v>13</v>
      </c>
      <c r="ES24" s="407">
        <f t="shared" si="114"/>
        <v>13</v>
      </c>
      <c r="ET24" s="407">
        <f t="shared" si="114"/>
        <v>14</v>
      </c>
      <c r="EU24" s="407">
        <f t="shared" si="114"/>
        <v>13</v>
      </c>
      <c r="EV24" s="407">
        <f t="shared" si="114"/>
        <v>12</v>
      </c>
      <c r="EW24" s="407">
        <f t="shared" si="114"/>
        <v>13</v>
      </c>
      <c r="EX24" s="407">
        <f t="shared" si="114"/>
        <v>13</v>
      </c>
      <c r="EY24" s="377">
        <f t="shared" ref="EY24:EY30" si="115">AVERAGE(EM24:EX24)</f>
        <v>12.416666666666666</v>
      </c>
      <c r="EZ24" s="365">
        <f t="shared" ref="EZ24:EZ30" si="116">STDEV(EM24:EX24)</f>
        <v>0.99620491989562199</v>
      </c>
      <c r="FB24" s="398"/>
      <c r="FF24" s="398"/>
      <c r="FP24" s="309"/>
      <c r="FQ24" s="309"/>
      <c r="FR24" s="309"/>
      <c r="FS24" s="309"/>
      <c r="FT24" s="309"/>
      <c r="FZ24" s="427" t="s">
        <v>136</v>
      </c>
      <c r="GA24" s="409">
        <f t="shared" ref="GA24:GL24" si="117">COUNTIF(GA8:GA22,"&gt;=90")</f>
        <v>12</v>
      </c>
      <c r="GB24" s="407">
        <f t="shared" si="117"/>
        <v>8</v>
      </c>
      <c r="GC24" s="407">
        <f t="shared" si="117"/>
        <v>11</v>
      </c>
      <c r="GD24" s="407">
        <f t="shared" si="117"/>
        <v>10</v>
      </c>
      <c r="GE24" s="407">
        <f t="shared" si="117"/>
        <v>11</v>
      </c>
      <c r="GF24" s="407">
        <f t="shared" si="117"/>
        <v>13</v>
      </c>
      <c r="GG24" s="407">
        <f t="shared" si="117"/>
        <v>13</v>
      </c>
      <c r="GH24" s="407">
        <f t="shared" si="117"/>
        <v>14</v>
      </c>
      <c r="GI24" s="407">
        <f t="shared" si="117"/>
        <v>12</v>
      </c>
      <c r="GJ24" s="407">
        <f t="shared" si="117"/>
        <v>13</v>
      </c>
      <c r="GK24" s="407">
        <f t="shared" si="117"/>
        <v>13</v>
      </c>
      <c r="GL24" s="407">
        <f t="shared" si="117"/>
        <v>14</v>
      </c>
      <c r="GM24" s="418">
        <f t="shared" ref="GM24:GM30" si="118">AVERAGE(GA24:GL24)</f>
        <v>12</v>
      </c>
      <c r="GN24" s="365">
        <f t="shared" ref="GN24:GN30" si="119">STDEV(GA24:GL24)</f>
        <v>1.7580981459830651</v>
      </c>
      <c r="GP24" s="398"/>
      <c r="GT24" s="398"/>
      <c r="HD24" s="309"/>
      <c r="HE24" s="309"/>
      <c r="HF24" s="309"/>
      <c r="HG24" s="309"/>
      <c r="HH24" s="309"/>
      <c r="HN24" s="417" t="s">
        <v>136</v>
      </c>
      <c r="HO24" s="407">
        <f>COUNTIF(HO8:HO22,"&gt;=90")</f>
        <v>11</v>
      </c>
      <c r="HP24" s="407"/>
      <c r="HQ24" s="407">
        <f t="shared" ref="HQ24:HZ24" si="120">COUNTIF(HQ8:HQ22,"&gt;=90")</f>
        <v>11</v>
      </c>
      <c r="HR24" s="407">
        <f t="shared" si="120"/>
        <v>10</v>
      </c>
      <c r="HS24" s="407">
        <f t="shared" si="120"/>
        <v>13</v>
      </c>
      <c r="HT24" s="407">
        <f t="shared" si="120"/>
        <v>13</v>
      </c>
      <c r="HU24" s="407">
        <f t="shared" si="120"/>
        <v>13</v>
      </c>
      <c r="HV24" s="407">
        <f t="shared" si="120"/>
        <v>14</v>
      </c>
      <c r="HW24" s="407">
        <f t="shared" si="120"/>
        <v>13</v>
      </c>
      <c r="HX24" s="407">
        <f t="shared" si="120"/>
        <v>13</v>
      </c>
      <c r="HY24" s="407">
        <f t="shared" si="120"/>
        <v>13</v>
      </c>
      <c r="HZ24" s="407">
        <f t="shared" si="120"/>
        <v>14</v>
      </c>
      <c r="IA24" s="406">
        <f t="shared" ref="IA24:IA30" si="121">AVERAGE(HO24:HZ24)</f>
        <v>12.545454545454545</v>
      </c>
      <c r="IB24" s="416">
        <f t="shared" ref="IB24:IB30" si="122">STDEV(HO24:HZ24)</f>
        <v>1.2933395813657267</v>
      </c>
      <c r="ID24" s="398"/>
      <c r="IH24" s="398"/>
      <c r="IR24" s="309"/>
      <c r="IS24" s="309"/>
      <c r="IT24" s="309"/>
      <c r="IU24" s="309"/>
      <c r="IV24" s="309"/>
      <c r="JB24" s="334"/>
      <c r="JC24" s="334"/>
      <c r="JD24" s="334"/>
      <c r="JE24" s="334"/>
      <c r="JF24" s="334"/>
      <c r="JG24" s="334"/>
      <c r="JH24" s="334"/>
      <c r="JI24" s="334"/>
      <c r="JJ24" s="334"/>
      <c r="JK24" s="334"/>
      <c r="JR24" s="398"/>
      <c r="JV24" s="398"/>
      <c r="KF24" s="309"/>
      <c r="KG24" s="309"/>
      <c r="KH24" s="309"/>
      <c r="KI24" s="309"/>
      <c r="KJ24" s="309"/>
      <c r="KP24" s="334"/>
      <c r="KQ24" s="334"/>
      <c r="KR24" s="334"/>
      <c r="KS24" s="334"/>
      <c r="KT24" s="334"/>
      <c r="KU24" s="334"/>
      <c r="KV24" s="334"/>
      <c r="KW24" s="334"/>
      <c r="KX24" s="334"/>
      <c r="KY24" s="334"/>
      <c r="LF24" s="398"/>
      <c r="LJ24" s="398"/>
      <c r="LT24" s="309"/>
      <c r="LU24" s="309"/>
      <c r="LV24" s="309"/>
      <c r="LW24" s="309"/>
      <c r="LX24" s="309"/>
      <c r="MD24" s="334"/>
      <c r="ME24" s="334"/>
      <c r="MF24" s="334"/>
      <c r="MG24" s="334"/>
      <c r="MH24" s="334"/>
      <c r="MI24" s="334"/>
      <c r="MJ24" s="334"/>
      <c r="MK24" s="334"/>
      <c r="ML24" s="334"/>
      <c r="MM24" s="334"/>
      <c r="MT24" s="398"/>
      <c r="MX24" s="398"/>
      <c r="NH24" s="309"/>
      <c r="NI24" s="309"/>
      <c r="NJ24" s="309"/>
      <c r="NK24" s="309"/>
      <c r="NL24" s="309"/>
      <c r="NR24" s="334"/>
      <c r="NS24" s="334"/>
      <c r="NT24" s="334"/>
      <c r="NU24" s="334"/>
      <c r="NV24" s="334"/>
      <c r="NW24" s="334"/>
      <c r="NX24" s="334"/>
      <c r="NY24" s="334"/>
      <c r="NZ24" s="334"/>
      <c r="OA24" s="334"/>
      <c r="OH24" s="398"/>
    </row>
    <row r="25" spans="2:400" ht="16.5" thickTop="1" thickBot="1" x14ac:dyDescent="0.4">
      <c r="B25" s="398"/>
      <c r="L25" s="309"/>
      <c r="M25" s="309"/>
      <c r="N25" s="309"/>
      <c r="O25" s="309"/>
      <c r="P25" s="309"/>
      <c r="V25" s="403" t="s">
        <v>135</v>
      </c>
      <c r="W25" s="409">
        <f t="shared" ref="W25:AH25" si="123">COUNTIF(W8:W22,"&gt;=85")</f>
        <v>8</v>
      </c>
      <c r="X25" s="407">
        <f t="shared" si="123"/>
        <v>14</v>
      </c>
      <c r="Y25" s="407">
        <f t="shared" si="123"/>
        <v>14</v>
      </c>
      <c r="Z25" s="407">
        <f t="shared" si="123"/>
        <v>10</v>
      </c>
      <c r="AA25" s="407">
        <f t="shared" si="123"/>
        <v>12</v>
      </c>
      <c r="AB25" s="407">
        <f t="shared" si="123"/>
        <v>15</v>
      </c>
      <c r="AC25" s="407">
        <f t="shared" si="123"/>
        <v>15</v>
      </c>
      <c r="AD25" s="407">
        <f t="shared" si="123"/>
        <v>15</v>
      </c>
      <c r="AE25" s="407">
        <f t="shared" si="123"/>
        <v>14</v>
      </c>
      <c r="AF25" s="407">
        <f t="shared" si="123"/>
        <v>14</v>
      </c>
      <c r="AG25" s="407">
        <f t="shared" si="123"/>
        <v>14</v>
      </c>
      <c r="AH25" s="407">
        <f t="shared" si="123"/>
        <v>14</v>
      </c>
      <c r="AI25" s="377">
        <f t="shared" si="108"/>
        <v>13.25</v>
      </c>
      <c r="AJ25" s="365">
        <f t="shared" si="109"/>
        <v>2.179449471770337</v>
      </c>
      <c r="AL25" s="398"/>
      <c r="AP25" s="398"/>
      <c r="AZ25" s="309"/>
      <c r="BA25" s="309"/>
      <c r="BB25" s="309"/>
      <c r="BC25" s="309"/>
      <c r="BD25" s="309"/>
      <c r="BJ25" s="383" t="s">
        <v>135</v>
      </c>
      <c r="BK25" s="407">
        <f t="shared" ref="BK25:BV25" si="124">COUNTIF(BK8:BK22,"&gt;=85")</f>
        <v>12</v>
      </c>
      <c r="BL25" s="407">
        <f t="shared" si="124"/>
        <v>14</v>
      </c>
      <c r="BM25" s="407">
        <f t="shared" si="124"/>
        <v>13</v>
      </c>
      <c r="BN25" s="407">
        <f t="shared" si="124"/>
        <v>13</v>
      </c>
      <c r="BO25" s="407">
        <f t="shared" si="124"/>
        <v>13</v>
      </c>
      <c r="BP25" s="407">
        <f t="shared" si="124"/>
        <v>15</v>
      </c>
      <c r="BQ25" s="407">
        <f t="shared" si="124"/>
        <v>15</v>
      </c>
      <c r="BR25" s="407">
        <f t="shared" si="124"/>
        <v>15</v>
      </c>
      <c r="BS25" s="407">
        <f t="shared" si="124"/>
        <v>14</v>
      </c>
      <c r="BT25" s="407">
        <f t="shared" si="124"/>
        <v>14</v>
      </c>
      <c r="BU25" s="407">
        <f t="shared" si="124"/>
        <v>14</v>
      </c>
      <c r="BV25" s="407">
        <f t="shared" si="124"/>
        <v>14</v>
      </c>
      <c r="BW25" s="524">
        <f>AVERAGE(BK25:BU25)</f>
        <v>13.818181818181818</v>
      </c>
      <c r="BX25" s="374">
        <f t="shared" ref="BX25:BX30" si="125">STDEV(BK25:BV25)</f>
        <v>0.93743686656109193</v>
      </c>
      <c r="BZ25" s="398"/>
      <c r="CD25" s="398"/>
      <c r="CN25" s="309"/>
      <c r="CO25" s="309"/>
      <c r="CP25" s="309"/>
      <c r="CQ25" s="309"/>
      <c r="CR25" s="309"/>
      <c r="CX25" s="399" t="s">
        <v>135</v>
      </c>
      <c r="CY25" s="407">
        <f t="shared" ref="CY25:DJ25" si="126">COUNTIF(CY8:CY22,"&gt;=85")</f>
        <v>13</v>
      </c>
      <c r="CZ25" s="407">
        <f t="shared" si="126"/>
        <v>14</v>
      </c>
      <c r="DA25" s="407">
        <f t="shared" si="126"/>
        <v>12</v>
      </c>
      <c r="DB25" s="407">
        <f t="shared" si="126"/>
        <v>13</v>
      </c>
      <c r="DC25" s="407">
        <f t="shared" si="126"/>
        <v>14</v>
      </c>
      <c r="DD25" s="407">
        <f t="shared" si="126"/>
        <v>15</v>
      </c>
      <c r="DE25" s="407">
        <f t="shared" si="126"/>
        <v>15</v>
      </c>
      <c r="DF25" s="407">
        <f t="shared" si="126"/>
        <v>15</v>
      </c>
      <c r="DG25" s="407">
        <f t="shared" si="126"/>
        <v>15</v>
      </c>
      <c r="DH25" s="407">
        <f t="shared" si="126"/>
        <v>15</v>
      </c>
      <c r="DI25" s="407">
        <f t="shared" si="126"/>
        <v>14</v>
      </c>
      <c r="DJ25" s="407">
        <f t="shared" si="126"/>
        <v>15</v>
      </c>
      <c r="DK25" s="377">
        <f t="shared" si="112"/>
        <v>14.166666666666666</v>
      </c>
      <c r="DL25" s="365">
        <f t="shared" si="113"/>
        <v>1.0298573010888743</v>
      </c>
      <c r="DN25" s="398"/>
      <c r="DR25" s="398"/>
      <c r="EB25" s="309"/>
      <c r="EC25" s="309"/>
      <c r="ED25" s="309"/>
      <c r="EE25" s="309"/>
      <c r="EF25" s="309"/>
      <c r="EL25" s="399" t="s">
        <v>135</v>
      </c>
      <c r="EM25" s="407">
        <f t="shared" ref="EM25:EX25" si="127">COUNTIF(EM8:EM22,"&gt;=85")</f>
        <v>13</v>
      </c>
      <c r="EN25" s="407">
        <f t="shared" si="127"/>
        <v>14</v>
      </c>
      <c r="EO25" s="407">
        <f t="shared" si="127"/>
        <v>14</v>
      </c>
      <c r="EP25" s="407">
        <f t="shared" si="127"/>
        <v>12</v>
      </c>
      <c r="EQ25" s="407">
        <f t="shared" si="127"/>
        <v>13</v>
      </c>
      <c r="ER25" s="407">
        <f t="shared" si="127"/>
        <v>14</v>
      </c>
      <c r="ES25" s="407">
        <f t="shared" si="127"/>
        <v>14</v>
      </c>
      <c r="ET25" s="407">
        <f t="shared" si="127"/>
        <v>14</v>
      </c>
      <c r="EU25" s="407">
        <f t="shared" si="127"/>
        <v>13</v>
      </c>
      <c r="EV25" s="407">
        <f t="shared" si="127"/>
        <v>14</v>
      </c>
      <c r="EW25" s="407">
        <f t="shared" si="127"/>
        <v>15</v>
      </c>
      <c r="EX25" s="407">
        <f t="shared" si="127"/>
        <v>15</v>
      </c>
      <c r="EY25" s="377">
        <f t="shared" si="115"/>
        <v>13.75</v>
      </c>
      <c r="EZ25" s="365">
        <f t="shared" si="116"/>
        <v>0.8660254037844386</v>
      </c>
      <c r="FB25" s="398"/>
      <c r="FF25" s="398"/>
      <c r="FP25" s="309"/>
      <c r="FQ25" s="309"/>
      <c r="FR25" s="309"/>
      <c r="FS25" s="309"/>
      <c r="FT25" s="309"/>
      <c r="FZ25" s="403" t="s">
        <v>135</v>
      </c>
      <c r="GA25" s="409">
        <f t="shared" ref="GA25:GL25" si="128">COUNTIF(GA8:GA22,"&gt;=85")</f>
        <v>13</v>
      </c>
      <c r="GB25" s="407">
        <f t="shared" si="128"/>
        <v>12</v>
      </c>
      <c r="GC25" s="407">
        <f t="shared" si="128"/>
        <v>14</v>
      </c>
      <c r="GD25" s="407">
        <f t="shared" si="128"/>
        <v>13</v>
      </c>
      <c r="GE25" s="407">
        <f t="shared" si="128"/>
        <v>14</v>
      </c>
      <c r="GF25" s="407">
        <f t="shared" si="128"/>
        <v>13</v>
      </c>
      <c r="GG25" s="407">
        <f t="shared" si="128"/>
        <v>14</v>
      </c>
      <c r="GH25" s="407">
        <f t="shared" si="128"/>
        <v>15</v>
      </c>
      <c r="GI25" s="407">
        <f t="shared" si="128"/>
        <v>14</v>
      </c>
      <c r="GJ25" s="407">
        <f t="shared" si="128"/>
        <v>14</v>
      </c>
      <c r="GK25" s="407">
        <f t="shared" si="128"/>
        <v>15</v>
      </c>
      <c r="GL25" s="407">
        <f t="shared" si="128"/>
        <v>15</v>
      </c>
      <c r="GM25" s="377">
        <f t="shared" si="118"/>
        <v>13.833333333333334</v>
      </c>
      <c r="GN25" s="365">
        <f t="shared" si="119"/>
        <v>0.93743686656109215</v>
      </c>
      <c r="GP25" s="398"/>
      <c r="GT25" s="398"/>
      <c r="GV25" t="s">
        <v>220</v>
      </c>
      <c r="HD25" s="309"/>
      <c r="HE25" s="309"/>
      <c r="HF25" s="309"/>
      <c r="HG25" s="309"/>
      <c r="HH25" s="309"/>
      <c r="HN25" s="399" t="s">
        <v>135</v>
      </c>
      <c r="HO25" s="407">
        <f>COUNTIF(HO8:HO22,"&gt;=85")</f>
        <v>14</v>
      </c>
      <c r="HP25" s="407"/>
      <c r="HQ25" s="407">
        <f t="shared" ref="HQ25:HZ25" si="129">COUNTIF(HQ8:HQ22,"&gt;=85")</f>
        <v>13</v>
      </c>
      <c r="HR25" s="407">
        <f t="shared" si="129"/>
        <v>13</v>
      </c>
      <c r="HS25" s="407">
        <f t="shared" si="129"/>
        <v>14</v>
      </c>
      <c r="HT25" s="407">
        <f t="shared" si="129"/>
        <v>14</v>
      </c>
      <c r="HU25" s="407">
        <f t="shared" si="129"/>
        <v>14</v>
      </c>
      <c r="HV25" s="407">
        <f t="shared" si="129"/>
        <v>15</v>
      </c>
      <c r="HW25" s="407">
        <f t="shared" si="129"/>
        <v>14</v>
      </c>
      <c r="HX25" s="407">
        <f t="shared" si="129"/>
        <v>15</v>
      </c>
      <c r="HY25" s="407">
        <f t="shared" si="129"/>
        <v>14</v>
      </c>
      <c r="HZ25" s="407">
        <f t="shared" si="129"/>
        <v>15</v>
      </c>
      <c r="IA25" s="406">
        <f t="shared" si="121"/>
        <v>14.090909090909092</v>
      </c>
      <c r="IB25" s="329">
        <f t="shared" si="122"/>
        <v>0.70064904974537068</v>
      </c>
      <c r="ID25" s="398"/>
      <c r="IH25" s="398"/>
      <c r="IR25" s="309"/>
      <c r="IS25" s="309"/>
      <c r="IT25" s="309"/>
      <c r="IU25" s="309"/>
      <c r="IV25" s="309"/>
      <c r="JB25" s="334"/>
      <c r="JC25" s="334"/>
      <c r="JD25" s="334"/>
      <c r="JE25" s="334"/>
      <c r="JF25" s="334"/>
      <c r="JG25" s="334"/>
      <c r="JH25" s="334"/>
      <c r="JI25" s="334"/>
      <c r="JJ25" s="334"/>
      <c r="JK25" s="334"/>
      <c r="JR25" s="398"/>
      <c r="JV25" s="398"/>
      <c r="KF25" s="309"/>
      <c r="KG25" s="309"/>
      <c r="KH25" s="309"/>
      <c r="KI25" s="309"/>
      <c r="KJ25" s="309"/>
      <c r="KP25" s="334"/>
      <c r="KQ25" s="334"/>
      <c r="KR25" s="334"/>
      <c r="KS25" s="334"/>
      <c r="KT25" s="334"/>
      <c r="KU25" s="334"/>
      <c r="KV25" s="334"/>
      <c r="KW25" s="334"/>
      <c r="KX25" s="334"/>
      <c r="KY25" s="334"/>
      <c r="LF25" s="398"/>
      <c r="LJ25" s="398"/>
      <c r="LT25" s="309"/>
      <c r="LU25" s="309"/>
      <c r="LV25" s="309"/>
      <c r="LW25" s="309"/>
      <c r="LX25" s="309"/>
      <c r="MD25" s="334"/>
      <c r="ME25" s="334"/>
      <c r="MF25" s="334"/>
      <c r="MG25" s="334"/>
      <c r="MH25" s="334"/>
      <c r="MI25" s="334"/>
      <c r="MJ25" s="334"/>
      <c r="MK25" s="334"/>
      <c r="ML25" s="334"/>
      <c r="MM25" s="334"/>
      <c r="MT25" s="398"/>
      <c r="MX25" s="398"/>
      <c r="NH25" s="309"/>
      <c r="NI25" s="309"/>
      <c r="NJ25" s="309"/>
      <c r="NK25" s="309"/>
      <c r="NL25" s="309"/>
      <c r="NR25" s="334"/>
      <c r="NS25" s="334"/>
      <c r="NT25" s="334"/>
      <c r="NU25" s="334"/>
      <c r="NV25" s="334"/>
      <c r="NW25" s="334"/>
      <c r="NX25" s="334"/>
      <c r="NY25" s="334"/>
      <c r="NZ25" s="334"/>
      <c r="OA25" s="334"/>
      <c r="OH25" s="398"/>
    </row>
    <row r="26" spans="2:400" ht="16.5" thickTop="1" thickBot="1" x14ac:dyDescent="0.4">
      <c r="B26" s="398"/>
      <c r="L26" s="309"/>
      <c r="M26" s="309"/>
      <c r="N26" s="309"/>
      <c r="O26" s="309"/>
      <c r="P26" s="309"/>
      <c r="V26" s="403" t="s">
        <v>134</v>
      </c>
      <c r="W26" s="409">
        <f t="shared" ref="W26:AH26" si="130">COUNTIF(W8:W22,"&gt;=88")</f>
        <v>3</v>
      </c>
      <c r="X26" s="407">
        <f t="shared" si="130"/>
        <v>12</v>
      </c>
      <c r="Y26" s="407">
        <f t="shared" si="130"/>
        <v>14</v>
      </c>
      <c r="Z26" s="407">
        <f t="shared" si="130"/>
        <v>8</v>
      </c>
      <c r="AA26" s="407">
        <f t="shared" si="130"/>
        <v>7</v>
      </c>
      <c r="AB26" s="407">
        <f t="shared" si="130"/>
        <v>15</v>
      </c>
      <c r="AC26" s="407">
        <f t="shared" si="130"/>
        <v>14</v>
      </c>
      <c r="AD26" s="407">
        <f t="shared" si="130"/>
        <v>15</v>
      </c>
      <c r="AE26" s="407">
        <f t="shared" si="130"/>
        <v>13</v>
      </c>
      <c r="AF26" s="407">
        <f t="shared" si="130"/>
        <v>12</v>
      </c>
      <c r="AG26" s="407">
        <f t="shared" si="130"/>
        <v>13</v>
      </c>
      <c r="AH26" s="407">
        <f t="shared" si="130"/>
        <v>14</v>
      </c>
      <c r="AI26" s="377">
        <f t="shared" si="108"/>
        <v>11.666666666666666</v>
      </c>
      <c r="AJ26" s="365">
        <f t="shared" si="109"/>
        <v>3.7254245232976988</v>
      </c>
      <c r="AL26" s="398"/>
      <c r="AP26" s="398"/>
      <c r="AZ26" s="309"/>
      <c r="BA26" s="309"/>
      <c r="BB26" s="309"/>
      <c r="BC26" s="309"/>
      <c r="BD26" s="309"/>
      <c r="BJ26" s="383" t="s">
        <v>134</v>
      </c>
      <c r="BK26" s="407">
        <f t="shared" ref="BK26:BV26" si="131">COUNTIF(BK8:BK22,"&gt;=88")</f>
        <v>10</v>
      </c>
      <c r="BL26" s="407">
        <f t="shared" si="131"/>
        <v>14</v>
      </c>
      <c r="BM26" s="407">
        <f t="shared" si="131"/>
        <v>12</v>
      </c>
      <c r="BN26" s="407">
        <f t="shared" si="131"/>
        <v>11</v>
      </c>
      <c r="BO26" s="407">
        <f t="shared" si="131"/>
        <v>11</v>
      </c>
      <c r="BP26" s="407">
        <f t="shared" si="131"/>
        <v>15</v>
      </c>
      <c r="BQ26" s="407">
        <f t="shared" si="131"/>
        <v>14</v>
      </c>
      <c r="BR26" s="407">
        <f t="shared" si="131"/>
        <v>15</v>
      </c>
      <c r="BS26" s="407">
        <f t="shared" si="131"/>
        <v>14</v>
      </c>
      <c r="BT26" s="407">
        <f t="shared" si="131"/>
        <v>13</v>
      </c>
      <c r="BU26" s="407">
        <f t="shared" si="131"/>
        <v>14</v>
      </c>
      <c r="BV26" s="407">
        <f t="shared" si="131"/>
        <v>14</v>
      </c>
      <c r="BW26" s="524">
        <f>AVERAGE(BK26:BU26)</f>
        <v>13</v>
      </c>
      <c r="BX26" s="374">
        <f t="shared" si="125"/>
        <v>1.6764862244009184</v>
      </c>
      <c r="BZ26" s="398"/>
      <c r="CD26" s="398"/>
      <c r="CN26" s="309"/>
      <c r="CO26" s="309"/>
      <c r="CP26" s="309"/>
      <c r="CQ26" s="309"/>
      <c r="CR26" s="309"/>
      <c r="CX26" s="399" t="s">
        <v>134</v>
      </c>
      <c r="CY26" s="407">
        <f t="shared" ref="CY26:DJ26" si="132">COUNTIF(CY8:CY22,"&gt;=88")</f>
        <v>12</v>
      </c>
      <c r="CZ26" s="407">
        <f t="shared" si="132"/>
        <v>14</v>
      </c>
      <c r="DA26" s="407">
        <f t="shared" si="132"/>
        <v>11</v>
      </c>
      <c r="DB26" s="407">
        <f t="shared" si="132"/>
        <v>12</v>
      </c>
      <c r="DC26" s="407">
        <f t="shared" si="132"/>
        <v>14</v>
      </c>
      <c r="DD26" s="407">
        <f t="shared" si="132"/>
        <v>15</v>
      </c>
      <c r="DE26" s="407">
        <f t="shared" si="132"/>
        <v>14</v>
      </c>
      <c r="DF26" s="407">
        <f t="shared" si="132"/>
        <v>15</v>
      </c>
      <c r="DG26" s="407">
        <f t="shared" si="132"/>
        <v>14</v>
      </c>
      <c r="DH26" s="407">
        <f t="shared" si="132"/>
        <v>14</v>
      </c>
      <c r="DI26" s="407">
        <f t="shared" si="132"/>
        <v>14</v>
      </c>
      <c r="DJ26" s="407">
        <f t="shared" si="132"/>
        <v>14</v>
      </c>
      <c r="DK26" s="377">
        <f t="shared" si="112"/>
        <v>13.583333333333334</v>
      </c>
      <c r="DL26" s="365">
        <f t="shared" si="113"/>
        <v>1.2401124093721456</v>
      </c>
      <c r="DN26" s="398"/>
      <c r="DR26" s="398"/>
      <c r="EB26" s="309"/>
      <c r="EC26" s="309"/>
      <c r="ED26" s="309"/>
      <c r="EE26" s="309"/>
      <c r="EF26" s="309"/>
      <c r="EL26" s="399" t="s">
        <v>134</v>
      </c>
      <c r="EM26" s="407">
        <f t="shared" ref="EM26:EX26" si="133">COUNTIF(EM8:EM22,"&gt;=88")</f>
        <v>12</v>
      </c>
      <c r="EN26" s="407">
        <f t="shared" si="133"/>
        <v>13</v>
      </c>
      <c r="EO26" s="407">
        <f t="shared" si="133"/>
        <v>11</v>
      </c>
      <c r="EP26" s="407">
        <f t="shared" si="133"/>
        <v>11</v>
      </c>
      <c r="EQ26" s="407">
        <f t="shared" si="133"/>
        <v>13</v>
      </c>
      <c r="ER26" s="407">
        <f t="shared" si="133"/>
        <v>13</v>
      </c>
      <c r="ES26" s="407">
        <f t="shared" si="133"/>
        <v>13</v>
      </c>
      <c r="ET26" s="407">
        <f t="shared" si="133"/>
        <v>14</v>
      </c>
      <c r="EU26" s="407">
        <f t="shared" si="133"/>
        <v>13</v>
      </c>
      <c r="EV26" s="407">
        <f t="shared" si="133"/>
        <v>13</v>
      </c>
      <c r="EW26" s="407">
        <f t="shared" si="133"/>
        <v>14</v>
      </c>
      <c r="EX26" s="407">
        <f t="shared" si="133"/>
        <v>14</v>
      </c>
      <c r="EY26" s="377">
        <f t="shared" si="115"/>
        <v>12.833333333333334</v>
      </c>
      <c r="EZ26" s="365">
        <f t="shared" si="116"/>
        <v>1.0298573010888745</v>
      </c>
      <c r="FB26" s="398"/>
      <c r="FF26" s="398"/>
      <c r="FP26" s="309"/>
      <c r="FQ26" s="309"/>
      <c r="FR26" s="309"/>
      <c r="FS26" s="309"/>
      <c r="FT26" s="309"/>
      <c r="FZ26" s="403" t="s">
        <v>134</v>
      </c>
      <c r="GA26" s="409">
        <f t="shared" ref="GA26:GL26" si="134">COUNTIF(GA8:GA22,"&gt;=88")</f>
        <v>13</v>
      </c>
      <c r="GB26" s="407">
        <f t="shared" si="134"/>
        <v>10</v>
      </c>
      <c r="GC26" s="407">
        <f t="shared" si="134"/>
        <v>14</v>
      </c>
      <c r="GD26" s="407">
        <f t="shared" si="134"/>
        <v>12</v>
      </c>
      <c r="GE26" s="407">
        <f t="shared" si="134"/>
        <v>12</v>
      </c>
      <c r="GF26" s="407">
        <f t="shared" si="134"/>
        <v>13</v>
      </c>
      <c r="GG26" s="407">
        <f t="shared" si="134"/>
        <v>14</v>
      </c>
      <c r="GH26" s="407">
        <f t="shared" si="134"/>
        <v>14</v>
      </c>
      <c r="GI26" s="407">
        <f t="shared" si="134"/>
        <v>13</v>
      </c>
      <c r="GJ26" s="407">
        <f t="shared" si="134"/>
        <v>13</v>
      </c>
      <c r="GK26" s="407">
        <f t="shared" si="134"/>
        <v>14</v>
      </c>
      <c r="GL26" s="407">
        <f t="shared" si="134"/>
        <v>15</v>
      </c>
      <c r="GM26" s="377">
        <f t="shared" si="118"/>
        <v>13.083333333333334</v>
      </c>
      <c r="GN26" s="365">
        <f t="shared" si="119"/>
        <v>1.3113721705515067</v>
      </c>
      <c r="GP26" s="398"/>
      <c r="GT26" s="398"/>
      <c r="HD26" s="309"/>
      <c r="HE26" s="309"/>
      <c r="HF26" s="309"/>
      <c r="HG26" s="309"/>
      <c r="HH26" s="309"/>
      <c r="HN26" s="399" t="s">
        <v>134</v>
      </c>
      <c r="HO26" s="407">
        <f>COUNTIF(HO8:HO22,"&gt;=88")</f>
        <v>13</v>
      </c>
      <c r="HP26" s="407"/>
      <c r="HQ26" s="407">
        <f t="shared" ref="HQ26:HZ26" si="135">COUNTIF(HQ8:HQ22,"&gt;=88")</f>
        <v>12</v>
      </c>
      <c r="HR26" s="407">
        <f t="shared" si="135"/>
        <v>11</v>
      </c>
      <c r="HS26" s="407">
        <f t="shared" si="135"/>
        <v>13</v>
      </c>
      <c r="HT26" s="407">
        <f t="shared" si="135"/>
        <v>13</v>
      </c>
      <c r="HU26" s="407">
        <f t="shared" si="135"/>
        <v>13</v>
      </c>
      <c r="HV26" s="407">
        <f t="shared" si="135"/>
        <v>14</v>
      </c>
      <c r="HW26" s="407">
        <f t="shared" si="135"/>
        <v>13</v>
      </c>
      <c r="HX26" s="407">
        <f t="shared" si="135"/>
        <v>14</v>
      </c>
      <c r="HY26" s="407">
        <f t="shared" si="135"/>
        <v>14</v>
      </c>
      <c r="HZ26" s="407">
        <f t="shared" si="135"/>
        <v>15</v>
      </c>
      <c r="IA26" s="406">
        <f t="shared" si="121"/>
        <v>13.181818181818182</v>
      </c>
      <c r="IB26" s="411">
        <f t="shared" si="122"/>
        <v>1.0787197799411874</v>
      </c>
      <c r="ID26" s="398"/>
      <c r="IH26" s="398"/>
      <c r="IR26" s="309"/>
      <c r="IS26" s="309"/>
      <c r="IT26" s="309"/>
      <c r="IU26" s="309"/>
      <c r="IV26" s="309"/>
      <c r="JB26" s="334"/>
      <c r="JC26" s="334"/>
      <c r="JD26" s="334"/>
      <c r="JE26" s="334"/>
      <c r="JF26" s="334"/>
      <c r="JG26" s="334"/>
      <c r="JH26" s="334"/>
      <c r="JI26" s="334"/>
      <c r="JJ26" s="334"/>
      <c r="JK26" s="334"/>
      <c r="JM26" s="526"/>
      <c r="JN26" s="42"/>
      <c r="JO26" s="42"/>
      <c r="JR26" s="398"/>
      <c r="JV26" s="398"/>
      <c r="KF26" s="309"/>
      <c r="KG26" s="309"/>
      <c r="KH26" s="309"/>
      <c r="KI26" s="309"/>
      <c r="KJ26" s="309"/>
      <c r="KP26" s="334"/>
      <c r="KQ26" s="334"/>
      <c r="KR26" s="334"/>
      <c r="KS26" s="334"/>
      <c r="KT26" s="334"/>
      <c r="KU26" s="334"/>
      <c r="KV26" s="334"/>
      <c r="KW26" s="334"/>
      <c r="KX26" s="334"/>
      <c r="KY26" s="334"/>
      <c r="LA26" s="526"/>
      <c r="LB26" s="42"/>
      <c r="LC26" s="42"/>
      <c r="LF26" s="398"/>
      <c r="LJ26" s="398"/>
      <c r="LT26" s="309"/>
      <c r="LU26" s="309"/>
      <c r="LV26" s="309"/>
      <c r="LW26" s="309"/>
      <c r="LX26" s="309"/>
      <c r="MD26" s="334"/>
      <c r="ME26" s="334"/>
      <c r="MF26" s="334"/>
      <c r="MG26" s="334"/>
      <c r="MH26" s="334"/>
      <c r="MI26" s="334"/>
      <c r="MJ26" s="334"/>
      <c r="MK26" s="334"/>
      <c r="ML26" s="334"/>
      <c r="MM26" s="334"/>
      <c r="MO26" s="526"/>
      <c r="MP26" s="42"/>
      <c r="MQ26" s="42"/>
      <c r="MT26" s="398"/>
      <c r="MX26" s="398"/>
      <c r="NH26" s="309"/>
      <c r="NI26" s="309"/>
      <c r="NJ26" s="309"/>
      <c r="NK26" s="309"/>
      <c r="NL26" s="309"/>
      <c r="NR26" s="334"/>
      <c r="NS26" s="334"/>
      <c r="NT26" s="334"/>
      <c r="NU26" s="334"/>
      <c r="NV26" s="334"/>
      <c r="NW26" s="334"/>
      <c r="NX26" s="334"/>
      <c r="NY26" s="334"/>
      <c r="NZ26" s="334"/>
      <c r="OA26" s="334"/>
      <c r="OC26" s="526"/>
      <c r="OD26" s="42"/>
      <c r="OE26" s="42"/>
      <c r="OH26" s="398"/>
    </row>
    <row r="27" spans="2:400" ht="16.5" thickTop="1" thickBot="1" x14ac:dyDescent="0.4">
      <c r="B27" s="398"/>
      <c r="L27" s="309"/>
      <c r="M27" s="309"/>
      <c r="N27" s="309"/>
      <c r="O27" s="309"/>
      <c r="P27" s="309"/>
      <c r="V27" s="403" t="s">
        <v>133</v>
      </c>
      <c r="W27" s="409">
        <f t="shared" ref="W27:AH27" si="136">COUNTIF(W8:W22,"&gt;=92")</f>
        <v>0</v>
      </c>
      <c r="X27" s="407">
        <f t="shared" si="136"/>
        <v>8</v>
      </c>
      <c r="Y27" s="407">
        <f t="shared" si="136"/>
        <v>13</v>
      </c>
      <c r="Z27" s="407">
        <f t="shared" si="136"/>
        <v>0</v>
      </c>
      <c r="AA27" s="407">
        <f t="shared" si="136"/>
        <v>0</v>
      </c>
      <c r="AB27" s="407">
        <f t="shared" si="136"/>
        <v>13</v>
      </c>
      <c r="AC27" s="407">
        <f t="shared" si="136"/>
        <v>12</v>
      </c>
      <c r="AD27" s="407">
        <f t="shared" si="136"/>
        <v>14</v>
      </c>
      <c r="AE27" s="407">
        <f t="shared" si="136"/>
        <v>10</v>
      </c>
      <c r="AF27" s="407">
        <f t="shared" si="136"/>
        <v>2</v>
      </c>
      <c r="AG27" s="407">
        <f t="shared" si="136"/>
        <v>8</v>
      </c>
      <c r="AH27" s="407">
        <f t="shared" si="136"/>
        <v>10</v>
      </c>
      <c r="AI27" s="377">
        <f t="shared" si="108"/>
        <v>7.5</v>
      </c>
      <c r="AJ27" s="365">
        <f t="shared" si="109"/>
        <v>5.5185637130095229</v>
      </c>
      <c r="AL27" s="398"/>
      <c r="AP27" s="398"/>
      <c r="AZ27" s="309"/>
      <c r="BA27" s="309"/>
      <c r="BB27" s="309"/>
      <c r="BC27" s="309"/>
      <c r="BD27" s="309"/>
      <c r="BJ27" s="383" t="s">
        <v>133</v>
      </c>
      <c r="BK27" s="407">
        <f t="shared" ref="BK27:BV27" si="137">COUNTIF(BK8:BK22,"&gt;=92")</f>
        <v>0</v>
      </c>
      <c r="BL27" s="407">
        <f t="shared" si="137"/>
        <v>11</v>
      </c>
      <c r="BM27" s="407">
        <f t="shared" si="137"/>
        <v>7</v>
      </c>
      <c r="BN27" s="407">
        <f t="shared" si="137"/>
        <v>7</v>
      </c>
      <c r="BO27" s="407">
        <f t="shared" si="137"/>
        <v>0</v>
      </c>
      <c r="BP27" s="407">
        <f t="shared" si="137"/>
        <v>13</v>
      </c>
      <c r="BQ27" s="407">
        <f t="shared" si="137"/>
        <v>13</v>
      </c>
      <c r="BR27" s="407">
        <f t="shared" si="137"/>
        <v>14</v>
      </c>
      <c r="BS27" s="407">
        <f t="shared" si="137"/>
        <v>12</v>
      </c>
      <c r="BT27" s="407">
        <f t="shared" si="137"/>
        <v>10</v>
      </c>
      <c r="BU27" s="407">
        <f t="shared" si="137"/>
        <v>11</v>
      </c>
      <c r="BV27" s="407">
        <f t="shared" si="137"/>
        <v>11</v>
      </c>
      <c r="BW27" s="524">
        <f>AVERAGE(BK27:BU27)</f>
        <v>8.9090909090909083</v>
      </c>
      <c r="BX27" s="374">
        <f t="shared" si="125"/>
        <v>4.7569725539241734</v>
      </c>
      <c r="BZ27" s="398"/>
      <c r="CD27" s="398"/>
      <c r="CN27" s="309"/>
      <c r="CO27" s="309"/>
      <c r="CP27" s="309"/>
      <c r="CQ27" s="309"/>
      <c r="CR27" s="309"/>
      <c r="CX27" s="399" t="s">
        <v>133</v>
      </c>
      <c r="CY27" s="407">
        <f t="shared" ref="CY27:DJ27" si="138">COUNTIF(CY8:CY22,"&gt;=92")</f>
        <v>5</v>
      </c>
      <c r="CZ27" s="407">
        <f t="shared" si="138"/>
        <v>12</v>
      </c>
      <c r="DA27" s="407">
        <f t="shared" si="138"/>
        <v>8</v>
      </c>
      <c r="DB27" s="407">
        <f t="shared" si="138"/>
        <v>8</v>
      </c>
      <c r="DC27" s="407">
        <f t="shared" si="138"/>
        <v>13</v>
      </c>
      <c r="DD27" s="407">
        <f t="shared" si="138"/>
        <v>13</v>
      </c>
      <c r="DE27" s="407">
        <f t="shared" si="138"/>
        <v>13</v>
      </c>
      <c r="DF27" s="407">
        <f t="shared" si="138"/>
        <v>14</v>
      </c>
      <c r="DG27" s="407">
        <f t="shared" si="138"/>
        <v>13</v>
      </c>
      <c r="DH27" s="407">
        <f t="shared" si="138"/>
        <v>11</v>
      </c>
      <c r="DI27" s="407">
        <f t="shared" si="138"/>
        <v>13</v>
      </c>
      <c r="DJ27" s="407">
        <f t="shared" si="138"/>
        <v>13</v>
      </c>
      <c r="DK27" s="377">
        <f t="shared" si="112"/>
        <v>11.333333333333334</v>
      </c>
      <c r="DL27" s="365">
        <f t="shared" si="113"/>
        <v>2.8069178610689494</v>
      </c>
      <c r="DN27" s="398"/>
      <c r="DR27" s="398"/>
      <c r="EB27" s="309"/>
      <c r="EC27" s="309"/>
      <c r="ED27" s="309"/>
      <c r="EE27" s="309"/>
      <c r="EF27" s="309"/>
      <c r="EL27" s="399" t="s">
        <v>133</v>
      </c>
      <c r="EM27" s="407">
        <f t="shared" ref="EM27:EX27" si="139">COUNTIF(EM8:EM22,"&gt;=92")</f>
        <v>9</v>
      </c>
      <c r="EN27" s="407">
        <f t="shared" si="139"/>
        <v>12</v>
      </c>
      <c r="EO27" s="407">
        <f t="shared" si="139"/>
        <v>9</v>
      </c>
      <c r="EP27" s="407">
        <f t="shared" si="139"/>
        <v>8</v>
      </c>
      <c r="EQ27" s="407">
        <f t="shared" si="139"/>
        <v>12</v>
      </c>
      <c r="ER27" s="407">
        <f t="shared" si="139"/>
        <v>10</v>
      </c>
      <c r="ES27" s="407">
        <f t="shared" si="139"/>
        <v>12</v>
      </c>
      <c r="ET27" s="407">
        <f t="shared" si="139"/>
        <v>13</v>
      </c>
      <c r="EU27" s="407">
        <f t="shared" si="139"/>
        <v>12</v>
      </c>
      <c r="EV27" s="407">
        <f t="shared" si="139"/>
        <v>11</v>
      </c>
      <c r="EW27" s="407">
        <f t="shared" si="139"/>
        <v>13</v>
      </c>
      <c r="EX27" s="407">
        <f t="shared" si="139"/>
        <v>13</v>
      </c>
      <c r="EY27" s="377">
        <f t="shared" si="115"/>
        <v>11.166666666666666</v>
      </c>
      <c r="EZ27" s="365">
        <f t="shared" si="116"/>
        <v>1.7494587907710395</v>
      </c>
      <c r="FB27" s="398"/>
      <c r="FF27" s="398"/>
      <c r="FP27" s="309"/>
      <c r="FQ27" s="309"/>
      <c r="FR27" s="309"/>
      <c r="FS27" s="309"/>
      <c r="FT27" s="309"/>
      <c r="FZ27" s="403" t="s">
        <v>133</v>
      </c>
      <c r="GA27" s="409">
        <f t="shared" ref="GA27:GL27" si="140">COUNTIF(GA8:GA22,"&gt;=92")</f>
        <v>11</v>
      </c>
      <c r="GB27" s="407">
        <f t="shared" si="140"/>
        <v>2</v>
      </c>
      <c r="GC27" s="407">
        <f t="shared" si="140"/>
        <v>9</v>
      </c>
      <c r="GD27" s="407">
        <f t="shared" si="140"/>
        <v>7</v>
      </c>
      <c r="GE27" s="407">
        <f t="shared" si="140"/>
        <v>1</v>
      </c>
      <c r="GF27" s="407">
        <f t="shared" si="140"/>
        <v>12</v>
      </c>
      <c r="GG27" s="407">
        <f t="shared" si="140"/>
        <v>13</v>
      </c>
      <c r="GH27" s="407">
        <f t="shared" si="140"/>
        <v>13</v>
      </c>
      <c r="GI27" s="407">
        <f t="shared" si="140"/>
        <v>11</v>
      </c>
      <c r="GJ27" s="407">
        <f t="shared" si="140"/>
        <v>10</v>
      </c>
      <c r="GK27" s="407">
        <f t="shared" si="140"/>
        <v>13</v>
      </c>
      <c r="GL27" s="407">
        <f t="shared" si="140"/>
        <v>12</v>
      </c>
      <c r="GM27" s="377">
        <f t="shared" si="118"/>
        <v>9.5</v>
      </c>
      <c r="GN27" s="365">
        <f t="shared" si="119"/>
        <v>4.1450956782465447</v>
      </c>
      <c r="GP27" s="398"/>
      <c r="GT27" s="398"/>
      <c r="HD27" s="309"/>
      <c r="HE27" s="309"/>
      <c r="HF27" s="309"/>
      <c r="HG27" s="309"/>
      <c r="HH27" s="309"/>
      <c r="HN27" s="399" t="s">
        <v>133</v>
      </c>
      <c r="HO27" s="407">
        <f>COUNTIF(HO8:HO22,"&gt;=92")</f>
        <v>10</v>
      </c>
      <c r="HP27" s="407"/>
      <c r="HQ27" s="407">
        <f t="shared" ref="HQ27:HZ27" si="141">COUNTIF(HQ8:HQ22,"&gt;=92")</f>
        <v>10</v>
      </c>
      <c r="HR27" s="407">
        <f t="shared" si="141"/>
        <v>8</v>
      </c>
      <c r="HS27" s="407">
        <f t="shared" si="141"/>
        <v>13</v>
      </c>
      <c r="HT27" s="407">
        <f t="shared" si="141"/>
        <v>11</v>
      </c>
      <c r="HU27" s="407">
        <f t="shared" si="141"/>
        <v>12</v>
      </c>
      <c r="HV27" s="407">
        <f t="shared" si="141"/>
        <v>13</v>
      </c>
      <c r="HW27" s="407">
        <f t="shared" si="141"/>
        <v>11</v>
      </c>
      <c r="HX27" s="407">
        <f t="shared" si="141"/>
        <v>11</v>
      </c>
      <c r="HY27" s="407">
        <f t="shared" si="141"/>
        <v>12</v>
      </c>
      <c r="HZ27" s="407">
        <f t="shared" si="141"/>
        <v>12</v>
      </c>
      <c r="IA27" s="406">
        <f t="shared" si="121"/>
        <v>11.181818181818182</v>
      </c>
      <c r="IB27" s="405">
        <f t="shared" si="122"/>
        <v>1.4709304414677038</v>
      </c>
      <c r="ID27" s="398"/>
      <c r="IH27" s="398"/>
      <c r="IR27" s="309"/>
      <c r="IS27" s="309"/>
      <c r="IT27" s="309"/>
      <c r="IU27" s="309"/>
      <c r="IV27" s="309"/>
      <c r="JB27" s="334"/>
      <c r="JC27" s="334"/>
      <c r="JD27" s="334"/>
      <c r="JE27" s="334"/>
      <c r="JF27" s="334"/>
      <c r="JG27" s="334"/>
      <c r="JH27" s="334"/>
      <c r="JI27" s="334"/>
      <c r="JJ27" s="334"/>
      <c r="JK27" s="334"/>
      <c r="JN27" s="283"/>
      <c r="JO27" s="42"/>
      <c r="JR27" s="398"/>
      <c r="JV27" s="398"/>
      <c r="KF27" s="309"/>
      <c r="KG27" s="309"/>
      <c r="KH27" s="309"/>
      <c r="KI27" s="309"/>
      <c r="KJ27" s="309"/>
      <c r="KP27" s="334"/>
      <c r="KQ27" s="334"/>
      <c r="KR27" s="334"/>
      <c r="KS27" s="334"/>
      <c r="KT27" s="334"/>
      <c r="KU27" s="334"/>
      <c r="KV27" s="334"/>
      <c r="KW27" s="334"/>
      <c r="KX27" s="334"/>
      <c r="KY27" s="334"/>
      <c r="LB27" s="283"/>
      <c r="LC27" s="42"/>
      <c r="LF27" s="398"/>
      <c r="LJ27" s="398"/>
      <c r="LT27" s="309"/>
      <c r="LU27" s="309"/>
      <c r="LV27" s="309"/>
      <c r="LW27" s="309"/>
      <c r="LX27" s="309"/>
      <c r="MD27" s="334"/>
      <c r="ME27" s="334"/>
      <c r="MF27" s="334"/>
      <c r="MG27" s="334"/>
      <c r="MH27" s="334"/>
      <c r="MI27" s="334"/>
      <c r="MJ27" s="334"/>
      <c r="MK27" s="334"/>
      <c r="ML27" s="334"/>
      <c r="MM27" s="334"/>
      <c r="MP27" s="283"/>
      <c r="MQ27" s="42"/>
      <c r="MT27" s="398"/>
      <c r="MX27" s="398"/>
      <c r="NH27" s="309"/>
      <c r="NI27" s="309"/>
      <c r="NJ27" s="309"/>
      <c r="NK27" s="309"/>
      <c r="NL27" s="309"/>
      <c r="NR27" s="334"/>
      <c r="NS27" s="334"/>
      <c r="NT27" s="334"/>
      <c r="NU27" s="334"/>
      <c r="NV27" s="334"/>
      <c r="NW27" s="334"/>
      <c r="NX27" s="334"/>
      <c r="NY27" s="334"/>
      <c r="NZ27" s="334"/>
      <c r="OA27" s="334"/>
      <c r="OD27" s="283"/>
      <c r="OE27" s="42"/>
      <c r="OH27" s="398"/>
    </row>
    <row r="28" spans="2:400" ht="16.5" thickTop="1" thickBot="1" x14ac:dyDescent="0.4">
      <c r="B28" s="398"/>
      <c r="L28" s="309"/>
      <c r="M28" s="309"/>
      <c r="N28" s="309"/>
      <c r="O28" s="309"/>
      <c r="P28" s="309"/>
      <c r="V28" s="403" t="s">
        <v>132</v>
      </c>
      <c r="W28" s="409">
        <f t="shared" ref="W28:AH28" si="142">COUNTIF(W8:W22,"&gt;=95")</f>
        <v>0</v>
      </c>
      <c r="X28" s="407">
        <f t="shared" si="142"/>
        <v>0</v>
      </c>
      <c r="Y28" s="407">
        <f t="shared" si="142"/>
        <v>11</v>
      </c>
      <c r="Z28" s="407">
        <f t="shared" si="142"/>
        <v>0</v>
      </c>
      <c r="AA28" s="407">
        <f t="shared" si="142"/>
        <v>0</v>
      </c>
      <c r="AB28" s="407">
        <f t="shared" si="142"/>
        <v>6</v>
      </c>
      <c r="AC28" s="407">
        <f t="shared" si="142"/>
        <v>3</v>
      </c>
      <c r="AD28" s="407">
        <f t="shared" si="142"/>
        <v>6</v>
      </c>
      <c r="AE28" s="407">
        <f t="shared" si="142"/>
        <v>0</v>
      </c>
      <c r="AF28" s="407">
        <f t="shared" si="142"/>
        <v>0</v>
      </c>
      <c r="AG28" s="407">
        <f t="shared" si="142"/>
        <v>0</v>
      </c>
      <c r="AH28" s="407">
        <f t="shared" si="142"/>
        <v>0</v>
      </c>
      <c r="AI28" s="377">
        <f t="shared" si="108"/>
        <v>2.1666666666666665</v>
      </c>
      <c r="AJ28" s="365">
        <f t="shared" si="109"/>
        <v>3.6390141855211615</v>
      </c>
      <c r="BJ28" s="383" t="s">
        <v>132</v>
      </c>
      <c r="BK28" s="407">
        <f t="shared" ref="BK28:BV28" si="143">COUNTIF(BK8:BK22,"&gt;=95")</f>
        <v>0</v>
      </c>
      <c r="BL28" s="407">
        <f t="shared" si="143"/>
        <v>7</v>
      </c>
      <c r="BM28" s="407">
        <f t="shared" si="143"/>
        <v>0</v>
      </c>
      <c r="BN28" s="407">
        <f t="shared" si="143"/>
        <v>0</v>
      </c>
      <c r="BO28" s="407">
        <f t="shared" si="143"/>
        <v>0</v>
      </c>
      <c r="BP28" s="407">
        <f t="shared" si="143"/>
        <v>6</v>
      </c>
      <c r="BQ28" s="407">
        <f t="shared" si="143"/>
        <v>9</v>
      </c>
      <c r="BR28" s="407">
        <f t="shared" si="143"/>
        <v>10</v>
      </c>
      <c r="BS28" s="407">
        <f t="shared" si="143"/>
        <v>9</v>
      </c>
      <c r="BT28" s="407">
        <f t="shared" si="143"/>
        <v>0</v>
      </c>
      <c r="BU28" s="407">
        <f t="shared" si="143"/>
        <v>0</v>
      </c>
      <c r="BV28" s="407">
        <f t="shared" si="143"/>
        <v>0</v>
      </c>
      <c r="BW28" s="524">
        <f>AVERAGE(BK28:BU28)</f>
        <v>3.7272727272727271</v>
      </c>
      <c r="BX28" s="374">
        <f t="shared" si="125"/>
        <v>4.3371195580253561</v>
      </c>
      <c r="BZ28" s="398"/>
      <c r="CX28" s="399" t="s">
        <v>132</v>
      </c>
      <c r="CY28" s="407">
        <f t="shared" ref="CY28:DJ28" si="144">COUNTIF(CY8:CY22,"&gt;=95")</f>
        <v>0</v>
      </c>
      <c r="CZ28" s="407">
        <f t="shared" si="144"/>
        <v>10</v>
      </c>
      <c r="DA28" s="407">
        <f t="shared" si="144"/>
        <v>0</v>
      </c>
      <c r="DB28" s="407">
        <f t="shared" si="144"/>
        <v>0</v>
      </c>
      <c r="DC28" s="407">
        <f t="shared" si="144"/>
        <v>11</v>
      </c>
      <c r="DD28" s="407">
        <f t="shared" si="144"/>
        <v>8</v>
      </c>
      <c r="DE28" s="407">
        <f t="shared" si="144"/>
        <v>9</v>
      </c>
      <c r="DF28" s="407">
        <f t="shared" si="144"/>
        <v>10</v>
      </c>
      <c r="DG28" s="407">
        <f t="shared" si="144"/>
        <v>10</v>
      </c>
      <c r="DH28" s="407">
        <f t="shared" si="144"/>
        <v>0</v>
      </c>
      <c r="DI28" s="407">
        <f t="shared" si="144"/>
        <v>2</v>
      </c>
      <c r="DJ28" s="407">
        <f t="shared" si="144"/>
        <v>5</v>
      </c>
      <c r="DK28" s="377">
        <f t="shared" si="112"/>
        <v>5.416666666666667</v>
      </c>
      <c r="DL28" s="365">
        <f t="shared" si="113"/>
        <v>4.6992907266238948</v>
      </c>
      <c r="DN28" s="398"/>
      <c r="EL28" s="399" t="s">
        <v>132</v>
      </c>
      <c r="EM28" s="407">
        <f t="shared" ref="EM28:EX28" si="145">COUNTIF(EM8:EM22,"&gt;=95")</f>
        <v>0</v>
      </c>
      <c r="EN28" s="407">
        <f t="shared" si="145"/>
        <v>8</v>
      </c>
      <c r="EO28" s="407">
        <f t="shared" si="145"/>
        <v>0</v>
      </c>
      <c r="EP28" s="407">
        <f t="shared" si="145"/>
        <v>0</v>
      </c>
      <c r="EQ28" s="407">
        <f t="shared" si="145"/>
        <v>9</v>
      </c>
      <c r="ER28" s="407">
        <f t="shared" si="145"/>
        <v>8</v>
      </c>
      <c r="ES28" s="407">
        <f t="shared" si="145"/>
        <v>9</v>
      </c>
      <c r="ET28" s="407">
        <f t="shared" si="145"/>
        <v>9</v>
      </c>
      <c r="EU28" s="407">
        <f t="shared" si="145"/>
        <v>9</v>
      </c>
      <c r="EV28" s="407">
        <f t="shared" si="145"/>
        <v>0</v>
      </c>
      <c r="EW28" s="407">
        <f t="shared" si="145"/>
        <v>2</v>
      </c>
      <c r="EX28" s="407">
        <f t="shared" si="145"/>
        <v>6</v>
      </c>
      <c r="EY28" s="377">
        <f t="shared" si="115"/>
        <v>5</v>
      </c>
      <c r="EZ28" s="365">
        <f t="shared" si="116"/>
        <v>4.177863742936748</v>
      </c>
      <c r="FB28" s="398"/>
      <c r="FZ28" s="397" t="s">
        <v>132</v>
      </c>
      <c r="GA28" s="533">
        <f t="shared" ref="GA28:GL28" si="146">COUNTIF(GA8:GA22,"&gt;=95")</f>
        <v>1</v>
      </c>
      <c r="GB28" s="532">
        <f t="shared" si="146"/>
        <v>0</v>
      </c>
      <c r="GC28" s="532">
        <f t="shared" si="146"/>
        <v>1</v>
      </c>
      <c r="GD28" s="532">
        <f t="shared" si="146"/>
        <v>0</v>
      </c>
      <c r="GE28" s="532">
        <f t="shared" si="146"/>
        <v>0</v>
      </c>
      <c r="GF28" s="532">
        <f t="shared" si="146"/>
        <v>10</v>
      </c>
      <c r="GG28" s="532">
        <f t="shared" si="146"/>
        <v>10</v>
      </c>
      <c r="GH28" s="532">
        <f t="shared" si="146"/>
        <v>8</v>
      </c>
      <c r="GI28" s="532">
        <f t="shared" si="146"/>
        <v>8</v>
      </c>
      <c r="GJ28" s="532">
        <f t="shared" si="146"/>
        <v>1</v>
      </c>
      <c r="GK28" s="532">
        <f t="shared" si="146"/>
        <v>0</v>
      </c>
      <c r="GL28" s="532">
        <f t="shared" si="146"/>
        <v>9</v>
      </c>
      <c r="GM28" s="377">
        <f t="shared" si="118"/>
        <v>4</v>
      </c>
      <c r="GN28" s="365">
        <f t="shared" si="119"/>
        <v>4.4721359549995796</v>
      </c>
      <c r="GP28" s="398"/>
      <c r="HN28" s="399" t="s">
        <v>132</v>
      </c>
      <c r="HO28" s="407">
        <f>COUNTIF(HO8:HO22,"&gt;=95")</f>
        <v>0</v>
      </c>
      <c r="HP28" s="407"/>
      <c r="HQ28" s="407">
        <f t="shared" ref="HQ28:HZ28" si="147">COUNTIF(HQ8:HQ22,"&gt;=95")</f>
        <v>1</v>
      </c>
      <c r="HR28" s="407">
        <f t="shared" si="147"/>
        <v>0</v>
      </c>
      <c r="HS28" s="407">
        <f t="shared" si="147"/>
        <v>9</v>
      </c>
      <c r="HT28" s="407">
        <f t="shared" si="147"/>
        <v>9</v>
      </c>
      <c r="HU28" s="407">
        <f t="shared" si="147"/>
        <v>8</v>
      </c>
      <c r="HV28" s="407">
        <f t="shared" si="147"/>
        <v>9</v>
      </c>
      <c r="HW28" s="407">
        <f t="shared" si="147"/>
        <v>7</v>
      </c>
      <c r="HX28" s="407">
        <f t="shared" si="147"/>
        <v>0</v>
      </c>
      <c r="HY28" s="407">
        <f t="shared" si="147"/>
        <v>0</v>
      </c>
      <c r="HZ28" s="407">
        <f t="shared" si="147"/>
        <v>9</v>
      </c>
      <c r="IA28" s="406">
        <f t="shared" si="121"/>
        <v>4.7272727272727275</v>
      </c>
      <c r="IB28" s="405">
        <f t="shared" si="122"/>
        <v>4.3838546757598866</v>
      </c>
      <c r="ID28" s="398"/>
      <c r="IH28" s="398"/>
      <c r="IR28" s="309"/>
      <c r="IS28" s="309"/>
      <c r="IT28" s="309"/>
      <c r="IU28" s="309"/>
      <c r="IV28" s="309"/>
      <c r="JB28" s="334"/>
      <c r="JC28" s="334"/>
      <c r="JD28" s="334"/>
      <c r="JE28" s="334"/>
      <c r="JF28" s="334"/>
      <c r="JG28" s="334"/>
      <c r="JH28" s="334"/>
      <c r="JI28" s="334"/>
      <c r="JJ28" s="334"/>
      <c r="JK28" s="334"/>
      <c r="JR28" s="398"/>
      <c r="JV28" s="398"/>
      <c r="KF28" s="309"/>
      <c r="KG28" s="309"/>
      <c r="KH28" s="309"/>
      <c r="KI28" s="309"/>
      <c r="KJ28" s="309"/>
      <c r="KP28" s="334"/>
      <c r="KQ28" s="334"/>
      <c r="KR28" s="334"/>
      <c r="KS28" s="334"/>
      <c r="KT28" s="334"/>
      <c r="KU28" s="334"/>
      <c r="KV28" s="334"/>
      <c r="KW28" s="334"/>
      <c r="KX28" s="334"/>
      <c r="KY28" s="334"/>
      <c r="LF28" s="398"/>
      <c r="LJ28" s="398"/>
      <c r="LT28" s="309"/>
      <c r="LU28" s="309"/>
      <c r="LV28" s="309"/>
      <c r="LW28" s="309"/>
      <c r="LX28" s="309"/>
      <c r="MD28" s="334"/>
      <c r="ME28" s="334"/>
      <c r="MF28" s="334"/>
      <c r="MG28" s="334"/>
      <c r="MH28" s="334"/>
      <c r="MI28" s="334"/>
      <c r="MJ28" s="334"/>
      <c r="MK28" s="334"/>
      <c r="ML28" s="334"/>
      <c r="MM28" s="334"/>
      <c r="MT28" s="398"/>
      <c r="MX28" s="398"/>
      <c r="NH28" s="309"/>
      <c r="NI28" s="309"/>
      <c r="NJ28" s="309"/>
      <c r="NK28" s="309"/>
      <c r="NL28" s="309"/>
      <c r="NR28" s="334"/>
      <c r="NS28" s="334"/>
      <c r="NT28" s="334"/>
      <c r="NU28" s="334"/>
      <c r="NV28" s="334"/>
      <c r="NW28" s="334"/>
      <c r="NX28" s="334"/>
      <c r="NY28" s="334"/>
      <c r="NZ28" s="334"/>
      <c r="OA28" s="334"/>
      <c r="OH28" s="398"/>
    </row>
    <row r="29" spans="2:400" ht="16.5" thickTop="1" thickBot="1" x14ac:dyDescent="0.4">
      <c r="V29" s="403" t="s">
        <v>163</v>
      </c>
      <c r="W29" s="402">
        <v>5.75</v>
      </c>
      <c r="X29" s="379">
        <v>7.65</v>
      </c>
      <c r="Y29" s="379">
        <v>7.92</v>
      </c>
      <c r="Z29" s="379">
        <v>5.09</v>
      </c>
      <c r="AA29" s="379">
        <v>6.82</v>
      </c>
      <c r="AB29" s="523">
        <v>7.22</v>
      </c>
      <c r="AC29" s="523">
        <v>6.48</v>
      </c>
      <c r="AD29" s="605">
        <v>7.29</v>
      </c>
      <c r="AE29" s="523">
        <v>6.12</v>
      </c>
      <c r="AF29" s="523">
        <v>5.87</v>
      </c>
      <c r="AG29" s="523">
        <v>6.3</v>
      </c>
      <c r="AH29" s="523">
        <v>5.8</v>
      </c>
      <c r="AI29" s="636">
        <f t="shared" si="108"/>
        <v>6.5258333333333338</v>
      </c>
      <c r="AJ29" s="372">
        <f t="shared" si="109"/>
        <v>0.86329662376616734</v>
      </c>
      <c r="BJ29" s="399" t="s">
        <v>163</v>
      </c>
      <c r="BK29" s="379">
        <v>6.23</v>
      </c>
      <c r="BL29" s="379">
        <v>9.01</v>
      </c>
      <c r="BM29" s="379">
        <v>9.09</v>
      </c>
      <c r="BN29" s="379">
        <v>6.58</v>
      </c>
      <c r="BO29" s="379">
        <v>7.61</v>
      </c>
      <c r="BP29" s="523">
        <v>8.81</v>
      </c>
      <c r="BQ29" s="523">
        <v>7.78</v>
      </c>
      <c r="BR29" s="605">
        <v>6.56</v>
      </c>
      <c r="BS29" s="379">
        <v>7.17</v>
      </c>
      <c r="BT29" s="523">
        <v>6.12</v>
      </c>
      <c r="BU29" s="523">
        <v>7.41</v>
      </c>
      <c r="BV29" s="523">
        <v>6.89</v>
      </c>
      <c r="BW29" s="384">
        <f>AVERAGE(BK29:BV29)</f>
        <v>7.4383333333333335</v>
      </c>
      <c r="BX29" s="374">
        <f t="shared" si="125"/>
        <v>1.0576804237518382</v>
      </c>
      <c r="CX29" s="399" t="s">
        <v>163</v>
      </c>
      <c r="CY29" s="379">
        <v>7</v>
      </c>
      <c r="CZ29" s="379">
        <v>11.17</v>
      </c>
      <c r="DA29" s="379">
        <v>9.75</v>
      </c>
      <c r="DB29" s="379">
        <v>7.17</v>
      </c>
      <c r="DC29" s="379">
        <v>8.99</v>
      </c>
      <c r="DD29" s="523">
        <v>10.25</v>
      </c>
      <c r="DE29" s="635">
        <v>7.45</v>
      </c>
      <c r="DF29" s="605">
        <v>6.44</v>
      </c>
      <c r="DG29" s="523">
        <v>8.5399999999999991</v>
      </c>
      <c r="DH29" s="523">
        <v>7.66</v>
      </c>
      <c r="DI29" s="379">
        <v>8.2799999999999994</v>
      </c>
      <c r="DJ29" s="523">
        <v>7.36</v>
      </c>
      <c r="DK29" s="384">
        <f t="shared" si="112"/>
        <v>8.3383333333333347</v>
      </c>
      <c r="DL29" s="374">
        <f t="shared" si="113"/>
        <v>1.4491554489258565</v>
      </c>
      <c r="DN29" s="398"/>
      <c r="EL29" s="399" t="s">
        <v>163</v>
      </c>
      <c r="EM29" s="379">
        <v>6.83</v>
      </c>
      <c r="EN29" s="379">
        <v>11.89</v>
      </c>
      <c r="EO29" s="379">
        <v>11.13</v>
      </c>
      <c r="EP29" s="379">
        <v>7.43</v>
      </c>
      <c r="EQ29" s="379">
        <v>8.76</v>
      </c>
      <c r="ER29" s="523">
        <v>11.03</v>
      </c>
      <c r="ES29" s="523">
        <v>7.78</v>
      </c>
      <c r="ET29" s="605">
        <v>5.18</v>
      </c>
      <c r="EU29" s="523">
        <v>10.199999999999999</v>
      </c>
      <c r="EV29" s="523">
        <v>7.48</v>
      </c>
      <c r="EW29" s="379">
        <v>8.14</v>
      </c>
      <c r="EX29" s="523">
        <v>8.35</v>
      </c>
      <c r="EY29" s="384">
        <f t="shared" si="115"/>
        <v>8.6833333333333336</v>
      </c>
      <c r="EZ29" s="374">
        <f t="shared" si="116"/>
        <v>2.0007104798651953</v>
      </c>
      <c r="FZ29" s="329" t="s">
        <v>163</v>
      </c>
      <c r="GA29" s="634">
        <v>6.54</v>
      </c>
      <c r="GB29" s="379">
        <v>11.89</v>
      </c>
      <c r="GC29" s="428">
        <v>12.04</v>
      </c>
      <c r="GD29" s="428">
        <v>8.34</v>
      </c>
      <c r="GE29" s="428">
        <v>8.6199999999999992</v>
      </c>
      <c r="GF29" s="633">
        <v>9.7799999999999994</v>
      </c>
      <c r="GG29" s="633">
        <v>9.02</v>
      </c>
      <c r="GH29" s="632">
        <v>5.21</v>
      </c>
      <c r="GI29" s="428">
        <v>7.57</v>
      </c>
      <c r="GJ29" s="327">
        <v>7.67</v>
      </c>
      <c r="GK29" s="327">
        <v>8.1</v>
      </c>
      <c r="GL29" s="412">
        <v>9.0500000000000007</v>
      </c>
      <c r="GM29" s="384">
        <f t="shared" si="118"/>
        <v>8.6524999999999981</v>
      </c>
      <c r="GN29" s="374">
        <f t="shared" si="119"/>
        <v>1.9627305886535675</v>
      </c>
      <c r="HN29" s="399" t="s">
        <v>163</v>
      </c>
      <c r="HO29" s="379">
        <v>6.44</v>
      </c>
      <c r="HP29" s="379"/>
      <c r="HQ29" s="379">
        <v>12.09</v>
      </c>
      <c r="HR29" s="379">
        <v>9.17</v>
      </c>
      <c r="HS29" s="379">
        <v>8.4700000000000006</v>
      </c>
      <c r="HT29" s="523">
        <v>9.0500000000000007</v>
      </c>
      <c r="HU29" s="523">
        <v>10.039999999999999</v>
      </c>
      <c r="HV29" s="605">
        <v>4.74</v>
      </c>
      <c r="HW29" s="523">
        <v>6.62</v>
      </c>
      <c r="HX29" s="379">
        <v>8.19</v>
      </c>
      <c r="HY29" s="523">
        <v>7.01</v>
      </c>
      <c r="HZ29" s="378">
        <v>9.0500000000000007</v>
      </c>
      <c r="IA29" s="631">
        <f t="shared" si="121"/>
        <v>8.2609090909090916</v>
      </c>
      <c r="IB29" s="601">
        <f t="shared" si="122"/>
        <v>1.9979362079178309</v>
      </c>
    </row>
    <row r="30" spans="2:400" ht="16.5" thickTop="1" thickBot="1" x14ac:dyDescent="0.4">
      <c r="V30" s="397" t="s">
        <v>14</v>
      </c>
      <c r="W30" s="396">
        <v>16</v>
      </c>
      <c r="X30" s="393">
        <v>17</v>
      </c>
      <c r="Y30" s="393">
        <v>17</v>
      </c>
      <c r="Z30" s="393">
        <v>15</v>
      </c>
      <c r="AA30" s="393">
        <v>17</v>
      </c>
      <c r="AB30" s="393">
        <v>14</v>
      </c>
      <c r="AC30" s="393">
        <v>15</v>
      </c>
      <c r="AD30" s="393">
        <v>17</v>
      </c>
      <c r="AE30" s="393">
        <v>13</v>
      </c>
      <c r="AF30" s="379">
        <v>15</v>
      </c>
      <c r="AG30" s="379">
        <v>15</v>
      </c>
      <c r="AH30" s="379">
        <v>14</v>
      </c>
      <c r="AI30" s="630">
        <f t="shared" si="108"/>
        <v>15.416666666666666</v>
      </c>
      <c r="AJ30" s="629">
        <f t="shared" si="109"/>
        <v>1.378954368902449</v>
      </c>
      <c r="BJ30" s="368" t="s">
        <v>14</v>
      </c>
      <c r="BK30" s="392">
        <v>16</v>
      </c>
      <c r="BL30" s="392">
        <v>18</v>
      </c>
      <c r="BM30" s="392">
        <v>17</v>
      </c>
      <c r="BN30" s="392">
        <v>16</v>
      </c>
      <c r="BO30" s="392">
        <v>17</v>
      </c>
      <c r="BP30" s="379">
        <v>15</v>
      </c>
      <c r="BQ30" s="379">
        <v>16</v>
      </c>
      <c r="BR30" s="379">
        <v>18</v>
      </c>
      <c r="BS30" s="392">
        <v>16</v>
      </c>
      <c r="BT30" s="379">
        <v>16</v>
      </c>
      <c r="BU30" s="379">
        <v>16</v>
      </c>
      <c r="BV30" s="379">
        <v>15</v>
      </c>
      <c r="BW30" s="375">
        <f>AVERAGE(BK30:BV30)</f>
        <v>16.333333333333332</v>
      </c>
      <c r="BX30" s="374">
        <f t="shared" si="125"/>
        <v>0.9847319278346619</v>
      </c>
      <c r="CX30" s="368" t="s">
        <v>14</v>
      </c>
      <c r="CY30" s="392">
        <v>16</v>
      </c>
      <c r="CZ30" s="392">
        <v>19</v>
      </c>
      <c r="DA30" s="392">
        <v>17</v>
      </c>
      <c r="DB30" s="392">
        <v>16</v>
      </c>
      <c r="DC30" s="392">
        <v>18</v>
      </c>
      <c r="DD30" s="379">
        <v>17</v>
      </c>
      <c r="DE30" s="379">
        <v>16</v>
      </c>
      <c r="DF30" s="379">
        <v>18</v>
      </c>
      <c r="DG30" s="379">
        <v>17</v>
      </c>
      <c r="DH30" s="379">
        <v>17</v>
      </c>
      <c r="DI30" s="392">
        <v>17</v>
      </c>
      <c r="DJ30" s="379">
        <v>16</v>
      </c>
      <c r="DK30" s="375">
        <f t="shared" si="112"/>
        <v>17</v>
      </c>
      <c r="DL30" s="374">
        <f t="shared" si="113"/>
        <v>0.95346258924559235</v>
      </c>
      <c r="DZ30" s="464"/>
      <c r="EL30" s="368" t="s">
        <v>14</v>
      </c>
      <c r="EM30" s="392">
        <v>17</v>
      </c>
      <c r="EN30" s="392">
        <v>18</v>
      </c>
      <c r="EO30" s="392">
        <v>18</v>
      </c>
      <c r="EP30" s="392">
        <v>16</v>
      </c>
      <c r="EQ30" s="392">
        <v>17</v>
      </c>
      <c r="ER30" s="379">
        <v>18</v>
      </c>
      <c r="ES30" s="379">
        <v>16</v>
      </c>
      <c r="ET30" s="379">
        <v>18</v>
      </c>
      <c r="EU30" s="379">
        <v>18</v>
      </c>
      <c r="EV30" s="379">
        <v>18</v>
      </c>
      <c r="EW30" s="392">
        <v>18</v>
      </c>
      <c r="EX30" s="379">
        <v>17</v>
      </c>
      <c r="EY30" s="375">
        <f t="shared" si="115"/>
        <v>17.416666666666668</v>
      </c>
      <c r="EZ30" s="374">
        <f t="shared" si="116"/>
        <v>0.79296146109875909</v>
      </c>
      <c r="FZ30" s="578" t="s">
        <v>14</v>
      </c>
      <c r="GA30" s="628">
        <v>17</v>
      </c>
      <c r="GB30" s="379">
        <v>18</v>
      </c>
      <c r="GC30" s="626">
        <v>18</v>
      </c>
      <c r="GD30" s="626">
        <v>17</v>
      </c>
      <c r="GE30" s="626">
        <v>17</v>
      </c>
      <c r="GF30" s="626">
        <v>17</v>
      </c>
      <c r="GG30" s="627">
        <v>17</v>
      </c>
      <c r="GH30" s="627">
        <v>19</v>
      </c>
      <c r="GI30" s="626">
        <v>19</v>
      </c>
      <c r="GJ30" s="58">
        <v>17</v>
      </c>
      <c r="GK30" s="58">
        <v>18</v>
      </c>
      <c r="GL30" s="96">
        <v>18</v>
      </c>
      <c r="GM30" s="375">
        <f t="shared" si="118"/>
        <v>17.666666666666668</v>
      </c>
      <c r="GN30" s="374">
        <f t="shared" si="119"/>
        <v>0.7784989441615231</v>
      </c>
      <c r="HN30" s="368" t="s">
        <v>14</v>
      </c>
      <c r="HO30" s="392">
        <v>17</v>
      </c>
      <c r="HP30" s="392"/>
      <c r="HQ30" s="392">
        <v>18</v>
      </c>
      <c r="HR30" s="392">
        <v>18</v>
      </c>
      <c r="HS30" s="392">
        <v>17</v>
      </c>
      <c r="HT30" s="379">
        <v>16</v>
      </c>
      <c r="HU30" s="379">
        <v>17</v>
      </c>
      <c r="HV30" s="379">
        <v>19</v>
      </c>
      <c r="HW30" s="379">
        <v>17</v>
      </c>
      <c r="HX30" s="392">
        <v>17</v>
      </c>
      <c r="HY30" s="379">
        <v>17</v>
      </c>
      <c r="HZ30" s="585">
        <v>18</v>
      </c>
      <c r="IA30" s="602">
        <f t="shared" si="121"/>
        <v>17.363636363636363</v>
      </c>
      <c r="IB30" s="601">
        <f t="shared" si="122"/>
        <v>0.80903983495589038</v>
      </c>
    </row>
    <row r="31" spans="2:400" ht="15.5" x14ac:dyDescent="0.35">
      <c r="V31" s="417" t="s">
        <v>55</v>
      </c>
      <c r="W31" s="382">
        <v>16.899999999999999</v>
      </c>
      <c r="X31" s="382">
        <v>16.7</v>
      </c>
      <c r="Y31" s="382">
        <v>15.8</v>
      </c>
      <c r="Z31" s="382">
        <v>17.600000000000001</v>
      </c>
      <c r="AA31" s="382">
        <v>14.2</v>
      </c>
      <c r="AB31" s="382">
        <v>15.2</v>
      </c>
      <c r="AC31" s="382">
        <v>15.4</v>
      </c>
      <c r="AD31" s="382">
        <v>14.9</v>
      </c>
      <c r="AE31" s="382">
        <v>14.3</v>
      </c>
      <c r="AF31" s="382">
        <v>15.7</v>
      </c>
      <c r="AG31" s="382">
        <v>15.4</v>
      </c>
      <c r="AH31" s="388">
        <v>15.5</v>
      </c>
      <c r="AI31" s="600"/>
      <c r="AJ31" s="599"/>
      <c r="BJ31" s="417" t="s">
        <v>55</v>
      </c>
      <c r="BK31" s="382">
        <v>16.899999999999999</v>
      </c>
      <c r="BL31" s="382">
        <v>16.7</v>
      </c>
      <c r="BM31" s="382">
        <v>15.8</v>
      </c>
      <c r="BN31" s="382">
        <v>17.600000000000001</v>
      </c>
      <c r="BO31" s="382">
        <v>14.2</v>
      </c>
      <c r="BP31" s="382">
        <v>15.2</v>
      </c>
      <c r="BQ31" s="382">
        <v>15.4</v>
      </c>
      <c r="BR31" s="382">
        <v>14.9</v>
      </c>
      <c r="BS31" s="382">
        <v>14.3</v>
      </c>
      <c r="BT31" s="382">
        <v>15.7</v>
      </c>
      <c r="BU31" s="382">
        <v>15.4</v>
      </c>
      <c r="BV31" s="388">
        <v>15.5</v>
      </c>
      <c r="BW31" s="600"/>
      <c r="BX31" s="599"/>
      <c r="CX31" s="417" t="s">
        <v>55</v>
      </c>
      <c r="CY31" s="382">
        <v>16.899999999999999</v>
      </c>
      <c r="CZ31" s="382">
        <v>16.7</v>
      </c>
      <c r="DA31" s="382">
        <v>15.8</v>
      </c>
      <c r="DB31" s="382">
        <v>17.600000000000001</v>
      </c>
      <c r="DC31" s="382">
        <v>14.2</v>
      </c>
      <c r="DD31" s="382">
        <v>15.2</v>
      </c>
      <c r="DE31" s="382">
        <v>15.4</v>
      </c>
      <c r="DF31" s="382">
        <v>14.4</v>
      </c>
      <c r="DG31" s="382">
        <v>14.3</v>
      </c>
      <c r="DH31" s="382">
        <v>15.7</v>
      </c>
      <c r="DI31" s="382">
        <v>15.4</v>
      </c>
      <c r="DJ31" s="388">
        <v>15.5</v>
      </c>
      <c r="DK31" s="600"/>
      <c r="DL31" s="599"/>
      <c r="EL31" s="417" t="s">
        <v>55</v>
      </c>
      <c r="EM31" s="382">
        <v>16.899999999999999</v>
      </c>
      <c r="EN31" s="382">
        <v>16.7</v>
      </c>
      <c r="EO31">
        <v>15.8</v>
      </c>
      <c r="EP31" s="382">
        <v>17.600000000000001</v>
      </c>
      <c r="EQ31" s="382">
        <v>14.2</v>
      </c>
      <c r="ER31" s="382">
        <v>14.7</v>
      </c>
      <c r="ES31" s="382">
        <v>15.4</v>
      </c>
      <c r="ET31" s="382">
        <v>14.4</v>
      </c>
      <c r="EU31" s="382">
        <v>13.8</v>
      </c>
      <c r="EV31" s="382">
        <v>15.2</v>
      </c>
      <c r="EW31" s="382">
        <v>15.4</v>
      </c>
      <c r="EX31" s="388">
        <v>15.5</v>
      </c>
      <c r="EY31" s="600"/>
      <c r="EZ31" s="599"/>
      <c r="FZ31" s="427" t="s">
        <v>55</v>
      </c>
      <c r="GA31" s="382">
        <v>16.899999999999999</v>
      </c>
      <c r="GB31" s="382">
        <v>15.8</v>
      </c>
      <c r="GC31">
        <v>15.8</v>
      </c>
      <c r="GD31" s="382">
        <v>17.600000000000001</v>
      </c>
      <c r="GE31" s="382">
        <v>14.2</v>
      </c>
      <c r="GF31" s="382">
        <v>14.7</v>
      </c>
      <c r="GG31" s="382">
        <v>15.9</v>
      </c>
      <c r="GH31" s="382">
        <v>14.4</v>
      </c>
      <c r="GI31" s="382">
        <v>13.3</v>
      </c>
      <c r="GJ31" s="382">
        <v>15.2</v>
      </c>
      <c r="GK31" s="382">
        <v>15.4</v>
      </c>
      <c r="GL31" s="388">
        <v>15.5</v>
      </c>
      <c r="GM31" s="600"/>
      <c r="GN31" s="599"/>
      <c r="HN31" s="417" t="s">
        <v>55</v>
      </c>
      <c r="HO31" s="382">
        <v>16.899999999999999</v>
      </c>
      <c r="HP31" s="382"/>
      <c r="HQ31">
        <v>15.8</v>
      </c>
      <c r="HR31" s="382">
        <v>17.600000000000001</v>
      </c>
      <c r="HS31" s="382">
        <v>14.2</v>
      </c>
      <c r="HT31" s="382">
        <v>14.7</v>
      </c>
      <c r="HU31" s="382">
        <v>15.9</v>
      </c>
      <c r="HV31" s="382">
        <v>14.4</v>
      </c>
      <c r="HW31" s="382">
        <v>13.3</v>
      </c>
      <c r="HX31" s="382">
        <v>15.2</v>
      </c>
      <c r="HY31" s="382">
        <v>15.4</v>
      </c>
      <c r="HZ31" s="388">
        <v>15.5</v>
      </c>
      <c r="IA31" s="600"/>
      <c r="IB31" s="599"/>
    </row>
    <row r="32" spans="2:400" ht="15.5" x14ac:dyDescent="0.35">
      <c r="V32" s="399" t="s">
        <v>174</v>
      </c>
      <c r="W32" s="379">
        <v>14.8</v>
      </c>
      <c r="X32" s="379">
        <v>13.7</v>
      </c>
      <c r="Y32" s="379">
        <v>12.6</v>
      </c>
      <c r="Z32" s="379">
        <v>14.5</v>
      </c>
      <c r="AA32" s="379">
        <v>12.3</v>
      </c>
      <c r="AB32" s="379">
        <v>12.6</v>
      </c>
      <c r="AC32" s="379">
        <v>11.7</v>
      </c>
      <c r="AD32" s="379">
        <v>12.3</v>
      </c>
      <c r="AE32" s="379">
        <v>12.3</v>
      </c>
      <c r="AF32" s="379">
        <v>13.4</v>
      </c>
      <c r="AG32" s="379">
        <v>13</v>
      </c>
      <c r="AH32" s="378">
        <v>14.4</v>
      </c>
      <c r="AI32" s="580"/>
      <c r="AJ32" s="598"/>
      <c r="BJ32" s="399" t="s">
        <v>174</v>
      </c>
      <c r="BK32" s="379">
        <v>14.8</v>
      </c>
      <c r="BL32" s="379">
        <v>13.7</v>
      </c>
      <c r="BM32" s="379">
        <v>12.6</v>
      </c>
      <c r="BN32" s="379">
        <v>14.5</v>
      </c>
      <c r="BO32" s="379">
        <v>12.3</v>
      </c>
      <c r="BP32" s="379">
        <v>12.6</v>
      </c>
      <c r="BQ32" s="379">
        <v>11.7</v>
      </c>
      <c r="BR32" s="379">
        <v>12.3</v>
      </c>
      <c r="BS32" s="379">
        <v>12.3</v>
      </c>
      <c r="BT32" s="379">
        <v>13.4</v>
      </c>
      <c r="BU32" s="379">
        <v>13</v>
      </c>
      <c r="BV32" s="378">
        <v>14.4</v>
      </c>
      <c r="BW32" s="580"/>
      <c r="BX32" s="598"/>
      <c r="CX32" s="399" t="s">
        <v>174</v>
      </c>
      <c r="CY32" s="379">
        <v>14.8</v>
      </c>
      <c r="CZ32" s="379">
        <v>13.7</v>
      </c>
      <c r="DA32" s="379">
        <v>12.6</v>
      </c>
      <c r="DB32" s="379">
        <v>14.5</v>
      </c>
      <c r="DC32" s="379">
        <v>12.3</v>
      </c>
      <c r="DD32" s="379">
        <v>12.6</v>
      </c>
      <c r="DE32" s="379">
        <v>11.7</v>
      </c>
      <c r="DF32" s="379">
        <v>11.8</v>
      </c>
      <c r="DG32" s="379">
        <v>12.3</v>
      </c>
      <c r="DH32" s="379">
        <v>13.4</v>
      </c>
      <c r="DI32" s="379">
        <v>13</v>
      </c>
      <c r="DJ32" s="378">
        <v>14.4</v>
      </c>
      <c r="DK32" s="580"/>
      <c r="DL32" s="598"/>
      <c r="EL32" s="399" t="s">
        <v>174</v>
      </c>
      <c r="EM32" s="379">
        <v>14.8</v>
      </c>
      <c r="EN32" s="379">
        <v>13.7</v>
      </c>
      <c r="EO32">
        <v>12.6</v>
      </c>
      <c r="EP32" s="379">
        <v>14.5</v>
      </c>
      <c r="EQ32" s="379">
        <v>11</v>
      </c>
      <c r="ER32" s="379">
        <v>12.6</v>
      </c>
      <c r="ES32" s="379">
        <v>12.2</v>
      </c>
      <c r="ET32" s="379">
        <v>11.8</v>
      </c>
      <c r="EU32" s="379">
        <v>11.8</v>
      </c>
      <c r="EV32" s="379">
        <v>13.4</v>
      </c>
      <c r="EW32" s="379">
        <v>12.5</v>
      </c>
      <c r="EX32" s="378">
        <v>14.4</v>
      </c>
      <c r="EY32" s="580"/>
      <c r="EZ32" s="598"/>
      <c r="FZ32" s="403" t="s">
        <v>174</v>
      </c>
      <c r="GA32" s="379">
        <v>14.8</v>
      </c>
      <c r="GB32" s="379">
        <v>12.6</v>
      </c>
      <c r="GC32">
        <v>12.6</v>
      </c>
      <c r="GD32" s="379">
        <v>14.5</v>
      </c>
      <c r="GE32" s="379">
        <v>11.5</v>
      </c>
      <c r="GF32" s="379">
        <v>12</v>
      </c>
      <c r="GG32" s="379">
        <v>12.7</v>
      </c>
      <c r="GH32" s="379">
        <v>11.8</v>
      </c>
      <c r="GI32" s="379">
        <v>11.3</v>
      </c>
      <c r="GJ32" s="379">
        <v>12.9</v>
      </c>
      <c r="GK32" s="379">
        <v>12.9</v>
      </c>
      <c r="GL32" s="378">
        <v>14.4</v>
      </c>
      <c r="GM32" s="580"/>
      <c r="GN32" s="598"/>
      <c r="HN32" s="399" t="s">
        <v>174</v>
      </c>
      <c r="HO32" s="379">
        <v>14.8</v>
      </c>
      <c r="HP32" s="379"/>
      <c r="HQ32">
        <v>12.6</v>
      </c>
      <c r="HR32" s="379">
        <v>14.5</v>
      </c>
      <c r="HS32" s="379">
        <v>11.5</v>
      </c>
      <c r="HT32" s="379">
        <v>12</v>
      </c>
      <c r="HU32" s="379">
        <v>12.7</v>
      </c>
      <c r="HV32" s="379">
        <v>11.8</v>
      </c>
      <c r="HW32" s="379">
        <v>11.3</v>
      </c>
      <c r="HX32" s="379">
        <v>12.9</v>
      </c>
      <c r="HY32" s="379">
        <v>12.9</v>
      </c>
      <c r="HZ32" s="378">
        <v>14.4</v>
      </c>
      <c r="IA32" s="580"/>
      <c r="IB32" s="598"/>
    </row>
    <row r="33" spans="2:240" ht="21.5" thickBot="1" x14ac:dyDescent="0.55000000000000004">
      <c r="B33" s="369" t="s">
        <v>219</v>
      </c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8" t="s">
        <v>96</v>
      </c>
      <c r="W33" s="367">
        <f t="shared" ref="W33:AH33" si="148">AVERAGE(W31:W32)</f>
        <v>15.85</v>
      </c>
      <c r="X33" s="367">
        <f t="shared" si="148"/>
        <v>15.2</v>
      </c>
      <c r="Y33" s="367">
        <f t="shared" si="148"/>
        <v>14.2</v>
      </c>
      <c r="Z33" s="367">
        <f t="shared" si="148"/>
        <v>16.05</v>
      </c>
      <c r="AA33" s="367">
        <f t="shared" si="148"/>
        <v>13.25</v>
      </c>
      <c r="AB33" s="367">
        <f t="shared" si="148"/>
        <v>13.899999999999999</v>
      </c>
      <c r="AC33" s="367">
        <f t="shared" si="148"/>
        <v>13.55</v>
      </c>
      <c r="AD33" s="367">
        <f t="shared" si="148"/>
        <v>13.600000000000001</v>
      </c>
      <c r="AE33" s="367">
        <f t="shared" si="148"/>
        <v>13.3</v>
      </c>
      <c r="AF33" s="367">
        <f t="shared" si="148"/>
        <v>14.55</v>
      </c>
      <c r="AG33" s="367">
        <f t="shared" si="148"/>
        <v>14.2</v>
      </c>
      <c r="AH33" s="367">
        <f t="shared" si="148"/>
        <v>14.95</v>
      </c>
      <c r="AI33" s="366">
        <f>AVERAGE(W33:AH33)</f>
        <v>14.383333333333333</v>
      </c>
      <c r="AJ33" s="370"/>
      <c r="AK33" s="369"/>
      <c r="AL33" s="369"/>
      <c r="AM33" s="369"/>
      <c r="AN33" s="369"/>
      <c r="AO33" s="369"/>
      <c r="AP33" s="369" t="s">
        <v>218</v>
      </c>
      <c r="AQ33" s="369"/>
      <c r="AR33" s="369"/>
      <c r="AS33" s="369"/>
      <c r="AT33" s="369"/>
      <c r="AU33" s="369"/>
      <c r="AV33" s="369"/>
      <c r="AW33" s="369"/>
      <c r="AX33" s="369"/>
      <c r="AY33" s="369"/>
      <c r="AZ33" s="369"/>
      <c r="BA33" s="369"/>
      <c r="BB33" s="369"/>
      <c r="BC33" s="369"/>
      <c r="BD33" s="369"/>
      <c r="BE33" s="369"/>
      <c r="BF33" s="369"/>
      <c r="BG33" s="369"/>
      <c r="BH33" s="369"/>
      <c r="BI33" s="369"/>
      <c r="BJ33" s="368" t="s">
        <v>96</v>
      </c>
      <c r="BK33" s="367">
        <f t="shared" ref="BK33:BV33" si="149">AVERAGE(BK31:BK32)</f>
        <v>15.85</v>
      </c>
      <c r="BL33" s="367">
        <f t="shared" si="149"/>
        <v>15.2</v>
      </c>
      <c r="BM33" s="367">
        <f t="shared" si="149"/>
        <v>14.2</v>
      </c>
      <c r="BN33" s="367">
        <f t="shared" si="149"/>
        <v>16.05</v>
      </c>
      <c r="BO33" s="367">
        <f t="shared" si="149"/>
        <v>13.25</v>
      </c>
      <c r="BP33" s="367">
        <f t="shared" si="149"/>
        <v>13.899999999999999</v>
      </c>
      <c r="BQ33" s="367">
        <f t="shared" si="149"/>
        <v>13.55</v>
      </c>
      <c r="BR33" s="367">
        <f t="shared" si="149"/>
        <v>13.600000000000001</v>
      </c>
      <c r="BS33" s="367">
        <f t="shared" si="149"/>
        <v>13.3</v>
      </c>
      <c r="BT33" s="367">
        <f t="shared" si="149"/>
        <v>14.55</v>
      </c>
      <c r="BU33" s="367">
        <f t="shared" si="149"/>
        <v>14.2</v>
      </c>
      <c r="BV33" s="367">
        <f t="shared" si="149"/>
        <v>14.95</v>
      </c>
      <c r="BW33" s="366">
        <f>AVERAGE(BK33:BV33)</f>
        <v>14.383333333333333</v>
      </c>
      <c r="BX33" s="370"/>
      <c r="BY33" s="369"/>
      <c r="BZ33" s="369"/>
      <c r="CA33" s="369"/>
      <c r="CB33" s="369"/>
      <c r="CC33" s="369"/>
      <c r="CD33" s="369" t="s">
        <v>217</v>
      </c>
      <c r="CE33" s="369"/>
      <c r="CF33" s="369"/>
      <c r="CG33" s="369"/>
      <c r="CH33" s="369"/>
      <c r="CI33" s="369"/>
      <c r="CJ33" s="369"/>
      <c r="CK33" s="369"/>
      <c r="CL33" s="369"/>
      <c r="CM33" s="369"/>
      <c r="CN33" s="369"/>
      <c r="CO33" s="369"/>
      <c r="CP33" s="369"/>
      <c r="CQ33" s="369"/>
      <c r="CR33" s="369"/>
      <c r="CS33" s="369"/>
      <c r="CT33" s="369"/>
      <c r="CU33" s="369"/>
      <c r="CV33" s="369"/>
      <c r="CW33" s="369"/>
      <c r="CX33" s="368" t="s">
        <v>96</v>
      </c>
      <c r="CY33" s="367">
        <f t="shared" ref="CY33:DJ33" si="150">AVERAGE(CY31:CY32)</f>
        <v>15.85</v>
      </c>
      <c r="CZ33" s="367">
        <f t="shared" si="150"/>
        <v>15.2</v>
      </c>
      <c r="DA33" s="367">
        <f t="shared" si="150"/>
        <v>14.2</v>
      </c>
      <c r="DB33" s="367">
        <f t="shared" si="150"/>
        <v>16.05</v>
      </c>
      <c r="DC33" s="367">
        <f t="shared" si="150"/>
        <v>13.25</v>
      </c>
      <c r="DD33" s="367">
        <f t="shared" si="150"/>
        <v>13.899999999999999</v>
      </c>
      <c r="DE33" s="367">
        <f t="shared" si="150"/>
        <v>13.55</v>
      </c>
      <c r="DF33" s="367">
        <f t="shared" si="150"/>
        <v>13.100000000000001</v>
      </c>
      <c r="DG33" s="367">
        <f t="shared" si="150"/>
        <v>13.3</v>
      </c>
      <c r="DH33" s="367">
        <f t="shared" si="150"/>
        <v>14.55</v>
      </c>
      <c r="DI33" s="367">
        <f t="shared" si="150"/>
        <v>14.2</v>
      </c>
      <c r="DJ33" s="367">
        <f t="shared" si="150"/>
        <v>14.95</v>
      </c>
      <c r="DK33" s="366">
        <f>AVERAGE(CY33:DJ33)</f>
        <v>14.341666666666667</v>
      </c>
      <c r="DL33" s="370"/>
      <c r="DM33" s="369"/>
      <c r="DN33" s="369"/>
      <c r="DO33" s="369"/>
      <c r="DP33" s="369"/>
      <c r="DQ33" s="369"/>
      <c r="DR33" s="369" t="s">
        <v>216</v>
      </c>
      <c r="DS33" s="369"/>
      <c r="DT33" s="369"/>
      <c r="DU33" s="369"/>
      <c r="DV33" s="369"/>
      <c r="DW33" s="369"/>
      <c r="DX33" s="369"/>
      <c r="DY33" s="369"/>
      <c r="DZ33" s="369"/>
      <c r="EA33" s="369"/>
      <c r="EB33" s="369"/>
      <c r="EC33" s="369"/>
      <c r="ED33" s="369"/>
      <c r="EE33" s="369"/>
      <c r="EF33" s="369"/>
      <c r="EG33" s="369"/>
      <c r="EH33" s="369"/>
      <c r="EI33" s="369"/>
      <c r="EJ33" s="369"/>
      <c r="EK33" s="369"/>
      <c r="EL33" s="368" t="s">
        <v>96</v>
      </c>
      <c r="EM33" s="367">
        <f t="shared" ref="EM33:EX33" si="151">AVERAGE(EM31:EM32)</f>
        <v>15.85</v>
      </c>
      <c r="EN33" s="367">
        <f t="shared" si="151"/>
        <v>15.2</v>
      </c>
      <c r="EO33" s="367">
        <f t="shared" si="151"/>
        <v>14.2</v>
      </c>
      <c r="EP33" s="367">
        <f t="shared" si="151"/>
        <v>16.05</v>
      </c>
      <c r="EQ33" s="367">
        <f t="shared" si="151"/>
        <v>12.6</v>
      </c>
      <c r="ER33" s="367">
        <f t="shared" si="151"/>
        <v>13.649999999999999</v>
      </c>
      <c r="ES33" s="367">
        <f t="shared" si="151"/>
        <v>13.8</v>
      </c>
      <c r="ET33" s="367">
        <f t="shared" si="151"/>
        <v>13.100000000000001</v>
      </c>
      <c r="EU33" s="367">
        <f t="shared" si="151"/>
        <v>12.8</v>
      </c>
      <c r="EV33" s="367">
        <f t="shared" si="151"/>
        <v>14.3</v>
      </c>
      <c r="EW33" s="367">
        <f t="shared" si="151"/>
        <v>13.95</v>
      </c>
      <c r="EX33" s="367">
        <f t="shared" si="151"/>
        <v>14.95</v>
      </c>
      <c r="EY33" s="366">
        <f>AVERAGE(EM33:EX33)</f>
        <v>14.204166666666664</v>
      </c>
      <c r="EZ33" s="370"/>
      <c r="FA33" s="369"/>
      <c r="FB33" s="369"/>
      <c r="FC33" s="369"/>
      <c r="FD33" s="369"/>
      <c r="FE33" s="369"/>
      <c r="FF33" s="369" t="s">
        <v>215</v>
      </c>
      <c r="FG33" s="369"/>
      <c r="FH33" s="369"/>
      <c r="FI33" s="369"/>
      <c r="FJ33" s="369"/>
      <c r="FK33" s="369"/>
      <c r="FL33" s="369"/>
      <c r="FM33" s="369"/>
      <c r="FN33" s="369"/>
      <c r="FO33" s="369"/>
      <c r="FP33" s="369"/>
      <c r="FQ33" s="369"/>
      <c r="FR33" s="369"/>
      <c r="FS33" s="369"/>
      <c r="FT33" s="369"/>
      <c r="FU33" s="369"/>
      <c r="FV33" s="369"/>
      <c r="FW33" s="369"/>
      <c r="FX33" s="369"/>
      <c r="FY33" s="369"/>
      <c r="FZ33" s="371" t="s">
        <v>96</v>
      </c>
      <c r="GA33" s="367">
        <f t="shared" ref="GA33:GL33" si="152">AVERAGE(GA31:GA32)</f>
        <v>15.85</v>
      </c>
      <c r="GB33" s="367">
        <f t="shared" si="152"/>
        <v>14.2</v>
      </c>
      <c r="GC33" s="367">
        <f t="shared" si="152"/>
        <v>14.2</v>
      </c>
      <c r="GD33" s="367">
        <f t="shared" si="152"/>
        <v>16.05</v>
      </c>
      <c r="GE33" s="367">
        <f t="shared" si="152"/>
        <v>12.85</v>
      </c>
      <c r="GF33" s="367">
        <f t="shared" si="152"/>
        <v>13.35</v>
      </c>
      <c r="GG33" s="367">
        <f t="shared" si="152"/>
        <v>14.3</v>
      </c>
      <c r="GH33" s="367">
        <f t="shared" si="152"/>
        <v>13.100000000000001</v>
      </c>
      <c r="GI33" s="367">
        <f t="shared" si="152"/>
        <v>12.3</v>
      </c>
      <c r="GJ33" s="367">
        <f t="shared" si="152"/>
        <v>14.05</v>
      </c>
      <c r="GK33" s="367">
        <f t="shared" si="152"/>
        <v>14.15</v>
      </c>
      <c r="GL33" s="367">
        <f t="shared" si="152"/>
        <v>14.95</v>
      </c>
      <c r="GM33" s="366">
        <f>AVERAGE(GA33:GL33)</f>
        <v>14.112499999999997</v>
      </c>
      <c r="GN33" s="370"/>
      <c r="GO33" s="369"/>
      <c r="GP33" s="369"/>
      <c r="GQ33" s="369"/>
      <c r="GR33" s="369"/>
      <c r="GS33" s="369"/>
      <c r="GT33" s="369" t="s">
        <v>214</v>
      </c>
      <c r="HN33" s="368" t="s">
        <v>96</v>
      </c>
      <c r="HO33" s="367">
        <f>AVERAGE(HO31:HO32)</f>
        <v>15.85</v>
      </c>
      <c r="HP33" s="367"/>
      <c r="HQ33" s="367">
        <f t="shared" ref="HQ33:HZ33" si="153">AVERAGE(HQ31:HQ32)</f>
        <v>14.2</v>
      </c>
      <c r="HR33" s="367">
        <f t="shared" si="153"/>
        <v>16.05</v>
      </c>
      <c r="HS33" s="367">
        <f t="shared" si="153"/>
        <v>12.85</v>
      </c>
      <c r="HT33" s="367">
        <f t="shared" si="153"/>
        <v>13.35</v>
      </c>
      <c r="HU33" s="367">
        <f t="shared" si="153"/>
        <v>14.3</v>
      </c>
      <c r="HV33" s="367">
        <f t="shared" si="153"/>
        <v>13.100000000000001</v>
      </c>
      <c r="HW33" s="367">
        <f t="shared" si="153"/>
        <v>12.3</v>
      </c>
      <c r="HX33" s="367">
        <f t="shared" si="153"/>
        <v>14.05</v>
      </c>
      <c r="HY33" s="367">
        <f t="shared" si="153"/>
        <v>14.15</v>
      </c>
      <c r="HZ33" s="367">
        <f t="shared" si="153"/>
        <v>14.95</v>
      </c>
      <c r="IA33" s="366">
        <f>AVERAGE(HO33:HZ33)</f>
        <v>14.104545454545452</v>
      </c>
      <c r="IB33" s="370"/>
    </row>
    <row r="34" spans="2:240" ht="16" thickBot="1" x14ac:dyDescent="0.4">
      <c r="B34" s="504" t="s">
        <v>192</v>
      </c>
      <c r="C34" s="503">
        <v>202</v>
      </c>
      <c r="D34" s="502">
        <v>207</v>
      </c>
      <c r="E34" s="501">
        <v>193</v>
      </c>
      <c r="F34" s="500">
        <v>207</v>
      </c>
      <c r="G34" s="500">
        <v>197</v>
      </c>
      <c r="H34" s="500">
        <v>210</v>
      </c>
      <c r="I34" s="500">
        <v>203</v>
      </c>
      <c r="J34" s="500">
        <v>206</v>
      </c>
      <c r="K34" s="500">
        <v>213</v>
      </c>
      <c r="L34" s="500">
        <v>214</v>
      </c>
      <c r="M34" s="500">
        <v>200</v>
      </c>
      <c r="N34" s="499">
        <v>190</v>
      </c>
      <c r="O34" s="498"/>
      <c r="P34" s="497"/>
      <c r="Q34" s="496"/>
      <c r="R34" s="495"/>
      <c r="S34" s="495"/>
      <c r="T34" s="494"/>
      <c r="V34" s="625" t="s">
        <v>32</v>
      </c>
      <c r="W34" s="624"/>
      <c r="X34" s="624"/>
      <c r="Y34" s="624"/>
      <c r="Z34" s="624"/>
      <c r="AA34" s="624"/>
      <c r="AB34" s="624"/>
      <c r="AC34" s="624"/>
      <c r="AD34" s="624"/>
      <c r="AE34" s="624"/>
      <c r="AF34" s="624"/>
      <c r="AG34" s="624"/>
      <c r="AH34" s="624"/>
      <c r="AI34" s="623"/>
      <c r="AJ34" s="622"/>
      <c r="AK34" s="490"/>
      <c r="AL34" s="489"/>
      <c r="AM34" s="489"/>
      <c r="AN34" s="488"/>
      <c r="AP34" s="504" t="s">
        <v>192</v>
      </c>
      <c r="AQ34" s="503">
        <v>202</v>
      </c>
      <c r="AR34" s="502">
        <v>207</v>
      </c>
      <c r="AS34" s="501">
        <v>193</v>
      </c>
      <c r="AT34" s="500">
        <v>207</v>
      </c>
      <c r="AU34" s="500">
        <v>197</v>
      </c>
      <c r="AV34" s="500">
        <v>210</v>
      </c>
      <c r="AW34" s="500">
        <v>203</v>
      </c>
      <c r="AX34" s="500">
        <v>206</v>
      </c>
      <c r="AY34" s="500">
        <v>213</v>
      </c>
      <c r="AZ34" s="500">
        <v>214</v>
      </c>
      <c r="BA34" s="500">
        <v>200</v>
      </c>
      <c r="BB34" s="499">
        <v>190</v>
      </c>
      <c r="BC34" s="498"/>
      <c r="BD34" s="497"/>
      <c r="BE34" s="496"/>
      <c r="BF34" s="495"/>
      <c r="BG34" s="495"/>
      <c r="BH34" s="494"/>
      <c r="BJ34" s="477" t="s">
        <v>32</v>
      </c>
      <c r="BK34" s="493"/>
      <c r="BL34" s="493"/>
      <c r="BM34" s="493"/>
      <c r="BN34" s="493"/>
      <c r="BO34" s="493"/>
      <c r="BP34" s="493"/>
      <c r="BQ34" s="493"/>
      <c r="BR34" s="493"/>
      <c r="BS34" s="493"/>
      <c r="BT34" s="493"/>
      <c r="BU34" s="493"/>
      <c r="BV34" s="493"/>
      <c r="BW34" s="492"/>
      <c r="BX34" s="491"/>
      <c r="BY34" s="490"/>
      <c r="BZ34" s="489"/>
      <c r="CA34" s="489"/>
      <c r="CB34" s="488"/>
      <c r="CD34" s="504" t="s">
        <v>192</v>
      </c>
      <c r="CE34" s="503">
        <v>202</v>
      </c>
      <c r="CF34" s="502">
        <v>207</v>
      </c>
      <c r="CG34" s="501">
        <v>193</v>
      </c>
      <c r="CH34" s="500">
        <v>207</v>
      </c>
      <c r="CI34" s="500">
        <v>197</v>
      </c>
      <c r="CJ34" s="500">
        <v>210</v>
      </c>
      <c r="CK34" s="500">
        <v>203</v>
      </c>
      <c r="CL34" s="500">
        <v>206</v>
      </c>
      <c r="CM34" s="500">
        <v>213</v>
      </c>
      <c r="CN34" s="500">
        <v>214</v>
      </c>
      <c r="CO34" s="500">
        <v>200</v>
      </c>
      <c r="CP34" s="499">
        <v>190</v>
      </c>
      <c r="CQ34" s="498"/>
      <c r="CR34" s="497"/>
      <c r="CS34" s="496"/>
      <c r="CT34" s="495"/>
      <c r="CU34" s="495"/>
      <c r="CV34" s="494"/>
      <c r="CX34" s="477" t="s">
        <v>32</v>
      </c>
      <c r="CY34" s="493"/>
      <c r="CZ34" s="493"/>
      <c r="DA34" s="493"/>
      <c r="DB34" s="493"/>
      <c r="DC34" s="493"/>
      <c r="DD34" s="493"/>
      <c r="DE34" s="493"/>
      <c r="DF34" s="493"/>
      <c r="DG34" s="500"/>
      <c r="DH34" s="500">
        <v>214</v>
      </c>
      <c r="DI34" s="500">
        <v>200</v>
      </c>
      <c r="DJ34" s="499">
        <v>190</v>
      </c>
      <c r="DK34" s="492"/>
      <c r="DL34" s="491"/>
      <c r="DM34" s="490"/>
      <c r="DN34" s="489"/>
      <c r="DO34" s="489"/>
      <c r="DP34" s="488"/>
      <c r="DR34" s="504" t="s">
        <v>192</v>
      </c>
      <c r="DS34" s="503">
        <v>202</v>
      </c>
      <c r="DT34" s="502">
        <v>207</v>
      </c>
      <c r="DU34" s="501">
        <v>193</v>
      </c>
      <c r="DV34" s="500">
        <v>207</v>
      </c>
      <c r="DW34" s="500">
        <v>197</v>
      </c>
      <c r="DX34" s="500">
        <v>210</v>
      </c>
      <c r="DY34" s="500">
        <v>203</v>
      </c>
      <c r="DZ34" s="500">
        <v>206</v>
      </c>
      <c r="EA34" s="500">
        <v>213</v>
      </c>
      <c r="EB34" s="500">
        <v>214</v>
      </c>
      <c r="EC34" s="500">
        <v>200</v>
      </c>
      <c r="ED34" s="499">
        <v>190</v>
      </c>
      <c r="EE34" s="498"/>
      <c r="EF34" s="497"/>
      <c r="EG34" s="496"/>
      <c r="EH34" s="495"/>
      <c r="EI34" s="495"/>
      <c r="EJ34" s="494"/>
      <c r="EL34" s="477" t="s">
        <v>32</v>
      </c>
      <c r="EM34" s="493"/>
      <c r="EN34" s="493"/>
      <c r="EO34" s="493"/>
      <c r="EP34" s="493"/>
      <c r="EQ34" s="493"/>
      <c r="ER34" s="493"/>
      <c r="ES34" s="493"/>
      <c r="ET34" s="493"/>
      <c r="EU34" s="493"/>
      <c r="EV34" s="493"/>
      <c r="EW34" s="493"/>
      <c r="EX34" s="493"/>
      <c r="EY34" s="492"/>
      <c r="EZ34" s="491"/>
      <c r="FA34" s="490"/>
      <c r="FB34" s="489"/>
      <c r="FC34" s="489"/>
      <c r="FD34" s="488"/>
      <c r="FF34" s="504" t="s">
        <v>192</v>
      </c>
      <c r="FG34" s="503">
        <v>202</v>
      </c>
      <c r="FH34" s="502">
        <v>207</v>
      </c>
      <c r="FI34" s="501">
        <v>193</v>
      </c>
      <c r="FJ34" s="500">
        <v>207</v>
      </c>
      <c r="FK34" s="500">
        <v>197</v>
      </c>
      <c r="FL34" s="500">
        <v>210</v>
      </c>
      <c r="FM34" s="500">
        <v>203</v>
      </c>
      <c r="FN34" s="500">
        <v>206</v>
      </c>
      <c r="FO34" s="500">
        <v>213</v>
      </c>
      <c r="FP34" s="500">
        <v>214</v>
      </c>
      <c r="FQ34" s="500">
        <v>200</v>
      </c>
      <c r="FR34" s="499">
        <v>190</v>
      </c>
      <c r="FS34" s="498"/>
      <c r="FT34" s="497"/>
      <c r="FU34" s="496"/>
      <c r="FV34" s="495"/>
      <c r="FW34" s="495"/>
      <c r="FX34" s="494"/>
      <c r="FZ34" s="477" t="s">
        <v>32</v>
      </c>
      <c r="GA34" s="493"/>
      <c r="GB34" s="493"/>
      <c r="GC34" s="493"/>
      <c r="GD34" s="493"/>
      <c r="GE34" s="493"/>
      <c r="GF34" s="493"/>
      <c r="GG34" s="493"/>
      <c r="GH34" s="493"/>
      <c r="GI34" s="493"/>
      <c r="GJ34" s="493"/>
      <c r="GK34" s="493"/>
      <c r="GL34" s="515"/>
      <c r="GM34" s="621"/>
      <c r="GN34" s="620"/>
      <c r="GO34" s="490"/>
      <c r="GP34" s="489"/>
      <c r="GQ34" s="489"/>
      <c r="GR34" s="488"/>
      <c r="GT34" s="504" t="s">
        <v>192</v>
      </c>
      <c r="GU34" s="503">
        <v>202</v>
      </c>
      <c r="GV34" s="502">
        <v>207</v>
      </c>
      <c r="GW34" s="501">
        <v>193</v>
      </c>
      <c r="GX34" s="500">
        <v>207</v>
      </c>
      <c r="GY34" s="500">
        <v>197</v>
      </c>
      <c r="GZ34" s="500">
        <v>210</v>
      </c>
      <c r="HA34" s="500">
        <v>203</v>
      </c>
      <c r="HB34" s="500">
        <v>206</v>
      </c>
      <c r="HC34" s="500">
        <v>213</v>
      </c>
      <c r="HD34" s="500">
        <v>214</v>
      </c>
      <c r="HE34" s="500">
        <v>200</v>
      </c>
      <c r="HF34" s="499">
        <v>190</v>
      </c>
      <c r="HG34" s="498"/>
      <c r="HH34" s="497"/>
      <c r="HI34" s="496"/>
      <c r="HJ34" s="495"/>
      <c r="HK34" s="495"/>
      <c r="HL34" s="494"/>
      <c r="HN34" s="477" t="s">
        <v>32</v>
      </c>
      <c r="HO34" s="493"/>
      <c r="HP34" s="493"/>
      <c r="HQ34" s="493"/>
      <c r="HR34" s="493"/>
      <c r="HS34" s="493"/>
      <c r="HT34" s="493"/>
      <c r="HU34" s="493"/>
      <c r="HV34" s="493"/>
      <c r="HW34" s="493"/>
      <c r="HX34" s="493"/>
      <c r="HY34" s="493"/>
      <c r="HZ34" s="515"/>
      <c r="IA34" s="621"/>
      <c r="IB34" s="620"/>
      <c r="IC34" s="490"/>
      <c r="ID34" s="489"/>
      <c r="IE34" s="489"/>
      <c r="IF34" s="488"/>
    </row>
    <row r="35" spans="2:240" ht="16.5" thickTop="1" thickBot="1" x14ac:dyDescent="0.4">
      <c r="B35" s="483" t="s">
        <v>191</v>
      </c>
      <c r="C35" s="476" t="s">
        <v>149</v>
      </c>
      <c r="D35" s="476" t="s">
        <v>148</v>
      </c>
      <c r="E35" s="476" t="s">
        <v>147</v>
      </c>
      <c r="F35" s="476" t="s">
        <v>146</v>
      </c>
      <c r="G35" s="476"/>
      <c r="H35" s="475" t="s">
        <v>144</v>
      </c>
      <c r="I35" s="475" t="s">
        <v>143</v>
      </c>
      <c r="J35" s="475" t="s">
        <v>142</v>
      </c>
      <c r="K35" s="475" t="s">
        <v>141</v>
      </c>
      <c r="L35" s="475" t="s">
        <v>140</v>
      </c>
      <c r="M35" s="475" t="s">
        <v>139</v>
      </c>
      <c r="N35" s="475" t="s">
        <v>138</v>
      </c>
      <c r="O35" s="482" t="s">
        <v>190</v>
      </c>
      <c r="P35" s="481" t="s">
        <v>152</v>
      </c>
      <c r="Q35" s="480"/>
      <c r="R35" s="479" t="s">
        <v>189</v>
      </c>
      <c r="S35" s="479" t="s">
        <v>152</v>
      </c>
      <c r="T35" s="478" t="s">
        <v>188</v>
      </c>
      <c r="V35" s="477" t="s">
        <v>191</v>
      </c>
      <c r="W35" s="571" t="s">
        <v>149</v>
      </c>
      <c r="X35" s="571" t="s">
        <v>148</v>
      </c>
      <c r="Y35" s="571" t="s">
        <v>147</v>
      </c>
      <c r="Z35" s="571" t="s">
        <v>146</v>
      </c>
      <c r="AA35" s="477" t="s">
        <v>213</v>
      </c>
      <c r="AB35" s="477" t="s">
        <v>144</v>
      </c>
      <c r="AC35" s="477" t="s">
        <v>143</v>
      </c>
      <c r="AD35" s="571" t="s">
        <v>142</v>
      </c>
      <c r="AE35" s="477" t="s">
        <v>141</v>
      </c>
      <c r="AF35" s="477" t="s">
        <v>140</v>
      </c>
      <c r="AG35" s="477" t="s">
        <v>139</v>
      </c>
      <c r="AH35" s="477" t="s">
        <v>138</v>
      </c>
      <c r="AI35" s="474" t="s">
        <v>190</v>
      </c>
      <c r="AJ35" s="473" t="s">
        <v>152</v>
      </c>
      <c r="AK35" s="472"/>
      <c r="AL35" s="471" t="s">
        <v>189</v>
      </c>
      <c r="AM35" s="471" t="s">
        <v>152</v>
      </c>
      <c r="AN35" s="470" t="s">
        <v>188</v>
      </c>
      <c r="AP35" s="483" t="s">
        <v>191</v>
      </c>
      <c r="AQ35" s="476" t="s">
        <v>149</v>
      </c>
      <c r="AR35" s="476" t="s">
        <v>148</v>
      </c>
      <c r="AS35" s="476" t="s">
        <v>147</v>
      </c>
      <c r="AT35" s="476" t="s">
        <v>146</v>
      </c>
      <c r="AU35" s="476" t="s">
        <v>145</v>
      </c>
      <c r="AV35" s="475" t="s">
        <v>144</v>
      </c>
      <c r="AW35" s="475" t="s">
        <v>143</v>
      </c>
      <c r="AX35" s="475" t="s">
        <v>142</v>
      </c>
      <c r="AY35" s="475" t="s">
        <v>141</v>
      </c>
      <c r="AZ35" s="475" t="s">
        <v>140</v>
      </c>
      <c r="BA35" s="475" t="s">
        <v>139</v>
      </c>
      <c r="BB35" s="475" t="s">
        <v>138</v>
      </c>
      <c r="BC35" s="482" t="s">
        <v>190</v>
      </c>
      <c r="BD35" s="481" t="s">
        <v>152</v>
      </c>
      <c r="BE35" s="480"/>
      <c r="BF35" s="479" t="s">
        <v>189</v>
      </c>
      <c r="BG35" s="479" t="s">
        <v>152</v>
      </c>
      <c r="BH35" s="478" t="s">
        <v>188</v>
      </c>
      <c r="BJ35" s="477" t="s">
        <v>191</v>
      </c>
      <c r="BK35" s="571" t="s">
        <v>149</v>
      </c>
      <c r="BL35" s="571" t="s">
        <v>148</v>
      </c>
      <c r="BM35" s="571" t="s">
        <v>147</v>
      </c>
      <c r="BN35" s="571" t="s">
        <v>146</v>
      </c>
      <c r="BO35" s="571" t="s">
        <v>145</v>
      </c>
      <c r="BP35" s="477" t="s">
        <v>144</v>
      </c>
      <c r="BQ35" s="477" t="s">
        <v>143</v>
      </c>
      <c r="BR35" s="571" t="s">
        <v>142</v>
      </c>
      <c r="BS35" s="477" t="s">
        <v>141</v>
      </c>
      <c r="BT35" s="477" t="s">
        <v>140</v>
      </c>
      <c r="BU35" s="477" t="s">
        <v>139</v>
      </c>
      <c r="BV35" s="477" t="s">
        <v>138</v>
      </c>
      <c r="BW35" s="474" t="s">
        <v>190</v>
      </c>
      <c r="BX35" s="473" t="s">
        <v>152</v>
      </c>
      <c r="BY35" s="472"/>
      <c r="BZ35" s="471" t="s">
        <v>189</v>
      </c>
      <c r="CA35" s="471" t="s">
        <v>152</v>
      </c>
      <c r="CB35" s="470" t="s">
        <v>188</v>
      </c>
      <c r="CD35" s="483" t="s">
        <v>191</v>
      </c>
      <c r="CE35" s="476" t="s">
        <v>149</v>
      </c>
      <c r="CF35" s="476" t="s">
        <v>148</v>
      </c>
      <c r="CG35" s="476" t="s">
        <v>147</v>
      </c>
      <c r="CH35" s="476" t="s">
        <v>146</v>
      </c>
      <c r="CI35" s="476" t="s">
        <v>145</v>
      </c>
      <c r="CJ35" s="475" t="s">
        <v>144</v>
      </c>
      <c r="CK35" s="475" t="s">
        <v>143</v>
      </c>
      <c r="CL35" s="475" t="s">
        <v>142</v>
      </c>
      <c r="CM35" s="475" t="s">
        <v>141</v>
      </c>
      <c r="CN35" s="475" t="s">
        <v>140</v>
      </c>
      <c r="CO35" s="475" t="s">
        <v>139</v>
      </c>
      <c r="CP35" s="475" t="s">
        <v>138</v>
      </c>
      <c r="CQ35" s="482" t="s">
        <v>190</v>
      </c>
      <c r="CR35" s="481" t="s">
        <v>152</v>
      </c>
      <c r="CS35" s="480"/>
      <c r="CT35" s="479" t="s">
        <v>189</v>
      </c>
      <c r="CU35" s="479" t="s">
        <v>152</v>
      </c>
      <c r="CV35" s="478" t="s">
        <v>188</v>
      </c>
      <c r="CX35" s="477" t="s">
        <v>191</v>
      </c>
      <c r="CY35" s="476" t="s">
        <v>149</v>
      </c>
      <c r="CZ35" s="476" t="s">
        <v>148</v>
      </c>
      <c r="DA35" s="476" t="s">
        <v>147</v>
      </c>
      <c r="DB35" s="476" t="s">
        <v>146</v>
      </c>
      <c r="DC35" s="476" t="s">
        <v>145</v>
      </c>
      <c r="DD35" s="475" t="s">
        <v>144</v>
      </c>
      <c r="DE35" s="475" t="s">
        <v>143</v>
      </c>
      <c r="DF35" s="475" t="s">
        <v>142</v>
      </c>
      <c r="DG35" s="475" t="s">
        <v>141</v>
      </c>
      <c r="DH35" s="475" t="s">
        <v>140</v>
      </c>
      <c r="DI35" s="475" t="s">
        <v>139</v>
      </c>
      <c r="DJ35" s="475" t="s">
        <v>138</v>
      </c>
      <c r="DK35" s="474" t="s">
        <v>190</v>
      </c>
      <c r="DL35" s="473" t="s">
        <v>152</v>
      </c>
      <c r="DM35" s="472"/>
      <c r="DN35" s="471" t="s">
        <v>189</v>
      </c>
      <c r="DO35" s="471" t="s">
        <v>152</v>
      </c>
      <c r="DP35" s="470" t="s">
        <v>188</v>
      </c>
      <c r="DR35" s="483" t="s">
        <v>191</v>
      </c>
      <c r="DS35" s="476" t="s">
        <v>149</v>
      </c>
      <c r="DT35" s="476" t="s">
        <v>148</v>
      </c>
      <c r="DU35" s="476" t="s">
        <v>147</v>
      </c>
      <c r="DV35" s="476" t="s">
        <v>146</v>
      </c>
      <c r="DW35" s="476" t="s">
        <v>145</v>
      </c>
      <c r="DX35" s="475" t="s">
        <v>144</v>
      </c>
      <c r="DY35" s="475" t="s">
        <v>143</v>
      </c>
      <c r="DZ35" s="475" t="s">
        <v>142</v>
      </c>
      <c r="EA35" s="475" t="s">
        <v>141</v>
      </c>
      <c r="EB35" s="475" t="s">
        <v>140</v>
      </c>
      <c r="EC35" s="475" t="s">
        <v>139</v>
      </c>
      <c r="ED35" s="475" t="s">
        <v>138</v>
      </c>
      <c r="EE35" s="482" t="s">
        <v>190</v>
      </c>
      <c r="EF35" s="481" t="s">
        <v>152</v>
      </c>
      <c r="EG35" s="480"/>
      <c r="EH35" s="479" t="s">
        <v>189</v>
      </c>
      <c r="EI35" s="479" t="s">
        <v>152</v>
      </c>
      <c r="EJ35" s="478" t="s">
        <v>188</v>
      </c>
      <c r="EL35" s="477" t="s">
        <v>191</v>
      </c>
      <c r="EM35" s="476" t="s">
        <v>149</v>
      </c>
      <c r="EN35" s="476" t="s">
        <v>148</v>
      </c>
      <c r="EO35" s="476" t="s">
        <v>147</v>
      </c>
      <c r="EP35" s="476" t="s">
        <v>146</v>
      </c>
      <c r="EQ35" s="476" t="s">
        <v>145</v>
      </c>
      <c r="ER35" s="475" t="s">
        <v>144</v>
      </c>
      <c r="ES35" s="475" t="s">
        <v>143</v>
      </c>
      <c r="ET35" s="475" t="s">
        <v>142</v>
      </c>
      <c r="EU35" s="475" t="s">
        <v>141</v>
      </c>
      <c r="EV35" s="475" t="s">
        <v>140</v>
      </c>
      <c r="EW35" s="475" t="s">
        <v>139</v>
      </c>
      <c r="EX35" s="475" t="s">
        <v>138</v>
      </c>
      <c r="EY35" s="474" t="s">
        <v>190</v>
      </c>
      <c r="EZ35" s="473" t="s">
        <v>152</v>
      </c>
      <c r="FA35" s="472"/>
      <c r="FB35" s="471" t="s">
        <v>189</v>
      </c>
      <c r="FC35" s="471" t="s">
        <v>152</v>
      </c>
      <c r="FD35" s="470" t="s">
        <v>188</v>
      </c>
      <c r="FF35" s="483" t="s">
        <v>191</v>
      </c>
      <c r="FG35" s="476" t="s">
        <v>149</v>
      </c>
      <c r="FH35" s="476" t="s">
        <v>148</v>
      </c>
      <c r="FI35" s="476" t="s">
        <v>147</v>
      </c>
      <c r="FJ35" s="476" t="s">
        <v>146</v>
      </c>
      <c r="FK35" s="476" t="s">
        <v>145</v>
      </c>
      <c r="FL35" s="475" t="s">
        <v>144</v>
      </c>
      <c r="FM35" s="475" t="s">
        <v>143</v>
      </c>
      <c r="FN35" s="475" t="s">
        <v>142</v>
      </c>
      <c r="FO35" s="475" t="s">
        <v>141</v>
      </c>
      <c r="FP35" s="475" t="s">
        <v>140</v>
      </c>
      <c r="FQ35" s="475" t="s">
        <v>139</v>
      </c>
      <c r="FR35" s="475" t="s">
        <v>138</v>
      </c>
      <c r="FS35" s="482" t="s">
        <v>190</v>
      </c>
      <c r="FT35" s="481" t="s">
        <v>152</v>
      </c>
      <c r="FU35" s="480"/>
      <c r="FV35" s="479" t="s">
        <v>189</v>
      </c>
      <c r="FW35" s="479" t="s">
        <v>152</v>
      </c>
      <c r="FX35" s="478" t="s">
        <v>188</v>
      </c>
      <c r="FZ35" s="477" t="s">
        <v>191</v>
      </c>
      <c r="GA35" s="476" t="s">
        <v>149</v>
      </c>
      <c r="GB35" s="476" t="s">
        <v>148</v>
      </c>
      <c r="GC35" s="476" t="s">
        <v>147</v>
      </c>
      <c r="GD35" s="476" t="s">
        <v>146</v>
      </c>
      <c r="GE35" s="476" t="s">
        <v>145</v>
      </c>
      <c r="GF35" s="475" t="s">
        <v>144</v>
      </c>
      <c r="GG35" s="475" t="s">
        <v>143</v>
      </c>
      <c r="GH35" s="475" t="s">
        <v>142</v>
      </c>
      <c r="GI35" s="475" t="s">
        <v>141</v>
      </c>
      <c r="GJ35" s="475" t="s">
        <v>140</v>
      </c>
      <c r="GK35" s="475" t="s">
        <v>139</v>
      </c>
      <c r="GL35" s="475" t="s">
        <v>138</v>
      </c>
      <c r="GM35" s="619" t="s">
        <v>190</v>
      </c>
      <c r="GN35" s="618" t="s">
        <v>152</v>
      </c>
      <c r="GO35" s="472"/>
      <c r="GP35" s="471" t="s">
        <v>189</v>
      </c>
      <c r="GQ35" s="471" t="s">
        <v>152</v>
      </c>
      <c r="GR35" s="470" t="s">
        <v>188</v>
      </c>
      <c r="GT35" s="483" t="s">
        <v>191</v>
      </c>
      <c r="GU35" s="476" t="s">
        <v>149</v>
      </c>
      <c r="GV35" s="476" t="s">
        <v>148</v>
      </c>
      <c r="GW35" s="476" t="s">
        <v>147</v>
      </c>
      <c r="GX35" s="476" t="s">
        <v>146</v>
      </c>
      <c r="GY35" s="476" t="s">
        <v>145</v>
      </c>
      <c r="GZ35" s="475" t="s">
        <v>144</v>
      </c>
      <c r="HA35" s="475" t="s">
        <v>143</v>
      </c>
      <c r="HB35" s="475" t="s">
        <v>142</v>
      </c>
      <c r="HC35" s="475" t="s">
        <v>141</v>
      </c>
      <c r="HD35" s="475" t="s">
        <v>140</v>
      </c>
      <c r="HE35" s="475" t="s">
        <v>139</v>
      </c>
      <c r="HF35" s="475" t="s">
        <v>138</v>
      </c>
      <c r="HG35" s="482" t="s">
        <v>190</v>
      </c>
      <c r="HH35" s="481" t="s">
        <v>152</v>
      </c>
      <c r="HI35" s="480"/>
      <c r="HJ35" s="479" t="s">
        <v>189</v>
      </c>
      <c r="HK35" s="479" t="s">
        <v>152</v>
      </c>
      <c r="HL35" s="478" t="s">
        <v>188</v>
      </c>
      <c r="HN35" s="477" t="s">
        <v>191</v>
      </c>
      <c r="HO35" s="476" t="s">
        <v>149</v>
      </c>
      <c r="HP35" s="476" t="s">
        <v>148</v>
      </c>
      <c r="HQ35" s="476" t="s">
        <v>147</v>
      </c>
      <c r="HR35" s="476" t="s">
        <v>146</v>
      </c>
      <c r="HS35" s="476" t="s">
        <v>145</v>
      </c>
      <c r="HT35" s="475" t="s">
        <v>144</v>
      </c>
      <c r="HU35" s="475" t="s">
        <v>143</v>
      </c>
      <c r="HV35" s="475" t="s">
        <v>142</v>
      </c>
      <c r="HW35" s="475" t="s">
        <v>141</v>
      </c>
      <c r="HX35" s="475" t="s">
        <v>140</v>
      </c>
      <c r="HY35" s="475" t="s">
        <v>139</v>
      </c>
      <c r="HZ35" s="475" t="s">
        <v>138</v>
      </c>
      <c r="IA35" s="619" t="s">
        <v>190</v>
      </c>
      <c r="IB35" s="618" t="s">
        <v>152</v>
      </c>
      <c r="IC35" s="472"/>
      <c r="ID35" s="471" t="s">
        <v>189</v>
      </c>
      <c r="IE35" s="471" t="s">
        <v>152</v>
      </c>
      <c r="IF35" s="470" t="s">
        <v>188</v>
      </c>
    </row>
    <row r="36" spans="2:240" ht="16" thickBot="1" x14ac:dyDescent="0.4">
      <c r="B36" s="587">
        <v>1.3888888888888888E-2</v>
      </c>
      <c r="C36" s="379">
        <v>114</v>
      </c>
      <c r="D36" s="379">
        <v>123</v>
      </c>
      <c r="E36" s="379">
        <v>120</v>
      </c>
      <c r="F36" s="379">
        <v>135</v>
      </c>
      <c r="G36" s="461">
        <v>148</v>
      </c>
      <c r="H36" s="379">
        <v>180</v>
      </c>
      <c r="I36" s="379">
        <v>165</v>
      </c>
      <c r="J36" s="379">
        <v>185</v>
      </c>
      <c r="K36" s="379">
        <v>171</v>
      </c>
      <c r="L36" s="379">
        <v>184</v>
      </c>
      <c r="M36" s="379">
        <v>161</v>
      </c>
      <c r="N36" s="617">
        <v>160</v>
      </c>
      <c r="O36" s="447">
        <f t="shared" ref="O36:O50" si="154">AVERAGE(C36:N36)</f>
        <v>153.83333333333334</v>
      </c>
      <c r="P36" s="446">
        <f t="shared" ref="P36:P50" si="155">STDEV(C36:N36)</f>
        <v>25.487370609893489</v>
      </c>
      <c r="Q36" s="466" t="s">
        <v>187</v>
      </c>
      <c r="R36" s="444">
        <f>AVERAGE(H35:H37,I35:I37,J35:J37,K35:K37,L35:L37,M35:M37,N35:N37,G35:G37,F35:F37,E35:E37,D35:D37,C35:C37)</f>
        <v>162.66666666666666</v>
      </c>
      <c r="S36" s="458">
        <f>STDEV(C36:N38)</f>
        <v>19.503845774615836</v>
      </c>
      <c r="T36" s="465">
        <f>S36/SQRT(10)</f>
        <v>6.16765757804371</v>
      </c>
      <c r="V36" s="587">
        <v>1.3888888888888888E-2</v>
      </c>
      <c r="W36" s="379">
        <f t="shared" ref="W36:W49" si="156">C36/C$6*100</f>
        <v>56.435643564356432</v>
      </c>
      <c r="X36" s="379">
        <f t="shared" ref="X36:X49" si="157">D36/D$6*100</f>
        <v>59.420289855072461</v>
      </c>
      <c r="Y36" s="379">
        <f t="shared" ref="Y36:Y49" si="158">E36/E$6*100</f>
        <v>62.176165803108809</v>
      </c>
      <c r="Z36" s="379">
        <f t="shared" ref="Z36:Z49" si="159">F36/F$6*100</f>
        <v>65.217391304347828</v>
      </c>
      <c r="AA36" s="379">
        <f t="shared" ref="AA36:AA49" si="160">G36/G$6*100</f>
        <v>75.126903553299499</v>
      </c>
      <c r="AB36" s="379">
        <f t="shared" ref="AB36:AB49" si="161">H36/H$6*100</f>
        <v>85.714285714285708</v>
      </c>
      <c r="AC36" s="379">
        <f t="shared" ref="AC36:AC49" si="162">I36/I$6*100</f>
        <v>81.2807881773399</v>
      </c>
      <c r="AD36" s="379">
        <f t="shared" ref="AD36:AD49" si="163">J36/J$6*100</f>
        <v>89.805825242718456</v>
      </c>
      <c r="AE36" s="379">
        <f t="shared" ref="AE36:AE49" si="164">K36/K$6*100</f>
        <v>80.281690140845072</v>
      </c>
      <c r="AF36" s="379">
        <f t="shared" ref="AF36:AF49" si="165">L36/L$6*100</f>
        <v>85.981308411214954</v>
      </c>
      <c r="AG36" s="379">
        <f t="shared" ref="AG36:AG49" si="166">M36/M$6*100</f>
        <v>80.5</v>
      </c>
      <c r="AH36" s="379">
        <f t="shared" ref="AH36:AH49" si="167">N36/N$6*100</f>
        <v>84.210526315789465</v>
      </c>
      <c r="AI36" s="447">
        <f t="shared" ref="AI36:AI50" si="168">AVERAGE(W36:AH36)</f>
        <v>75.512568173531548</v>
      </c>
      <c r="AJ36" s="446">
        <f t="shared" ref="AJ36:AJ50" si="169">STDEV(W36:AH36)</f>
        <v>11.604866162663512</v>
      </c>
      <c r="AK36" s="466" t="s">
        <v>187</v>
      </c>
      <c r="AL36" s="444">
        <f>AVERAGE(AB35:AB37,AC35:AC37,AD35:AD37,AE35:AE37,AF35:AF37,AG35:AG37,AH35:AH37,AA35:AA37,Z35:Z37,Y35:Y37,X35:X37,W35:W37)</f>
        <v>79.883532105314359</v>
      </c>
      <c r="AM36" s="458">
        <f>STDEV(W36:AH38)</f>
        <v>8.6756180988257281</v>
      </c>
      <c r="AN36" s="465">
        <f>AM36/SQRT(10)</f>
        <v>2.7434713302069067</v>
      </c>
      <c r="AP36" s="587">
        <v>1.3888888888888888E-2</v>
      </c>
      <c r="AQ36" s="379">
        <v>124</v>
      </c>
      <c r="AR36" s="379">
        <v>123</v>
      </c>
      <c r="AS36" s="379">
        <v>117</v>
      </c>
      <c r="AT36" s="379">
        <v>134</v>
      </c>
      <c r="AU36" s="461">
        <v>138</v>
      </c>
      <c r="AV36" s="379">
        <v>185</v>
      </c>
      <c r="AW36" s="379">
        <v>180</v>
      </c>
      <c r="AX36" s="379">
        <v>190</v>
      </c>
      <c r="AY36" s="379">
        <v>181</v>
      </c>
      <c r="AZ36" s="379">
        <v>186</v>
      </c>
      <c r="BA36" s="379">
        <v>166</v>
      </c>
      <c r="BB36" s="379">
        <v>163</v>
      </c>
      <c r="BC36" s="447">
        <f t="shared" ref="BC36:BC50" si="170">AVERAGE(AQ36:BB36)</f>
        <v>157.25</v>
      </c>
      <c r="BD36" s="446">
        <f t="shared" ref="BD36:BD50" si="171">STDEV(AQ36:BB36)</f>
        <v>28.074980773894495</v>
      </c>
      <c r="BE36" s="466" t="s">
        <v>187</v>
      </c>
      <c r="BF36" s="444">
        <f>AVERAGE(AV35:AV37,AW35:AW37,AX35:AX37,AY35:AY37,AZ35:AZ37,BA35:BA37,BB35:BB37,AU35:AU37,AT35:AT37,AS35:AS37,AR35:AR37,AQ35:AQ37)</f>
        <v>166</v>
      </c>
      <c r="BG36" s="458">
        <f>STDEV(AQ36:BB38)</f>
        <v>20.916367859751439</v>
      </c>
      <c r="BH36" s="465">
        <f>BG36/SQRT(10)</f>
        <v>6.6143362814755866</v>
      </c>
      <c r="BJ36" s="456">
        <v>1.3888888888888888E-2</v>
      </c>
      <c r="BK36" s="379">
        <f t="shared" ref="BK36:BK50" si="172">AQ36/AQ$34*100</f>
        <v>61.386138613861384</v>
      </c>
      <c r="BL36" s="379">
        <f t="shared" ref="BL36:BL50" si="173">AR36/AR$34*100</f>
        <v>59.420289855072461</v>
      </c>
      <c r="BM36" s="379">
        <f t="shared" ref="BM36:BM50" si="174">AS36/AS$34*100</f>
        <v>60.62176165803109</v>
      </c>
      <c r="BN36" s="379">
        <f t="shared" ref="BN36:BN50" si="175">AT36/AT$34*100</f>
        <v>64.734299516908209</v>
      </c>
      <c r="BO36" s="379">
        <f t="shared" ref="BO36:BO50" si="176">AU36/AU$34*100</f>
        <v>70.050761421319791</v>
      </c>
      <c r="BP36" s="379">
        <f t="shared" ref="BP36:BP50" si="177">AV36/AV$34*100</f>
        <v>88.095238095238088</v>
      </c>
      <c r="BQ36" s="379">
        <f t="shared" ref="BQ36:BQ50" si="178">AW36/AW$34*100</f>
        <v>88.669950738916256</v>
      </c>
      <c r="BR36" s="379">
        <f t="shared" ref="BR36:BR50" si="179">AX36/AX$34*100</f>
        <v>92.233009708737868</v>
      </c>
      <c r="BS36" s="379">
        <f t="shared" ref="BS36:BS50" si="180">AY36/AY$34*100</f>
        <v>84.976525821596255</v>
      </c>
      <c r="BT36" s="379">
        <f t="shared" ref="BT36:BT50" si="181">AZ36/AZ$34*100</f>
        <v>86.915887850467286</v>
      </c>
      <c r="BU36" s="379">
        <f t="shared" ref="BU36:BU50" si="182">BA36/BA$34*100</f>
        <v>83</v>
      </c>
      <c r="BV36" s="379">
        <f t="shared" ref="BV36:BV50" si="183">BB36/BB$34*100</f>
        <v>85.78947368421052</v>
      </c>
      <c r="BW36" s="447">
        <f t="shared" ref="BW36:BW50" si="184">AVERAGE(BK36:BV36)</f>
        <v>77.157778080363258</v>
      </c>
      <c r="BX36" s="446">
        <f t="shared" ref="BX36:BX50" si="185">STDEV(BK36:BV36)</f>
        <v>12.742439657090481</v>
      </c>
      <c r="BY36" s="466" t="s">
        <v>187</v>
      </c>
      <c r="BZ36" s="444">
        <f>AVERAGE(BP35:BP37,BQ35:BQ37,BR35:BR37,BS35:BS37,BT35:BT37,BU35:BU37,BV35:BV37,BO35:BO37,BN35:BN37,BM35:BM37,BL35:BL37,BK35:BK37)</f>
        <v>81.49003360933547</v>
      </c>
      <c r="CA36" s="458">
        <f>STDEV(BK36:BV38)</f>
        <v>9.2737359106055397</v>
      </c>
      <c r="CB36" s="465">
        <f>CA36/SQRT(10)</f>
        <v>2.932612789640916</v>
      </c>
      <c r="CD36" s="587">
        <v>1.3888888888888888E-2</v>
      </c>
      <c r="CE36" s="379">
        <v>132</v>
      </c>
      <c r="CF36" s="379">
        <v>129</v>
      </c>
      <c r="CG36" s="379">
        <v>115</v>
      </c>
      <c r="CH36" s="379">
        <v>134</v>
      </c>
      <c r="CI36" s="469">
        <v>145</v>
      </c>
      <c r="CJ36" s="379">
        <v>183</v>
      </c>
      <c r="CK36" s="379">
        <v>165</v>
      </c>
      <c r="CL36" s="379">
        <v>187</v>
      </c>
      <c r="CM36" s="379">
        <v>178</v>
      </c>
      <c r="CN36" s="379">
        <v>184</v>
      </c>
      <c r="CO36" s="379">
        <v>167</v>
      </c>
      <c r="CP36" s="379">
        <v>162</v>
      </c>
      <c r="CQ36" s="447">
        <f t="shared" ref="CQ36:CQ50" si="186">AVERAGE(CE36:CP36)</f>
        <v>156.75</v>
      </c>
      <c r="CR36" s="446">
        <f t="shared" ref="CR36:CR50" si="187">STDEV(CE36:CP36)</f>
        <v>24.827129589148313</v>
      </c>
      <c r="CS36" s="466" t="s">
        <v>187</v>
      </c>
      <c r="CT36" s="444">
        <f>AVERAGE(CJ35:CJ37,CK35:CK37,CL35:CL37,CM35:CM37,CN35:CN37,CO35:CO37,CP35:CP37,CI35:CI37,CH35:CH37,CG35:CG37,CF35:CF37,CE35:CE37)</f>
        <v>166.5</v>
      </c>
      <c r="CU36" s="458">
        <f>STDEV(CE36:CP38)</f>
        <v>19.78599793504776</v>
      </c>
      <c r="CV36" s="465">
        <f>CU36/SQRT(10)</f>
        <v>6.2568819254139214</v>
      </c>
      <c r="CX36" s="456">
        <v>1.3888888888888888E-2</v>
      </c>
      <c r="CY36">
        <f t="shared" ref="CY36:CY50" si="188">CE36/CE$34*100</f>
        <v>65.346534653465355</v>
      </c>
      <c r="CZ36">
        <f t="shared" ref="CZ36:CZ50" si="189">CF36/CF$34*100</f>
        <v>62.318840579710141</v>
      </c>
      <c r="DA36">
        <f t="shared" ref="DA36:DA50" si="190">CG36/CG$34*100</f>
        <v>59.585492227979273</v>
      </c>
      <c r="DB36">
        <f t="shared" ref="DB36:DB50" si="191">CH36/CH$34*100</f>
        <v>64.734299516908209</v>
      </c>
      <c r="DC36">
        <f t="shared" ref="DC36:DC50" si="192">CI36/CI$34*100</f>
        <v>73.604060913705581</v>
      </c>
      <c r="DD36">
        <f t="shared" ref="DD36:DD50" si="193">CJ36/CJ$34*100</f>
        <v>87.142857142857139</v>
      </c>
      <c r="DE36">
        <f t="shared" ref="DE36:DE50" si="194">CK36/CK$34*100</f>
        <v>81.2807881773399</v>
      </c>
      <c r="DF36">
        <f t="shared" ref="DF36:DF50" si="195">CL36/CL$34*100</f>
        <v>90.77669902912622</v>
      </c>
      <c r="DG36">
        <f t="shared" ref="DG36:DG50" si="196">CM36/CM$34*100</f>
        <v>83.568075117370881</v>
      </c>
      <c r="DH36">
        <f t="shared" ref="DH36:DH50" si="197">CN36/CN$34*100</f>
        <v>85.981308411214954</v>
      </c>
      <c r="DI36">
        <f t="shared" ref="DI36:DI50" si="198">CO36/CO$34*100</f>
        <v>83.5</v>
      </c>
      <c r="DJ36">
        <f t="shared" ref="DJ36:DJ50" si="199">CP36/CP$34*100</f>
        <v>85.263157894736835</v>
      </c>
      <c r="DK36" s="447">
        <f t="shared" ref="DK36:DK50" si="200">AVERAGE(CY36:DJ36)</f>
        <v>76.925176138701218</v>
      </c>
      <c r="DL36" s="446">
        <f t="shared" ref="DL36:DL50" si="201">STDEV(CY36:DJ36)</f>
        <v>11.126752483997693</v>
      </c>
      <c r="DM36" s="466" t="s">
        <v>187</v>
      </c>
      <c r="DN36" s="444">
        <f>AVERAGE(DD35:DD37,DE35:DE37,DF35:DF37,DG35:DG37,DH35:DH37,DI35:DI37,DJ35:DJ37,DC35:DC37,DB35:DB37,DA35:DA37,CZ35:CZ37,CY35:CY37)</f>
        <v>81.751188479612352</v>
      </c>
      <c r="DO36" s="458">
        <f>STDEV(CY36:DJ38)</f>
        <v>8.7664415965207017</v>
      </c>
      <c r="DP36" s="465">
        <f>DO36/SQRT(10)</f>
        <v>2.7721922419848233</v>
      </c>
      <c r="DR36" s="589">
        <v>1.3888888888888888E-2</v>
      </c>
      <c r="DS36" s="379">
        <v>133</v>
      </c>
      <c r="DT36" s="379">
        <v>134</v>
      </c>
      <c r="DU36" s="379">
        <v>121</v>
      </c>
      <c r="DV36" s="379">
        <v>134</v>
      </c>
      <c r="DW36" s="616">
        <v>141</v>
      </c>
      <c r="DX36" s="379">
        <v>178</v>
      </c>
      <c r="DY36" s="379">
        <v>164</v>
      </c>
      <c r="DZ36" s="379">
        <v>180</v>
      </c>
      <c r="EA36" s="379">
        <v>171</v>
      </c>
      <c r="EB36" s="379">
        <v>188</v>
      </c>
      <c r="EC36" s="379">
        <v>170</v>
      </c>
      <c r="ED36" s="379">
        <v>144</v>
      </c>
      <c r="EE36" s="447">
        <f t="shared" ref="EE36:EE50" si="202">AVERAGE(DS36:ED36)</f>
        <v>154.83333333333334</v>
      </c>
      <c r="EF36" s="446">
        <f t="shared" ref="EF36:EF50" si="203">STDEV(DS36:ED36)</f>
        <v>22.650841177771031</v>
      </c>
      <c r="EG36" s="466" t="s">
        <v>187</v>
      </c>
      <c r="EH36" s="444">
        <f>AVERAGE(DX35:DX37,DY35:DY37,DZ35:DZ37,EA35:EA37,EB35:EB37,EC35:EC37,ED35:ED37,DW35:DW37,DV35:DV37,DU35:DU37,DT35:DT37,DS35:DS37)</f>
        <v>163.95833333333334</v>
      </c>
      <c r="EI36" s="458">
        <f>STDEV(DS36:ED38)</f>
        <v>19.751230622700721</v>
      </c>
      <c r="EJ36" s="465">
        <f>EI36/SQRT(10)</f>
        <v>6.2458875359000077</v>
      </c>
      <c r="EL36" s="456">
        <v>1.3888888888888888E-2</v>
      </c>
      <c r="EM36">
        <f t="shared" ref="EM36:EM50" si="204">DS36/DS$34*100</f>
        <v>65.841584158415841</v>
      </c>
      <c r="EN36">
        <f t="shared" ref="EN36:EN50" si="205">DT36/DT$34*100</f>
        <v>64.734299516908209</v>
      </c>
      <c r="EO36">
        <f t="shared" ref="EO36:EO50" si="206">DU36/DU$34*100</f>
        <v>62.694300518134717</v>
      </c>
      <c r="EP36">
        <f t="shared" ref="EP36:EP50" si="207">DV36/DV$34*100</f>
        <v>64.734299516908209</v>
      </c>
      <c r="EQ36">
        <f t="shared" ref="EQ36:EQ50" si="208">DW36/DW$34*100</f>
        <v>71.573604060913709</v>
      </c>
      <c r="ER36">
        <f t="shared" ref="ER36:ER50" si="209">DX36/DX$34*100</f>
        <v>84.761904761904759</v>
      </c>
      <c r="ES36">
        <f t="shared" ref="ES36:ES50" si="210">DY36/DY$34*100</f>
        <v>80.78817733990148</v>
      </c>
      <c r="ET36">
        <f t="shared" ref="ET36:ET50" si="211">DZ36/DZ$34*100</f>
        <v>87.378640776699029</v>
      </c>
      <c r="EU36">
        <f t="shared" ref="EU36:EU50" si="212">EA36/EA$34*100</f>
        <v>80.281690140845072</v>
      </c>
      <c r="EV36">
        <f t="shared" ref="EV36:EV50" si="213">EB36/EB$34*100</f>
        <v>87.850467289719631</v>
      </c>
      <c r="EW36">
        <f t="shared" ref="EW36:EW50" si="214">EC36/EC$34*100</f>
        <v>85</v>
      </c>
      <c r="EX36">
        <f t="shared" ref="EX36:EX50" si="215">ED36/ED$34*100</f>
        <v>75.789473684210535</v>
      </c>
      <c r="EY36" s="447">
        <f t="shared" ref="EY36:EY50" si="216">AVERAGE(EM36:EX36)</f>
        <v>75.952370147046764</v>
      </c>
      <c r="EZ36" s="446">
        <f t="shared" ref="EZ36:EZ50" si="217">STDEV(EM36:EX36)</f>
        <v>9.6418343861685845</v>
      </c>
      <c r="FA36" s="466" t="s">
        <v>187</v>
      </c>
      <c r="FB36" s="444">
        <f>AVERAGE(ER35:ER37,ES35:ES37,ET35:ET37,EU35:EU37,EV35:EV37,EW35:EW37,EX35:EX37,EQ35:EQ37,EP35:EP37,EO35:EO37,EN35:EN37,EM35:EM37)</f>
        <v>80.462042139718974</v>
      </c>
      <c r="FC36" s="458">
        <f>STDEV(EM36:EX38)</f>
        <v>8.3273458597428771</v>
      </c>
      <c r="FD36" s="465">
        <f>FC36/SQRT(10)</f>
        <v>2.6333379780760544</v>
      </c>
      <c r="FF36" s="589">
        <v>1.3888888888888888E-2</v>
      </c>
      <c r="FG36" s="379">
        <v>140</v>
      </c>
      <c r="FH36" s="379">
        <v>135</v>
      </c>
      <c r="FI36" s="379">
        <v>125</v>
      </c>
      <c r="FJ36" s="461">
        <v>129</v>
      </c>
      <c r="FK36" s="468">
        <v>141</v>
      </c>
      <c r="FL36" s="379">
        <v>183</v>
      </c>
      <c r="FM36" s="379">
        <v>170</v>
      </c>
      <c r="FN36" s="379">
        <v>179</v>
      </c>
      <c r="FO36" s="379">
        <v>170</v>
      </c>
      <c r="FP36" s="379">
        <v>188</v>
      </c>
      <c r="FQ36" s="379">
        <v>168</v>
      </c>
      <c r="FR36" s="379">
        <v>161</v>
      </c>
      <c r="FS36" s="447">
        <f t="shared" ref="FS36:FS50" si="218">AVERAGE(FG36:FR36)</f>
        <v>157.41666666666666</v>
      </c>
      <c r="FT36" s="446">
        <f t="shared" ref="FT36:FT50" si="219">STDEV(FG36:FR36)</f>
        <v>22.219804161371421</v>
      </c>
      <c r="FU36" s="466" t="s">
        <v>187</v>
      </c>
      <c r="FV36" s="444">
        <f>AVERAGE(FL35:FL37,FM35:FM37,FN35:FN37,FO35:FO37,FP35:FP37,FQ35:FQ37,FR35:FR37,FK35:FK37,FJ35:FJ37,FI35:FI37,FH35:FH37,FG35:FG37)</f>
        <v>167.375</v>
      </c>
      <c r="FW36" s="458">
        <f>STDEV(FG36:FR38)</f>
        <v>18.692732651173742</v>
      </c>
      <c r="FX36" s="465">
        <f>FW36/SQRT(10)</f>
        <v>5.9111610870306759</v>
      </c>
      <c r="FZ36" s="456">
        <v>1.3888888888888888E-2</v>
      </c>
      <c r="GA36" s="379">
        <f t="shared" ref="GA36:GA50" si="220">FG36/FG$34*100</f>
        <v>69.306930693069305</v>
      </c>
      <c r="GB36" s="379">
        <f t="shared" ref="GB36:GB50" si="221">FH36/FH$34*100</f>
        <v>65.217391304347828</v>
      </c>
      <c r="GC36" s="379">
        <f t="shared" ref="GC36:GC50" si="222">FI36/FI$34*100</f>
        <v>64.766839378238345</v>
      </c>
      <c r="GD36" s="379">
        <f t="shared" ref="GD36:GD50" si="223">FJ36/FJ$34*100</f>
        <v>62.318840579710141</v>
      </c>
      <c r="GE36" s="379">
        <f t="shared" ref="GE36:GE50" si="224">FK36/FK$34*100</f>
        <v>71.573604060913709</v>
      </c>
      <c r="GF36" s="379">
        <f t="shared" ref="GF36:GF50" si="225">FL36/FL$34*100</f>
        <v>87.142857142857139</v>
      </c>
      <c r="GG36" s="379">
        <f t="shared" ref="GG36:GG50" si="226">FM36/FM$34*100</f>
        <v>83.743842364532014</v>
      </c>
      <c r="GH36" s="379">
        <f t="shared" ref="GH36:GH50" si="227">FN36/FN$34*100</f>
        <v>86.893203883495147</v>
      </c>
      <c r="GI36" s="379">
        <f t="shared" ref="GI36:GI50" si="228">FO36/FO$34*100</f>
        <v>79.812206572769952</v>
      </c>
      <c r="GJ36" s="379">
        <f t="shared" ref="GJ36:GJ50" si="229">FP36/FP$34*100</f>
        <v>87.850467289719631</v>
      </c>
      <c r="GK36" s="379">
        <f t="shared" ref="GK36:GK50" si="230">FQ36/FQ$34*100</f>
        <v>84</v>
      </c>
      <c r="GL36" s="379">
        <f t="shared" ref="GL36:GL50" si="231">FR36/FR$34*100</f>
        <v>84.73684210526315</v>
      </c>
      <c r="GM36" s="447">
        <f t="shared" ref="GM36:GM50" si="232">AVERAGE(GA36:GL36)</f>
        <v>77.280252114576356</v>
      </c>
      <c r="GN36" s="446">
        <f t="shared" ref="GN36:GN50" si="233">STDEV(GA36:GL36)</f>
        <v>9.8739116205114286</v>
      </c>
      <c r="GO36" s="466" t="s">
        <v>187</v>
      </c>
      <c r="GP36" s="444">
        <f>AVERAGE(GF35:GF37,GG35:GG37,GH35:GH37,GI35:GI37,GJ35:GJ37,GK35:GK37,GL35:GL37,GE35:GE37,GD35:GD37,GC35:GC37,GB35:GB37,GA35:GA37)</f>
        <v>82.203506110382293</v>
      </c>
      <c r="GQ36" s="458">
        <f>STDEV(GA36:GL38)</f>
        <v>8.2429746800168502</v>
      </c>
      <c r="GR36" s="465">
        <f>GQ36/SQRT(10)</f>
        <v>2.6066574683950878</v>
      </c>
      <c r="GT36" s="589">
        <v>1.3888888888888888E-2</v>
      </c>
      <c r="GU36" s="379">
        <v>145</v>
      </c>
      <c r="GV36" s="379">
        <v>139</v>
      </c>
      <c r="GW36" s="379">
        <v>128</v>
      </c>
      <c r="GX36" s="616"/>
      <c r="GY36" s="468">
        <v>144</v>
      </c>
      <c r="GZ36" s="379">
        <v>167</v>
      </c>
      <c r="HA36" s="379">
        <v>170</v>
      </c>
      <c r="HB36" s="379">
        <v>183</v>
      </c>
      <c r="HC36" s="379">
        <v>175</v>
      </c>
      <c r="HD36" s="379">
        <v>184</v>
      </c>
      <c r="HE36" s="379">
        <v>171</v>
      </c>
      <c r="HF36" s="379">
        <v>161</v>
      </c>
      <c r="HG36" s="447">
        <f t="shared" ref="HG36:HG50" si="234">AVERAGE(GU36:HF36)</f>
        <v>160.63636363636363</v>
      </c>
      <c r="HH36" s="446">
        <f t="shared" ref="HH36:HH50" si="235">STDEV(GU36:HF36)</f>
        <v>18.821650975792402</v>
      </c>
      <c r="HI36" s="466" t="s">
        <v>187</v>
      </c>
      <c r="HJ36" s="444">
        <f>AVERAGE(GZ35:GZ37,HA35:HA37,HB35:HB37,HC35:HC37,HD35:HD37,HE35:HE37,HF35:HF37,GY35:GY37,GX35:GX37,GW35:GW37,GV35:GV37,GU35:GU37)</f>
        <v>169.40909090909091</v>
      </c>
      <c r="HK36" s="458">
        <f>STDEV(GU36:HF38)</f>
        <v>16.416628210999413</v>
      </c>
      <c r="HL36" s="465">
        <f>HK36/SQRT(10)</f>
        <v>5.1913936646933427</v>
      </c>
      <c r="HN36" s="456">
        <v>1.3888888888888888E-2</v>
      </c>
      <c r="HO36">
        <f t="shared" ref="HO36:HO50" si="236">GU36/GU$6*100</f>
        <v>71.78217821782178</v>
      </c>
      <c r="HP36">
        <f t="shared" ref="HP36:HP50" si="237">GV36/GV$6*100</f>
        <v>67.149758454106276</v>
      </c>
      <c r="HQ36">
        <f t="shared" ref="HQ36:HQ50" si="238">GW36/GW$6*100</f>
        <v>66.32124352331607</v>
      </c>
      <c r="HS36">
        <f t="shared" ref="HS36:HS50" si="239">GY36/GY$6*100</f>
        <v>73.096446700507613</v>
      </c>
      <c r="HT36">
        <f t="shared" ref="HT36:HT50" si="240">GZ36/GZ$6*100</f>
        <v>79.523809523809518</v>
      </c>
      <c r="HU36">
        <f t="shared" ref="HU36:HU50" si="241">HA36/HA$6*100</f>
        <v>83.743842364532014</v>
      </c>
      <c r="HV36">
        <f t="shared" ref="HV36:HV50" si="242">HB36/HB$6*100</f>
        <v>88.834951456310691</v>
      </c>
      <c r="HW36">
        <f t="shared" ref="HW36:HW50" si="243">HC36/HC$34*100</f>
        <v>82.159624413145536</v>
      </c>
      <c r="HX36">
        <f t="shared" ref="HX36:HX50" si="244">HD36/HD$34*100</f>
        <v>85.981308411214954</v>
      </c>
      <c r="HY36">
        <f t="shared" ref="HY36:HY50" si="245">HE36/HE$34*100</f>
        <v>85.5</v>
      </c>
      <c r="HZ36">
        <f t="shared" ref="HZ36:HZ50" si="246">HF36/HF$34*100</f>
        <v>84.73684210526315</v>
      </c>
      <c r="IA36" s="447">
        <f t="shared" ref="IA36:IA50" si="247">AVERAGE(HO36:HZ36)</f>
        <v>78.984545924547959</v>
      </c>
      <c r="IB36" s="446">
        <f t="shared" ref="IB36:IB50" si="248">STDEV(HO36:HZ36)</f>
        <v>8.0094525035579132</v>
      </c>
      <c r="IC36" s="466" t="s">
        <v>187</v>
      </c>
      <c r="ID36" s="444">
        <f>AVERAGE(HT35:HT37,HU35:HU37,HV35:HV37,HW35:HW37,HX35:HX37,HY35:HY37,HZ35:HZ37,HS35:HS37,HR35:HR37,HQ35:HQ37,HP35:HP37,HO35:HO37)</f>
        <v>83.326049283633566</v>
      </c>
      <c r="IE36" s="458">
        <f>STDEV(HO36:HZ38)</f>
        <v>7.0233534837092169</v>
      </c>
      <c r="IF36" s="465">
        <f>IE36/SQRT(10)</f>
        <v>2.2209793820999417</v>
      </c>
    </row>
    <row r="37" spans="2:240" ht="16" thickBot="1" x14ac:dyDescent="0.4">
      <c r="B37" s="589">
        <v>2.7777777777777801E-2</v>
      </c>
      <c r="C37" s="379">
        <v>153</v>
      </c>
      <c r="D37" s="379">
        <v>169</v>
      </c>
      <c r="E37" s="379">
        <v>153</v>
      </c>
      <c r="F37" s="379">
        <v>169</v>
      </c>
      <c r="G37" s="379">
        <v>171</v>
      </c>
      <c r="H37" s="379">
        <v>186</v>
      </c>
      <c r="I37" s="379">
        <v>170</v>
      </c>
      <c r="J37" s="379">
        <v>188</v>
      </c>
      <c r="K37" s="379">
        <v>178</v>
      </c>
      <c r="L37" s="379">
        <v>187</v>
      </c>
      <c r="M37" s="379">
        <v>166</v>
      </c>
      <c r="N37" s="379">
        <v>168</v>
      </c>
      <c r="O37" s="447">
        <f t="shared" si="154"/>
        <v>171.5</v>
      </c>
      <c r="P37" s="446">
        <f t="shared" si="155"/>
        <v>11.704699910719626</v>
      </c>
      <c r="Q37" s="455"/>
      <c r="R37" s="444"/>
      <c r="S37" s="458"/>
      <c r="T37" s="453"/>
      <c r="V37" s="589">
        <v>2.7777777777777801E-2</v>
      </c>
      <c r="W37" s="379">
        <f t="shared" si="156"/>
        <v>75.742574257425744</v>
      </c>
      <c r="X37" s="379">
        <f t="shared" si="157"/>
        <v>81.642512077294683</v>
      </c>
      <c r="Y37" s="379">
        <f t="shared" si="158"/>
        <v>79.274611398963728</v>
      </c>
      <c r="Z37" s="379">
        <f t="shared" si="159"/>
        <v>81.642512077294683</v>
      </c>
      <c r="AA37" s="379">
        <f t="shared" si="160"/>
        <v>86.802030456852791</v>
      </c>
      <c r="AB37" s="379">
        <f t="shared" si="161"/>
        <v>88.571428571428569</v>
      </c>
      <c r="AC37" s="379">
        <f t="shared" si="162"/>
        <v>83.743842364532014</v>
      </c>
      <c r="AD37" s="379">
        <f t="shared" si="163"/>
        <v>91.262135922330103</v>
      </c>
      <c r="AE37" s="379">
        <f t="shared" si="164"/>
        <v>83.568075117370881</v>
      </c>
      <c r="AF37" s="379">
        <f t="shared" si="165"/>
        <v>87.383177570093466</v>
      </c>
      <c r="AG37" s="379">
        <f t="shared" si="166"/>
        <v>83</v>
      </c>
      <c r="AH37" s="379">
        <f t="shared" si="167"/>
        <v>88.421052631578945</v>
      </c>
      <c r="AI37" s="447">
        <f t="shared" si="168"/>
        <v>84.254496037097127</v>
      </c>
      <c r="AJ37" s="446">
        <f t="shared" si="169"/>
        <v>4.4167489261299986</v>
      </c>
      <c r="AK37" s="455"/>
      <c r="AL37" s="444"/>
      <c r="AM37" s="458"/>
      <c r="AN37" s="453"/>
      <c r="AP37" s="589">
        <v>2.7777777777777801E-2</v>
      </c>
      <c r="AQ37" s="379">
        <v>157</v>
      </c>
      <c r="AR37" s="379">
        <v>174</v>
      </c>
      <c r="AS37" s="379">
        <v>154</v>
      </c>
      <c r="AT37" s="379">
        <v>167</v>
      </c>
      <c r="AU37" s="379">
        <v>164</v>
      </c>
      <c r="AV37" s="379">
        <v>189</v>
      </c>
      <c r="AW37" s="379">
        <v>183</v>
      </c>
      <c r="AX37" s="379">
        <v>192</v>
      </c>
      <c r="AY37" s="379">
        <v>186</v>
      </c>
      <c r="AZ37" s="379">
        <v>192</v>
      </c>
      <c r="BA37" s="379">
        <v>169</v>
      </c>
      <c r="BB37" s="379">
        <v>170</v>
      </c>
      <c r="BC37" s="447">
        <f t="shared" si="170"/>
        <v>174.75</v>
      </c>
      <c r="BD37" s="446">
        <f t="shared" si="171"/>
        <v>13.383334276765128</v>
      </c>
      <c r="BE37" s="455"/>
      <c r="BF37" s="444"/>
      <c r="BG37" s="458"/>
      <c r="BH37" s="453"/>
      <c r="BJ37" s="460">
        <v>2.7777777777777776E-2</v>
      </c>
      <c r="BK37" s="379">
        <f t="shared" si="172"/>
        <v>77.722772277227719</v>
      </c>
      <c r="BL37" s="379">
        <f t="shared" si="173"/>
        <v>84.05797101449275</v>
      </c>
      <c r="BM37" s="379">
        <f t="shared" si="174"/>
        <v>79.792746113989637</v>
      </c>
      <c r="BN37" s="379">
        <f t="shared" si="175"/>
        <v>80.676328502415458</v>
      </c>
      <c r="BO37" s="379">
        <f t="shared" si="176"/>
        <v>83.248730964467015</v>
      </c>
      <c r="BP37" s="379">
        <f t="shared" si="177"/>
        <v>90</v>
      </c>
      <c r="BQ37" s="379">
        <f t="shared" si="178"/>
        <v>90.14778325123153</v>
      </c>
      <c r="BR37" s="379">
        <f t="shared" si="179"/>
        <v>93.203883495145632</v>
      </c>
      <c r="BS37" s="379">
        <f t="shared" si="180"/>
        <v>87.323943661971825</v>
      </c>
      <c r="BT37" s="379">
        <f t="shared" si="181"/>
        <v>89.719626168224295</v>
      </c>
      <c r="BU37" s="379">
        <f t="shared" si="182"/>
        <v>84.5</v>
      </c>
      <c r="BV37" s="379">
        <f t="shared" si="183"/>
        <v>89.473684210526315</v>
      </c>
      <c r="BW37" s="447">
        <f t="shared" si="184"/>
        <v>85.822289138307681</v>
      </c>
      <c r="BX37" s="446">
        <f t="shared" si="185"/>
        <v>4.8743384896916959</v>
      </c>
      <c r="BY37" s="455"/>
      <c r="BZ37" s="444"/>
      <c r="CA37" s="458"/>
      <c r="CB37" s="453"/>
      <c r="CD37" s="589">
        <v>2.7777777777777801E-2</v>
      </c>
      <c r="CE37" s="379">
        <v>165</v>
      </c>
      <c r="CF37" s="379">
        <v>177</v>
      </c>
      <c r="CG37" s="379">
        <v>154</v>
      </c>
      <c r="CH37" s="379">
        <v>167</v>
      </c>
      <c r="CI37" s="379">
        <v>172</v>
      </c>
      <c r="CJ37" s="379">
        <v>190</v>
      </c>
      <c r="CK37" s="379">
        <v>175</v>
      </c>
      <c r="CL37" s="379">
        <v>193</v>
      </c>
      <c r="CM37" s="379">
        <v>187</v>
      </c>
      <c r="CN37" s="379">
        <v>189</v>
      </c>
      <c r="CO37" s="379">
        <v>176</v>
      </c>
      <c r="CP37" s="379">
        <v>170</v>
      </c>
      <c r="CQ37" s="447">
        <f t="shared" si="186"/>
        <v>176.25</v>
      </c>
      <c r="CR37" s="446">
        <f t="shared" si="187"/>
        <v>11.732821097634231</v>
      </c>
      <c r="CS37" s="455"/>
      <c r="CT37" s="444"/>
      <c r="CU37" s="458"/>
      <c r="CV37" s="453"/>
      <c r="CX37" s="460">
        <v>2.7777777777777776E-2</v>
      </c>
      <c r="CY37">
        <f t="shared" si="188"/>
        <v>81.683168316831683</v>
      </c>
      <c r="CZ37">
        <f t="shared" si="189"/>
        <v>85.507246376811594</v>
      </c>
      <c r="DA37">
        <f t="shared" si="190"/>
        <v>79.792746113989637</v>
      </c>
      <c r="DB37">
        <f t="shared" si="191"/>
        <v>80.676328502415458</v>
      </c>
      <c r="DC37">
        <f t="shared" si="192"/>
        <v>87.309644670050758</v>
      </c>
      <c r="DD37">
        <f t="shared" si="193"/>
        <v>90.476190476190482</v>
      </c>
      <c r="DE37">
        <f t="shared" si="194"/>
        <v>86.206896551724128</v>
      </c>
      <c r="DF37">
        <f t="shared" si="195"/>
        <v>93.689320388349515</v>
      </c>
      <c r="DG37">
        <f t="shared" si="196"/>
        <v>87.793427230046944</v>
      </c>
      <c r="DH37">
        <f t="shared" si="197"/>
        <v>88.317757009345797</v>
      </c>
      <c r="DI37">
        <f t="shared" si="198"/>
        <v>88</v>
      </c>
      <c r="DJ37">
        <f t="shared" si="199"/>
        <v>89.473684210526315</v>
      </c>
      <c r="DK37" s="447">
        <f t="shared" si="200"/>
        <v>86.577200820523515</v>
      </c>
      <c r="DL37" s="446">
        <f t="shared" si="201"/>
        <v>4.126699725006306</v>
      </c>
      <c r="DM37" s="455"/>
      <c r="DN37" s="444"/>
      <c r="DO37" s="458"/>
      <c r="DP37" s="453"/>
      <c r="DR37" s="587">
        <v>2.7777777777777776E-2</v>
      </c>
      <c r="DS37" s="379">
        <v>168</v>
      </c>
      <c r="DT37" s="379">
        <v>176</v>
      </c>
      <c r="DU37" s="379">
        <v>156</v>
      </c>
      <c r="DV37" s="379">
        <v>160</v>
      </c>
      <c r="DW37" s="379">
        <v>168</v>
      </c>
      <c r="DX37" s="379">
        <v>185</v>
      </c>
      <c r="DY37" s="379">
        <v>176</v>
      </c>
      <c r="DZ37" s="379">
        <v>192</v>
      </c>
      <c r="EA37" s="379">
        <v>179</v>
      </c>
      <c r="EB37" s="379">
        <v>193</v>
      </c>
      <c r="EC37" s="379">
        <v>178</v>
      </c>
      <c r="ED37" s="379">
        <v>146</v>
      </c>
      <c r="EE37" s="447">
        <f t="shared" si="202"/>
        <v>173.08333333333334</v>
      </c>
      <c r="EF37" s="446">
        <f t="shared" si="203"/>
        <v>14.209205296268866</v>
      </c>
      <c r="EG37" s="455"/>
      <c r="EH37" s="444"/>
      <c r="EI37" s="458"/>
      <c r="EJ37" s="453"/>
      <c r="EL37" s="460">
        <v>2.7777777777777776E-2</v>
      </c>
      <c r="EM37">
        <f t="shared" si="204"/>
        <v>83.168316831683171</v>
      </c>
      <c r="EN37">
        <f t="shared" si="205"/>
        <v>85.024154589371975</v>
      </c>
      <c r="EO37">
        <f t="shared" si="206"/>
        <v>80.829015544041454</v>
      </c>
      <c r="EP37">
        <f t="shared" si="207"/>
        <v>77.294685990338166</v>
      </c>
      <c r="EQ37">
        <f t="shared" si="208"/>
        <v>85.279187817258887</v>
      </c>
      <c r="ER37">
        <f t="shared" si="209"/>
        <v>88.095238095238088</v>
      </c>
      <c r="ES37">
        <f t="shared" si="210"/>
        <v>86.699507389162562</v>
      </c>
      <c r="ET37">
        <f t="shared" si="211"/>
        <v>93.203883495145632</v>
      </c>
      <c r="EU37">
        <f t="shared" si="212"/>
        <v>84.037558685446015</v>
      </c>
      <c r="EV37">
        <f t="shared" si="213"/>
        <v>90.186915887850475</v>
      </c>
      <c r="EW37">
        <f t="shared" si="214"/>
        <v>89</v>
      </c>
      <c r="EX37">
        <f t="shared" si="215"/>
        <v>76.84210526315789</v>
      </c>
      <c r="EY37" s="447">
        <f t="shared" si="216"/>
        <v>84.971714132391199</v>
      </c>
      <c r="EZ37" s="446">
        <f t="shared" si="217"/>
        <v>4.9575207479435379</v>
      </c>
      <c r="FA37" s="455"/>
      <c r="FB37" s="444"/>
      <c r="FC37" s="458"/>
      <c r="FD37" s="453"/>
      <c r="FF37" s="587">
        <v>2.7777777777777776E-2</v>
      </c>
      <c r="FG37" s="379">
        <v>172</v>
      </c>
      <c r="FH37" s="379">
        <v>179</v>
      </c>
      <c r="FI37" s="379">
        <v>162</v>
      </c>
      <c r="FJ37" s="379">
        <v>161</v>
      </c>
      <c r="FK37" s="379">
        <v>170</v>
      </c>
      <c r="FL37" s="379">
        <v>191</v>
      </c>
      <c r="FM37" s="379">
        <v>183</v>
      </c>
      <c r="FN37" s="379">
        <v>190</v>
      </c>
      <c r="FO37" s="379">
        <v>180</v>
      </c>
      <c r="FP37" s="379">
        <v>194</v>
      </c>
      <c r="FQ37" s="379">
        <v>179</v>
      </c>
      <c r="FR37" s="379">
        <v>167</v>
      </c>
      <c r="FS37" s="447">
        <f t="shared" si="218"/>
        <v>177.33333333333334</v>
      </c>
      <c r="FT37" s="446">
        <f t="shared" si="219"/>
        <v>11.121913940368794</v>
      </c>
      <c r="FU37" s="455"/>
      <c r="FV37" s="444"/>
      <c r="FW37" s="458"/>
      <c r="FX37" s="453"/>
      <c r="FZ37" s="460">
        <v>2.7777777777777776E-2</v>
      </c>
      <c r="GA37" s="379">
        <f t="shared" si="220"/>
        <v>85.148514851485146</v>
      </c>
      <c r="GB37" s="379">
        <f t="shared" si="221"/>
        <v>86.473429951690818</v>
      </c>
      <c r="GC37" s="379">
        <f t="shared" si="222"/>
        <v>83.937823834196891</v>
      </c>
      <c r="GD37" s="379">
        <f t="shared" si="223"/>
        <v>77.777777777777786</v>
      </c>
      <c r="GE37" s="379">
        <f t="shared" si="224"/>
        <v>86.294416243654823</v>
      </c>
      <c r="GF37" s="379">
        <f t="shared" si="225"/>
        <v>90.952380952380949</v>
      </c>
      <c r="GG37" s="379">
        <f t="shared" si="226"/>
        <v>90.14778325123153</v>
      </c>
      <c r="GH37" s="379">
        <f t="shared" si="227"/>
        <v>92.233009708737868</v>
      </c>
      <c r="GI37" s="379">
        <f t="shared" si="228"/>
        <v>84.507042253521121</v>
      </c>
      <c r="GJ37" s="379">
        <f t="shared" si="229"/>
        <v>90.654205607476641</v>
      </c>
      <c r="GK37" s="379">
        <f t="shared" si="230"/>
        <v>89.5</v>
      </c>
      <c r="GL37" s="379">
        <f t="shared" si="231"/>
        <v>87.89473684210526</v>
      </c>
      <c r="GM37" s="447">
        <f t="shared" si="232"/>
        <v>87.126760106188229</v>
      </c>
      <c r="GN37" s="446">
        <f t="shared" si="233"/>
        <v>4.0223180332383954</v>
      </c>
      <c r="GO37" s="455"/>
      <c r="GP37" s="444"/>
      <c r="GQ37" s="458"/>
      <c r="GR37" s="453"/>
      <c r="GT37" s="587">
        <v>2.7777777777777776E-2</v>
      </c>
      <c r="GU37" s="379">
        <v>178</v>
      </c>
      <c r="GV37" s="379">
        <v>179</v>
      </c>
      <c r="GW37" s="379">
        <v>160</v>
      </c>
      <c r="GX37" s="450"/>
      <c r="GY37" s="379">
        <v>164</v>
      </c>
      <c r="GZ37" s="379">
        <v>180</v>
      </c>
      <c r="HA37" s="379">
        <v>185</v>
      </c>
      <c r="HB37" s="379">
        <v>188</v>
      </c>
      <c r="HC37" s="379">
        <v>189</v>
      </c>
      <c r="HD37" s="379">
        <v>190</v>
      </c>
      <c r="HE37" s="379">
        <v>177</v>
      </c>
      <c r="HF37" s="379">
        <v>170</v>
      </c>
      <c r="HG37" s="447">
        <f t="shared" si="234"/>
        <v>178.18181818181819</v>
      </c>
      <c r="HH37" s="446">
        <f t="shared" si="235"/>
        <v>10.018165319240662</v>
      </c>
      <c r="HI37" s="455"/>
      <c r="HJ37" s="444"/>
      <c r="HK37" s="458"/>
      <c r="HL37" s="453"/>
      <c r="HN37" s="460">
        <v>2.7777777777777776E-2</v>
      </c>
      <c r="HO37">
        <f t="shared" si="236"/>
        <v>88.118811881188122</v>
      </c>
      <c r="HP37">
        <f t="shared" si="237"/>
        <v>86.473429951690818</v>
      </c>
      <c r="HQ37">
        <f t="shared" si="238"/>
        <v>82.901554404145074</v>
      </c>
      <c r="HS37">
        <f t="shared" si="239"/>
        <v>83.248730964467015</v>
      </c>
      <c r="HT37">
        <f t="shared" si="240"/>
        <v>85.714285714285708</v>
      </c>
      <c r="HU37">
        <f t="shared" si="241"/>
        <v>91.13300492610837</v>
      </c>
      <c r="HV37">
        <f t="shared" si="242"/>
        <v>91.262135922330103</v>
      </c>
      <c r="HW37">
        <f t="shared" si="243"/>
        <v>88.732394366197184</v>
      </c>
      <c r="HX37">
        <f t="shared" si="244"/>
        <v>88.785046728971963</v>
      </c>
      <c r="HY37">
        <f t="shared" si="245"/>
        <v>88.5</v>
      </c>
      <c r="HZ37">
        <f t="shared" si="246"/>
        <v>89.473684210526315</v>
      </c>
      <c r="IA37" s="447">
        <f t="shared" si="247"/>
        <v>87.667552642719173</v>
      </c>
      <c r="IB37" s="446">
        <f t="shared" si="248"/>
        <v>2.8098699095113937</v>
      </c>
      <c r="IC37" s="455"/>
      <c r="ID37" s="444"/>
      <c r="IE37" s="458"/>
      <c r="IF37" s="453"/>
    </row>
    <row r="38" spans="2:240" ht="16" thickBot="1" x14ac:dyDescent="0.4">
      <c r="B38" s="587">
        <v>4.1666666666666699E-2</v>
      </c>
      <c r="C38" s="461">
        <v>163</v>
      </c>
      <c r="D38" s="461">
        <v>172</v>
      </c>
      <c r="E38" s="461">
        <v>156</v>
      </c>
      <c r="F38" s="461">
        <v>177</v>
      </c>
      <c r="G38" s="379">
        <v>173</v>
      </c>
      <c r="H38" s="379">
        <v>190</v>
      </c>
      <c r="I38" s="379">
        <v>176</v>
      </c>
      <c r="J38" s="379">
        <v>191</v>
      </c>
      <c r="K38" s="379">
        <v>185</v>
      </c>
      <c r="L38" s="379">
        <v>190</v>
      </c>
      <c r="M38" s="379">
        <v>167</v>
      </c>
      <c r="N38" s="379">
        <v>168</v>
      </c>
      <c r="O38" s="447">
        <f t="shared" si="154"/>
        <v>175.66666666666666</v>
      </c>
      <c r="P38" s="446">
        <f t="shared" si="155"/>
        <v>11.428300862598107</v>
      </c>
      <c r="Q38" s="463"/>
      <c r="R38" s="444"/>
      <c r="S38" s="458"/>
      <c r="T38" s="462"/>
      <c r="V38" s="587">
        <v>4.1666666666666699E-2</v>
      </c>
      <c r="W38" s="379">
        <f t="shared" si="156"/>
        <v>80.693069306930695</v>
      </c>
      <c r="X38" s="379">
        <f t="shared" si="157"/>
        <v>83.091787439613526</v>
      </c>
      <c r="Y38" s="379">
        <f t="shared" si="158"/>
        <v>80.829015544041454</v>
      </c>
      <c r="Z38" s="379">
        <f t="shared" si="159"/>
        <v>85.507246376811594</v>
      </c>
      <c r="AA38" s="379">
        <f t="shared" si="160"/>
        <v>87.817258883248726</v>
      </c>
      <c r="AB38" s="379">
        <f t="shared" si="161"/>
        <v>90.476190476190482</v>
      </c>
      <c r="AC38" s="379">
        <f t="shared" si="162"/>
        <v>86.699507389162562</v>
      </c>
      <c r="AD38" s="379">
        <f t="shared" si="163"/>
        <v>92.71844660194175</v>
      </c>
      <c r="AE38" s="379">
        <f t="shared" si="164"/>
        <v>86.854460093896719</v>
      </c>
      <c r="AF38" s="379">
        <f t="shared" si="165"/>
        <v>88.785046728971963</v>
      </c>
      <c r="AG38" s="379">
        <f t="shared" si="166"/>
        <v>83.5</v>
      </c>
      <c r="AH38" s="379">
        <f t="shared" si="167"/>
        <v>88.421052631578945</v>
      </c>
      <c r="AI38" s="447">
        <f t="shared" si="168"/>
        <v>86.282756789365692</v>
      </c>
      <c r="AJ38" s="446">
        <f t="shared" si="169"/>
        <v>3.7198156451042683</v>
      </c>
      <c r="AK38" s="463"/>
      <c r="AL38" s="444"/>
      <c r="AM38" s="458"/>
      <c r="AN38" s="462"/>
      <c r="AP38" s="587">
        <v>4.1666666666666699E-2</v>
      </c>
      <c r="AQ38" s="461">
        <v>168</v>
      </c>
      <c r="AR38" s="461">
        <v>180</v>
      </c>
      <c r="AS38" s="461">
        <v>160</v>
      </c>
      <c r="AT38" s="461">
        <v>176</v>
      </c>
      <c r="AU38" s="461">
        <v>174</v>
      </c>
      <c r="AV38" s="379">
        <v>192</v>
      </c>
      <c r="AW38" s="379">
        <v>185</v>
      </c>
      <c r="AX38" s="379">
        <v>194</v>
      </c>
      <c r="AY38" s="379">
        <v>189</v>
      </c>
      <c r="AZ38" s="379">
        <v>193</v>
      </c>
      <c r="BA38" s="379">
        <v>175</v>
      </c>
      <c r="BB38" s="379">
        <v>173</v>
      </c>
      <c r="BC38" s="447">
        <f t="shared" si="170"/>
        <v>179.91666666666666</v>
      </c>
      <c r="BD38" s="446">
        <f t="shared" si="171"/>
        <v>10.807895542639468</v>
      </c>
      <c r="BE38" s="463"/>
      <c r="BF38" s="444"/>
      <c r="BG38" s="458"/>
      <c r="BH38" s="462"/>
      <c r="BJ38" s="615">
        <v>4.1666666666666699E-2</v>
      </c>
      <c r="BK38" s="379">
        <f t="shared" si="172"/>
        <v>83.168316831683171</v>
      </c>
      <c r="BL38" s="379">
        <f t="shared" si="173"/>
        <v>86.956521739130437</v>
      </c>
      <c r="BM38" s="379">
        <f t="shared" si="174"/>
        <v>82.901554404145074</v>
      </c>
      <c r="BN38" s="379">
        <f t="shared" si="175"/>
        <v>85.024154589371975</v>
      </c>
      <c r="BO38" s="379">
        <f t="shared" si="176"/>
        <v>88.324873096446694</v>
      </c>
      <c r="BP38" s="379">
        <f t="shared" si="177"/>
        <v>91.428571428571431</v>
      </c>
      <c r="BQ38" s="379">
        <f t="shared" si="178"/>
        <v>91.13300492610837</v>
      </c>
      <c r="BR38" s="379">
        <f t="shared" si="179"/>
        <v>94.174757281553397</v>
      </c>
      <c r="BS38" s="379">
        <f t="shared" si="180"/>
        <v>88.732394366197184</v>
      </c>
      <c r="BT38" s="379">
        <f t="shared" si="181"/>
        <v>90.186915887850475</v>
      </c>
      <c r="BU38" s="379">
        <f t="shared" si="182"/>
        <v>87.5</v>
      </c>
      <c r="BV38" s="379">
        <f t="shared" si="183"/>
        <v>91.05263157894737</v>
      </c>
      <c r="BW38" s="447">
        <f t="shared" si="184"/>
        <v>88.381974677500466</v>
      </c>
      <c r="BX38" s="446">
        <f t="shared" si="185"/>
        <v>3.4670463032597363</v>
      </c>
      <c r="BY38" s="463"/>
      <c r="BZ38" s="444"/>
      <c r="CA38" s="458"/>
      <c r="CB38" s="462"/>
      <c r="CD38" s="587">
        <v>4.1666666666666699E-2</v>
      </c>
      <c r="CE38" s="461">
        <v>172</v>
      </c>
      <c r="CF38" s="461">
        <v>183</v>
      </c>
      <c r="CG38" s="461">
        <v>162</v>
      </c>
      <c r="CH38" s="461">
        <v>176</v>
      </c>
      <c r="CI38" s="461">
        <v>177</v>
      </c>
      <c r="CJ38" s="379">
        <v>194</v>
      </c>
      <c r="CK38" s="379">
        <v>186</v>
      </c>
      <c r="CL38" s="379">
        <v>194</v>
      </c>
      <c r="CM38" s="379">
        <v>193</v>
      </c>
      <c r="CN38" s="379">
        <v>194</v>
      </c>
      <c r="CO38" s="379">
        <v>179</v>
      </c>
      <c r="CP38" s="379">
        <v>174</v>
      </c>
      <c r="CQ38" s="447">
        <f t="shared" si="186"/>
        <v>182</v>
      </c>
      <c r="CR38" s="446">
        <f t="shared" si="187"/>
        <v>10.46205264059331</v>
      </c>
      <c r="CS38" s="463"/>
      <c r="CT38" s="444"/>
      <c r="CU38" s="458"/>
      <c r="CV38" s="462"/>
      <c r="CX38" s="615">
        <v>4.1666666666666699E-2</v>
      </c>
      <c r="CY38">
        <f t="shared" si="188"/>
        <v>85.148514851485146</v>
      </c>
      <c r="CZ38">
        <f t="shared" si="189"/>
        <v>88.405797101449281</v>
      </c>
      <c r="DA38">
        <f t="shared" si="190"/>
        <v>83.937823834196891</v>
      </c>
      <c r="DB38">
        <f t="shared" si="191"/>
        <v>85.024154589371975</v>
      </c>
      <c r="DC38">
        <f t="shared" si="192"/>
        <v>89.847715736040612</v>
      </c>
      <c r="DD38">
        <f t="shared" si="193"/>
        <v>92.38095238095238</v>
      </c>
      <c r="DE38">
        <f t="shared" si="194"/>
        <v>91.62561576354679</v>
      </c>
      <c r="DF38">
        <f t="shared" si="195"/>
        <v>94.174757281553397</v>
      </c>
      <c r="DG38">
        <f t="shared" si="196"/>
        <v>90.610328638497649</v>
      </c>
      <c r="DH38">
        <f t="shared" si="197"/>
        <v>90.654205607476641</v>
      </c>
      <c r="DI38">
        <f t="shared" si="198"/>
        <v>89.5</v>
      </c>
      <c r="DJ38">
        <f t="shared" si="199"/>
        <v>91.578947368421055</v>
      </c>
      <c r="DK38" s="447">
        <f t="shared" si="200"/>
        <v>89.407401096082651</v>
      </c>
      <c r="DL38" s="446">
        <f t="shared" si="201"/>
        <v>3.2005715034644262</v>
      </c>
      <c r="DM38" s="463"/>
      <c r="DN38" s="444"/>
      <c r="DO38" s="458"/>
      <c r="DP38" s="462"/>
      <c r="DR38" s="590">
        <v>4.1666666666666699E-2</v>
      </c>
      <c r="DS38" s="461">
        <v>176</v>
      </c>
      <c r="DT38" s="461">
        <v>184</v>
      </c>
      <c r="DU38" s="461">
        <v>164</v>
      </c>
      <c r="DV38" s="461">
        <v>169</v>
      </c>
      <c r="DW38" s="461">
        <v>175</v>
      </c>
      <c r="DX38" s="379">
        <v>191</v>
      </c>
      <c r="DY38" s="379">
        <v>185</v>
      </c>
      <c r="DZ38" s="379">
        <v>194</v>
      </c>
      <c r="EA38" s="379">
        <v>187</v>
      </c>
      <c r="EB38" s="379">
        <v>195</v>
      </c>
      <c r="EC38" s="379">
        <v>178</v>
      </c>
      <c r="ED38" s="379">
        <v>149</v>
      </c>
      <c r="EE38" s="447">
        <f t="shared" si="202"/>
        <v>178.91666666666666</v>
      </c>
      <c r="EF38" s="446">
        <f t="shared" si="203"/>
        <v>13.487086977976942</v>
      </c>
      <c r="EG38" s="463"/>
      <c r="EH38" s="444"/>
      <c r="EI38" s="458"/>
      <c r="EJ38" s="462"/>
      <c r="EL38" s="615">
        <v>4.1666666666666699E-2</v>
      </c>
      <c r="EM38">
        <f t="shared" si="204"/>
        <v>87.128712871287135</v>
      </c>
      <c r="EN38">
        <f t="shared" si="205"/>
        <v>88.888888888888886</v>
      </c>
      <c r="EO38">
        <f t="shared" si="206"/>
        <v>84.974093264248708</v>
      </c>
      <c r="EP38">
        <f t="shared" si="207"/>
        <v>81.642512077294683</v>
      </c>
      <c r="EQ38">
        <f t="shared" si="208"/>
        <v>88.832487309644677</v>
      </c>
      <c r="ER38">
        <f t="shared" si="209"/>
        <v>90.952380952380949</v>
      </c>
      <c r="ES38">
        <f t="shared" si="210"/>
        <v>91.13300492610837</v>
      </c>
      <c r="ET38">
        <f t="shared" si="211"/>
        <v>94.174757281553397</v>
      </c>
      <c r="EU38">
        <f t="shared" si="212"/>
        <v>87.793427230046944</v>
      </c>
      <c r="EV38">
        <f t="shared" si="213"/>
        <v>91.121495327102807</v>
      </c>
      <c r="EW38">
        <f t="shared" si="214"/>
        <v>89</v>
      </c>
      <c r="EX38">
        <f t="shared" si="215"/>
        <v>78.421052631578945</v>
      </c>
      <c r="EY38" s="447">
        <f t="shared" si="216"/>
        <v>87.838567730011292</v>
      </c>
      <c r="EZ38" s="446">
        <f t="shared" si="217"/>
        <v>4.3766516703561491</v>
      </c>
      <c r="FA38" s="463"/>
      <c r="FB38" s="444"/>
      <c r="FC38" s="458"/>
      <c r="FD38" s="462"/>
      <c r="FF38" s="590">
        <v>4.1666666666666699E-2</v>
      </c>
      <c r="FG38" s="461">
        <v>177</v>
      </c>
      <c r="FH38" s="461">
        <v>186</v>
      </c>
      <c r="FI38" s="461">
        <v>168</v>
      </c>
      <c r="FJ38" s="461">
        <v>167</v>
      </c>
      <c r="FK38" s="461">
        <v>175</v>
      </c>
      <c r="FL38" s="379">
        <v>197</v>
      </c>
      <c r="FM38" s="379">
        <v>188</v>
      </c>
      <c r="FN38" s="379">
        <v>193</v>
      </c>
      <c r="FO38" s="379">
        <v>190</v>
      </c>
      <c r="FP38" s="379">
        <v>195</v>
      </c>
      <c r="FQ38" s="379">
        <v>180</v>
      </c>
      <c r="FR38" s="379">
        <v>166</v>
      </c>
      <c r="FS38" s="447">
        <f t="shared" si="218"/>
        <v>181.83333333333334</v>
      </c>
      <c r="FT38" s="446">
        <f t="shared" si="219"/>
        <v>11.223622274902919</v>
      </c>
      <c r="FU38" s="463"/>
      <c r="FV38" s="444"/>
      <c r="FW38" s="458"/>
      <c r="FX38" s="462"/>
      <c r="FZ38" s="615">
        <v>4.1666666666666699E-2</v>
      </c>
      <c r="GA38" s="379">
        <f t="shared" si="220"/>
        <v>87.623762376237622</v>
      </c>
      <c r="GB38" s="379">
        <f t="shared" si="221"/>
        <v>89.85507246376811</v>
      </c>
      <c r="GC38" s="379">
        <f t="shared" si="222"/>
        <v>87.046632124352328</v>
      </c>
      <c r="GD38" s="379">
        <f t="shared" si="223"/>
        <v>80.676328502415458</v>
      </c>
      <c r="GE38" s="379">
        <f t="shared" si="224"/>
        <v>88.832487309644677</v>
      </c>
      <c r="GF38" s="379">
        <f t="shared" si="225"/>
        <v>93.80952380952381</v>
      </c>
      <c r="GG38" s="379">
        <f t="shared" si="226"/>
        <v>92.610837438423644</v>
      </c>
      <c r="GH38" s="379">
        <f t="shared" si="227"/>
        <v>93.689320388349515</v>
      </c>
      <c r="GI38" s="379">
        <f t="shared" si="228"/>
        <v>89.201877934272304</v>
      </c>
      <c r="GJ38" s="379">
        <f t="shared" si="229"/>
        <v>91.121495327102807</v>
      </c>
      <c r="GK38" s="379">
        <f t="shared" si="230"/>
        <v>90</v>
      </c>
      <c r="GL38" s="379">
        <f t="shared" si="231"/>
        <v>87.368421052631589</v>
      </c>
      <c r="GM38" s="447">
        <f t="shared" si="232"/>
        <v>89.319646560560159</v>
      </c>
      <c r="GN38" s="446">
        <f t="shared" si="233"/>
        <v>3.578842430431326</v>
      </c>
      <c r="GO38" s="463"/>
      <c r="GP38" s="444"/>
      <c r="GQ38" s="458"/>
      <c r="GR38" s="462"/>
      <c r="GT38" s="590">
        <v>4.1666666666666699E-2</v>
      </c>
      <c r="GU38" s="461">
        <v>182</v>
      </c>
      <c r="GV38" s="461">
        <v>185</v>
      </c>
      <c r="GW38" s="461">
        <v>170</v>
      </c>
      <c r="GX38" s="562"/>
      <c r="GY38" s="461">
        <v>176</v>
      </c>
      <c r="GZ38" s="379">
        <v>193</v>
      </c>
      <c r="HA38" s="379">
        <v>191</v>
      </c>
      <c r="HB38" s="379">
        <v>192</v>
      </c>
      <c r="HC38" s="379">
        <v>193</v>
      </c>
      <c r="HD38" s="379">
        <v>192</v>
      </c>
      <c r="HE38" s="379">
        <v>182</v>
      </c>
      <c r="HF38" s="379">
        <v>174</v>
      </c>
      <c r="HG38" s="447">
        <f t="shared" si="234"/>
        <v>184.54545454545453</v>
      </c>
      <c r="HH38" s="446">
        <f t="shared" si="235"/>
        <v>8.3948035875014533</v>
      </c>
      <c r="HI38" s="463"/>
      <c r="HJ38" s="444"/>
      <c r="HK38" s="458"/>
      <c r="HL38" s="462"/>
      <c r="HN38" s="615">
        <v>4.1666666666666699E-2</v>
      </c>
      <c r="HO38">
        <f t="shared" si="236"/>
        <v>90.099009900990097</v>
      </c>
      <c r="HP38">
        <f t="shared" si="237"/>
        <v>89.371980676328505</v>
      </c>
      <c r="HQ38">
        <f t="shared" si="238"/>
        <v>88.082901554404145</v>
      </c>
      <c r="HS38">
        <f t="shared" si="239"/>
        <v>89.340101522842644</v>
      </c>
      <c r="HT38">
        <f t="shared" si="240"/>
        <v>91.904761904761898</v>
      </c>
      <c r="HU38">
        <f t="shared" si="241"/>
        <v>94.088669950738918</v>
      </c>
      <c r="HV38">
        <f t="shared" si="242"/>
        <v>93.203883495145632</v>
      </c>
      <c r="HW38">
        <f t="shared" si="243"/>
        <v>90.610328638497649</v>
      </c>
      <c r="HX38">
        <f t="shared" si="244"/>
        <v>89.719626168224295</v>
      </c>
      <c r="HY38">
        <f t="shared" si="245"/>
        <v>91</v>
      </c>
      <c r="HZ38">
        <f t="shared" si="246"/>
        <v>91.578947368421055</v>
      </c>
      <c r="IA38" s="447">
        <f t="shared" si="247"/>
        <v>90.818201016395903</v>
      </c>
      <c r="IB38" s="446">
        <f t="shared" si="248"/>
        <v>1.7805997978560035</v>
      </c>
      <c r="IC38" s="463"/>
      <c r="ID38" s="444"/>
      <c r="IE38" s="458"/>
      <c r="IF38" s="462"/>
    </row>
    <row r="39" spans="2:240" ht="16" thickBot="1" x14ac:dyDescent="0.4">
      <c r="B39" s="589">
        <v>5.5555555555555601E-2</v>
      </c>
      <c r="C39" s="379">
        <v>168</v>
      </c>
      <c r="D39" s="379">
        <v>178</v>
      </c>
      <c r="E39" s="379">
        <v>159</v>
      </c>
      <c r="F39" s="379">
        <v>182</v>
      </c>
      <c r="G39" s="461">
        <v>175</v>
      </c>
      <c r="H39" s="379">
        <v>190</v>
      </c>
      <c r="I39" s="379">
        <v>179</v>
      </c>
      <c r="J39" s="379">
        <v>191</v>
      </c>
      <c r="K39" s="379">
        <v>186</v>
      </c>
      <c r="L39" s="379">
        <v>191</v>
      </c>
      <c r="M39" s="379">
        <v>170</v>
      </c>
      <c r="N39" s="379">
        <v>169</v>
      </c>
      <c r="O39" s="447">
        <f t="shared" si="154"/>
        <v>178.16666666666666</v>
      </c>
      <c r="P39" s="446">
        <f t="shared" si="155"/>
        <v>10.347009522591833</v>
      </c>
      <c r="Q39" s="459" t="s">
        <v>186</v>
      </c>
      <c r="R39" s="444">
        <f>AVERAGE(H38:H40,I38:I40,J38:J40,K38:K40,L38:L40,M38:M40,N38:N40,G38:G40,F38:F40,E38:E40,D38:D40,C38:C40)</f>
        <v>177.94444444444446</v>
      </c>
      <c r="S39" s="458">
        <f>STDEV(C39:N41)</f>
        <v>9.7701765186893734</v>
      </c>
      <c r="T39" s="457">
        <f>S39/SQRT(10)</f>
        <v>3.0896010940953071</v>
      </c>
      <c r="V39" s="589">
        <v>5.5555555555555601E-2</v>
      </c>
      <c r="W39" s="379">
        <f t="shared" si="156"/>
        <v>83.168316831683171</v>
      </c>
      <c r="X39" s="379">
        <f t="shared" si="157"/>
        <v>85.990338164251213</v>
      </c>
      <c r="Y39" s="379">
        <f t="shared" si="158"/>
        <v>82.383419689119179</v>
      </c>
      <c r="Z39" s="379">
        <f t="shared" si="159"/>
        <v>87.922705314009661</v>
      </c>
      <c r="AA39" s="379">
        <f t="shared" si="160"/>
        <v>88.832487309644677</v>
      </c>
      <c r="AB39" s="379">
        <f t="shared" si="161"/>
        <v>90.476190476190482</v>
      </c>
      <c r="AC39" s="379">
        <f t="shared" si="162"/>
        <v>88.177339901477836</v>
      </c>
      <c r="AD39" s="379">
        <f t="shared" si="163"/>
        <v>92.71844660194175</v>
      </c>
      <c r="AE39" s="379">
        <f t="shared" si="164"/>
        <v>87.323943661971825</v>
      </c>
      <c r="AF39" s="379">
        <f t="shared" si="165"/>
        <v>89.252336448598129</v>
      </c>
      <c r="AG39" s="379">
        <f t="shared" si="166"/>
        <v>85</v>
      </c>
      <c r="AH39" s="379">
        <f t="shared" si="167"/>
        <v>88.94736842105263</v>
      </c>
      <c r="AI39" s="447">
        <f t="shared" si="168"/>
        <v>87.516074401661726</v>
      </c>
      <c r="AJ39" s="446">
        <f t="shared" si="169"/>
        <v>2.9721172713680026</v>
      </c>
      <c r="AK39" s="459" t="s">
        <v>186</v>
      </c>
      <c r="AL39" s="444">
        <f>AVERAGE(AB38:AB40,AC38:AC40,AD38:AD40,AE38:AE40,AF38:AF40,AG38:AG40,AH38:AH40,AA38:AA40,Z38:Z40,Y38:Y40,X38:X40,W38:W40)</f>
        <v>87.4087015145045</v>
      </c>
      <c r="AM39" s="458">
        <f>STDEV(W39:AH41)</f>
        <v>2.8432083776485131</v>
      </c>
      <c r="AN39" s="457">
        <f>AM39/SQRT(10)</f>
        <v>0.89910143358414729</v>
      </c>
      <c r="AP39" s="589">
        <v>5.5555555555555601E-2</v>
      </c>
      <c r="AQ39" s="379">
        <v>174</v>
      </c>
      <c r="AR39" s="379">
        <v>184</v>
      </c>
      <c r="AS39" s="379">
        <v>163</v>
      </c>
      <c r="AT39" s="379">
        <v>182</v>
      </c>
      <c r="AU39" s="379">
        <v>180</v>
      </c>
      <c r="AV39" s="379">
        <v>192</v>
      </c>
      <c r="AW39" s="379">
        <v>186</v>
      </c>
      <c r="AX39" s="379">
        <v>196</v>
      </c>
      <c r="AY39" s="379">
        <v>194</v>
      </c>
      <c r="AZ39" s="379">
        <v>195</v>
      </c>
      <c r="BA39" s="379">
        <v>176</v>
      </c>
      <c r="BB39" s="379">
        <v>174</v>
      </c>
      <c r="BC39" s="447">
        <f t="shared" si="170"/>
        <v>183</v>
      </c>
      <c r="BD39" s="446">
        <f t="shared" si="171"/>
        <v>10.206949504225941</v>
      </c>
      <c r="BE39" s="459" t="s">
        <v>186</v>
      </c>
      <c r="BF39" s="444">
        <f>AVERAGE(AV38:AV40,AW38:AW40,AX38:AX40,AY38:AY40,AZ38:AZ40,BA38:BA40,BB38:BB40,AU38:AU40,AT38:AT40,AS38:AS40,AR38:AR40,AQ38:AQ40)</f>
        <v>182.66666666666666</v>
      </c>
      <c r="BG39" s="458">
        <f>STDEV(AQ39:BB41)</f>
        <v>9.6076606339494983</v>
      </c>
      <c r="BH39" s="457">
        <f>BG39/SQRT(10)</f>
        <v>3.0382090589217667</v>
      </c>
      <c r="BJ39" s="460">
        <v>5.5555555555555601E-2</v>
      </c>
      <c r="BK39" s="379">
        <f t="shared" si="172"/>
        <v>86.138613861386133</v>
      </c>
      <c r="BL39" s="379">
        <f t="shared" si="173"/>
        <v>88.888888888888886</v>
      </c>
      <c r="BM39" s="379">
        <f t="shared" si="174"/>
        <v>84.4559585492228</v>
      </c>
      <c r="BN39" s="379">
        <f t="shared" si="175"/>
        <v>87.922705314009661</v>
      </c>
      <c r="BO39" s="379">
        <f t="shared" si="176"/>
        <v>91.370558375634516</v>
      </c>
      <c r="BP39" s="379">
        <f t="shared" si="177"/>
        <v>91.428571428571431</v>
      </c>
      <c r="BQ39" s="379">
        <f t="shared" si="178"/>
        <v>91.62561576354679</v>
      </c>
      <c r="BR39" s="379">
        <f t="shared" si="179"/>
        <v>95.145631067961162</v>
      </c>
      <c r="BS39" s="379">
        <f t="shared" si="180"/>
        <v>91.079812206572768</v>
      </c>
      <c r="BT39" s="379">
        <f t="shared" si="181"/>
        <v>91.121495327102807</v>
      </c>
      <c r="BU39" s="379">
        <f t="shared" si="182"/>
        <v>88</v>
      </c>
      <c r="BV39" s="379">
        <f t="shared" si="183"/>
        <v>91.578947368421055</v>
      </c>
      <c r="BW39" s="447">
        <f t="shared" si="184"/>
        <v>89.896399845943165</v>
      </c>
      <c r="BX39" s="446">
        <f t="shared" si="185"/>
        <v>2.9080427184913851</v>
      </c>
      <c r="BY39" s="459" t="s">
        <v>186</v>
      </c>
      <c r="BZ39" s="444">
        <f>AVERAGE(BP38:BP40,BQ38:BQ40,BR38:BR40,BS38:BS40,BT38:BT40,BU38:BU40,BV38:BV40,BO38:BO40,BN38:BN40,BM38:BM40,BL38:BL40,BK38:BK40)</f>
        <v>89.736610111155997</v>
      </c>
      <c r="CA39" s="458">
        <f>STDEV(BK39:BV41)</f>
        <v>2.6948244596709143</v>
      </c>
      <c r="CB39" s="457">
        <f>CA39/SQRT(10)</f>
        <v>0.85217831868926552</v>
      </c>
      <c r="CD39" s="589">
        <v>5.5555555555555601E-2</v>
      </c>
      <c r="CE39" s="379">
        <v>177</v>
      </c>
      <c r="CF39" s="379">
        <v>186</v>
      </c>
      <c r="CG39" s="379">
        <v>165</v>
      </c>
      <c r="CH39" s="379">
        <v>182</v>
      </c>
      <c r="CI39" s="379">
        <v>180</v>
      </c>
      <c r="CJ39" s="379">
        <v>195</v>
      </c>
      <c r="CK39" s="379">
        <v>181</v>
      </c>
      <c r="CL39" s="379">
        <v>195</v>
      </c>
      <c r="CM39" s="379">
        <v>196</v>
      </c>
      <c r="CN39" s="379">
        <v>196</v>
      </c>
      <c r="CO39" s="379">
        <v>179</v>
      </c>
      <c r="CP39" s="379">
        <v>177</v>
      </c>
      <c r="CQ39" s="447">
        <f t="shared" si="186"/>
        <v>184.08333333333334</v>
      </c>
      <c r="CR39" s="446">
        <f t="shared" si="187"/>
        <v>9.7557286977571493</v>
      </c>
      <c r="CS39" s="459" t="s">
        <v>186</v>
      </c>
      <c r="CT39" s="444">
        <f>AVERAGE(CJ38:CJ40,CK38:CK40,CL38:CL40,CM38:CM40,CN38:CN40,CO38:CO40,CP38:CP40,CI38:CI40,CH38:CH40,CG38:CG40,CF38:CF40,CE38:CE40)</f>
        <v>184.19444444444446</v>
      </c>
      <c r="CU39" s="458">
        <f>STDEV(CE39:CP41)</f>
        <v>9.3638955399203212</v>
      </c>
      <c r="CV39" s="457">
        <f>CU39/SQRT(10)</f>
        <v>2.9611237678040356</v>
      </c>
      <c r="CX39" s="460">
        <v>5.5555555555555601E-2</v>
      </c>
      <c r="CY39">
        <f t="shared" si="188"/>
        <v>87.623762376237622</v>
      </c>
      <c r="CZ39">
        <f t="shared" si="189"/>
        <v>89.85507246376811</v>
      </c>
      <c r="DA39">
        <f t="shared" si="190"/>
        <v>85.492227979274617</v>
      </c>
      <c r="DB39">
        <f t="shared" si="191"/>
        <v>87.922705314009661</v>
      </c>
      <c r="DC39">
        <f t="shared" si="192"/>
        <v>91.370558375634516</v>
      </c>
      <c r="DD39">
        <f t="shared" si="193"/>
        <v>92.857142857142861</v>
      </c>
      <c r="DE39">
        <f t="shared" si="194"/>
        <v>89.162561576354676</v>
      </c>
      <c r="DF39">
        <f t="shared" si="195"/>
        <v>94.660194174757279</v>
      </c>
      <c r="DG39">
        <f t="shared" si="196"/>
        <v>92.018779342723008</v>
      </c>
      <c r="DH39">
        <f t="shared" si="197"/>
        <v>91.588785046728972</v>
      </c>
      <c r="DI39">
        <f t="shared" si="198"/>
        <v>89.5</v>
      </c>
      <c r="DJ39">
        <f t="shared" si="199"/>
        <v>93.15789473684211</v>
      </c>
      <c r="DK39" s="447">
        <f t="shared" si="200"/>
        <v>90.434140353622794</v>
      </c>
      <c r="DL39" s="446">
        <f t="shared" si="201"/>
        <v>2.6513007516752167</v>
      </c>
      <c r="DM39" s="459" t="s">
        <v>186</v>
      </c>
      <c r="DN39" s="444">
        <f>AVERAGE(DD38:DD40,DE38:DE40,DF38:DF40,DG38:DG40,DH38:DH40,DI38:DI40,DJ38:DJ40,DC38:DC40,DB38:DB40,DA38:DA40,CZ38:CZ40,CY38:CY40)</f>
        <v>90.489765812791859</v>
      </c>
      <c r="DO39" s="458">
        <f>STDEV(CY39:DJ41)</f>
        <v>2.4278799860131763</v>
      </c>
      <c r="DP39" s="457">
        <f>DO39/SQRT(10)</f>
        <v>0.76776306413393847</v>
      </c>
      <c r="DR39" s="587">
        <v>5.5555555555555601E-2</v>
      </c>
      <c r="DS39" s="379">
        <v>180</v>
      </c>
      <c r="DT39" s="379">
        <v>189</v>
      </c>
      <c r="DU39" s="379">
        <v>169</v>
      </c>
      <c r="DV39" s="379">
        <v>172</v>
      </c>
      <c r="DW39" s="379">
        <v>180</v>
      </c>
      <c r="DX39" s="379">
        <v>195</v>
      </c>
      <c r="DY39" s="379">
        <v>189</v>
      </c>
      <c r="DZ39" s="379">
        <v>195</v>
      </c>
      <c r="EA39" s="379">
        <v>195</v>
      </c>
      <c r="EB39" s="379">
        <v>198</v>
      </c>
      <c r="EC39" s="379">
        <v>179</v>
      </c>
      <c r="ED39" s="379">
        <v>155</v>
      </c>
      <c r="EE39" s="447">
        <f t="shared" si="202"/>
        <v>183</v>
      </c>
      <c r="EF39" s="446">
        <f t="shared" si="203"/>
        <v>13.017470777940908</v>
      </c>
      <c r="EG39" s="459" t="s">
        <v>186</v>
      </c>
      <c r="EH39" s="444">
        <f>AVERAGE(DX38:DX40,DY38:DY40,DZ38:DZ40,EA38:EA40,EB38:EB40,EC38:EC40,ED38:ED40,DW38:DW40,DV38:DV40,DU38:DU40,DT38:DT40,DS38:DS40)</f>
        <v>182.47222222222223</v>
      </c>
      <c r="EI39" s="458">
        <f>STDEV(DS39:ED41)</f>
        <v>11.459521583409796</v>
      </c>
      <c r="EJ39" s="457">
        <f>EI39/SQRT(10)</f>
        <v>3.6238189099434166</v>
      </c>
      <c r="EL39" s="460">
        <v>5.5555555555555601E-2</v>
      </c>
      <c r="EM39">
        <f t="shared" si="204"/>
        <v>89.10891089108911</v>
      </c>
      <c r="EN39">
        <f t="shared" si="205"/>
        <v>91.304347826086953</v>
      </c>
      <c r="EO39">
        <f t="shared" si="206"/>
        <v>87.564766839378237</v>
      </c>
      <c r="EP39">
        <f t="shared" si="207"/>
        <v>83.091787439613526</v>
      </c>
      <c r="EQ39">
        <f t="shared" si="208"/>
        <v>91.370558375634516</v>
      </c>
      <c r="ER39">
        <f t="shared" si="209"/>
        <v>92.857142857142861</v>
      </c>
      <c r="ES39">
        <f t="shared" si="210"/>
        <v>93.103448275862064</v>
      </c>
      <c r="ET39">
        <f t="shared" si="211"/>
        <v>94.660194174757279</v>
      </c>
      <c r="EU39">
        <f t="shared" si="212"/>
        <v>91.549295774647888</v>
      </c>
      <c r="EV39">
        <f t="shared" si="213"/>
        <v>92.523364485981304</v>
      </c>
      <c r="EW39">
        <f t="shared" si="214"/>
        <v>89.5</v>
      </c>
      <c r="EX39">
        <f t="shared" si="215"/>
        <v>81.578947368421055</v>
      </c>
      <c r="EY39" s="447">
        <f t="shared" si="216"/>
        <v>89.851063692384585</v>
      </c>
      <c r="EZ39" s="446">
        <f t="shared" si="217"/>
        <v>4.0136726522952504</v>
      </c>
      <c r="FA39" s="459" t="s">
        <v>186</v>
      </c>
      <c r="FB39" s="444">
        <f>AVERAGE(ER38:ER40,ES38:ES40,ET38:ET40,EU38:EU40,EV38:EV40,EW38:EW40,EX38:EX40,EQ38:EQ40,EP38:EP40,EO38:EO40,EN38:EN40,EM38:EM40)</f>
        <v>89.594518515716089</v>
      </c>
      <c r="FC39" s="458">
        <f>STDEV(EM39:EX41)</f>
        <v>3.2534551195745576</v>
      </c>
      <c r="FD39" s="457">
        <f>FC39/SQRT(10)</f>
        <v>1.0288328442991066</v>
      </c>
      <c r="FF39" s="587">
        <v>5.5555555555555601E-2</v>
      </c>
      <c r="FG39" s="379">
        <v>181</v>
      </c>
      <c r="FH39" s="379">
        <v>190</v>
      </c>
      <c r="FI39" s="379">
        <v>171</v>
      </c>
      <c r="FJ39" s="379">
        <v>171</v>
      </c>
      <c r="FK39" s="379">
        <v>178</v>
      </c>
      <c r="FL39" s="379">
        <v>197</v>
      </c>
      <c r="FM39" s="379">
        <v>193</v>
      </c>
      <c r="FN39" s="379">
        <v>195</v>
      </c>
      <c r="FO39" s="379">
        <v>193</v>
      </c>
      <c r="FP39" s="379">
        <v>197</v>
      </c>
      <c r="FQ39" s="379">
        <v>182</v>
      </c>
      <c r="FR39" s="379">
        <v>167</v>
      </c>
      <c r="FS39" s="447">
        <f t="shared" si="218"/>
        <v>184.58333333333334</v>
      </c>
      <c r="FT39" s="446">
        <f t="shared" si="219"/>
        <v>10.991387813220223</v>
      </c>
      <c r="FU39" s="459" t="s">
        <v>186</v>
      </c>
      <c r="FV39" s="444">
        <f>AVERAGE(FL38:FL40,FM38:FM40,FN38:FN40,FO38:FO40,FP38:FP40,FQ38:FQ40,FR38:FR40,FK38:FK40,FJ38:FJ40,FI38:FI40,FH38:FH40,FG38:FG40)</f>
        <v>184.41666666666666</v>
      </c>
      <c r="FW39" s="458">
        <f>STDEV(FG39:FR41)</f>
        <v>9.8890271080049708</v>
      </c>
      <c r="FX39" s="457">
        <f>FW39/SQRT(10)</f>
        <v>3.1271849504443634</v>
      </c>
      <c r="FZ39" s="460">
        <v>5.5555555555555601E-2</v>
      </c>
      <c r="GA39" s="379">
        <f t="shared" si="220"/>
        <v>89.603960396039611</v>
      </c>
      <c r="GB39" s="379">
        <f t="shared" si="221"/>
        <v>91.787439613526573</v>
      </c>
      <c r="GC39" s="379">
        <f t="shared" si="222"/>
        <v>88.601036269430054</v>
      </c>
      <c r="GD39" s="379">
        <f t="shared" si="223"/>
        <v>82.608695652173907</v>
      </c>
      <c r="GE39" s="379">
        <f t="shared" si="224"/>
        <v>90.35532994923858</v>
      </c>
      <c r="GF39" s="379">
        <f t="shared" si="225"/>
        <v>93.80952380952381</v>
      </c>
      <c r="GG39" s="379">
        <f t="shared" si="226"/>
        <v>95.073891625615758</v>
      </c>
      <c r="GH39" s="379">
        <f t="shared" si="227"/>
        <v>94.660194174757279</v>
      </c>
      <c r="GI39" s="379">
        <f t="shared" si="228"/>
        <v>90.610328638497649</v>
      </c>
      <c r="GJ39" s="379">
        <f t="shared" si="229"/>
        <v>92.056074766355138</v>
      </c>
      <c r="GK39" s="379">
        <f t="shared" si="230"/>
        <v>91</v>
      </c>
      <c r="GL39" s="379">
        <f t="shared" si="231"/>
        <v>87.89473684210526</v>
      </c>
      <c r="GM39" s="447">
        <f t="shared" si="232"/>
        <v>90.671767644771975</v>
      </c>
      <c r="GN39" s="446">
        <f t="shared" si="233"/>
        <v>3.3932767812743831</v>
      </c>
      <c r="GO39" s="459" t="s">
        <v>186</v>
      </c>
      <c r="GP39" s="444">
        <f>AVERAGE(GF38:GF40,GG38:GG40,GH38:GH40,GI38:GI40,GJ38:GJ40,GK38:GK40,GL38:GL40,GE38:GE40,GD38:GD40,GC38:GC40,GB38:GB40,GA38:GA40)</f>
        <v>90.593253740529207</v>
      </c>
      <c r="GQ39" s="458">
        <f>STDEV(GA39:GL41)</f>
        <v>2.8758272481237293</v>
      </c>
      <c r="GR39" s="457">
        <f>GQ39/SQRT(10)</f>
        <v>0.90941642612451756</v>
      </c>
      <c r="GT39" s="587">
        <v>5.5555555555555601E-2</v>
      </c>
      <c r="GU39" s="379">
        <v>184</v>
      </c>
      <c r="GV39" s="379">
        <v>190</v>
      </c>
      <c r="GW39" s="379">
        <v>173</v>
      </c>
      <c r="GX39" s="557"/>
      <c r="GY39" s="379">
        <v>180</v>
      </c>
      <c r="GZ39" s="379">
        <v>197</v>
      </c>
      <c r="HA39" s="379">
        <v>193</v>
      </c>
      <c r="HB39" s="379">
        <v>196</v>
      </c>
      <c r="HC39" s="379">
        <v>196</v>
      </c>
      <c r="HD39" s="379">
        <v>196</v>
      </c>
      <c r="HE39" s="379">
        <v>183</v>
      </c>
      <c r="HF39" s="379">
        <v>175</v>
      </c>
      <c r="HG39" s="447">
        <f t="shared" si="234"/>
        <v>187.54545454545453</v>
      </c>
      <c r="HH39" s="446">
        <f t="shared" si="235"/>
        <v>8.9371543162646176</v>
      </c>
      <c r="HI39" s="459" t="s">
        <v>186</v>
      </c>
      <c r="HJ39" s="444">
        <f>AVERAGE(GZ38:GZ40,HA38:HA40,HB38:HB40,HC38:HC40,HD38:HD40,HE38:HE40,HF38:HF40,GY38:GY40,GX38:GX40,GW38:GW40,GV38:GV40,GU38:GU40)</f>
        <v>187.09090909090909</v>
      </c>
      <c r="HK39" s="458">
        <f>STDEV(GU39:HF41)</f>
        <v>8.4558792528863549</v>
      </c>
      <c r="HL39" s="457">
        <f>HK39/SQRT(10)</f>
        <v>2.6739838058483802</v>
      </c>
      <c r="HN39" s="460">
        <v>5.5555555555555601E-2</v>
      </c>
      <c r="HO39">
        <f t="shared" si="236"/>
        <v>91.089108910891099</v>
      </c>
      <c r="HP39">
        <f t="shared" si="237"/>
        <v>91.787439613526573</v>
      </c>
      <c r="HQ39">
        <f t="shared" si="238"/>
        <v>89.637305699481857</v>
      </c>
      <c r="HS39">
        <f t="shared" si="239"/>
        <v>91.370558375634516</v>
      </c>
      <c r="HT39">
        <f t="shared" si="240"/>
        <v>93.80952380952381</v>
      </c>
      <c r="HU39">
        <f t="shared" si="241"/>
        <v>95.073891625615758</v>
      </c>
      <c r="HV39">
        <f t="shared" si="242"/>
        <v>95.145631067961162</v>
      </c>
      <c r="HW39">
        <f t="shared" si="243"/>
        <v>92.018779342723008</v>
      </c>
      <c r="HX39">
        <f t="shared" si="244"/>
        <v>91.588785046728972</v>
      </c>
      <c r="HY39">
        <f t="shared" si="245"/>
        <v>91.5</v>
      </c>
      <c r="HZ39">
        <f t="shared" si="246"/>
        <v>92.10526315789474</v>
      </c>
      <c r="IA39" s="447">
        <f t="shared" si="247"/>
        <v>92.284207877271044</v>
      </c>
      <c r="IB39" s="446">
        <f t="shared" si="248"/>
        <v>1.7033385456412347</v>
      </c>
      <c r="IC39" s="459" t="s">
        <v>186</v>
      </c>
      <c r="ID39" s="444">
        <f>AVERAGE(HT38:HT40,HU38:HU40,HV38:HV40,HW38:HW40,HX38:HX40,HY38:HY40,HZ38:HZ40,HS38:HS40,HR38:HR40,HQ38:HQ40,HP38:HP40,HO38:HO40)</f>
        <v>92.069291992583743</v>
      </c>
      <c r="IE39" s="458">
        <f>STDEV(HO39:HZ41)</f>
        <v>1.8215770061858783</v>
      </c>
      <c r="IF39" s="457">
        <f>IE39/SQRT(10)</f>
        <v>0.57603322729380002</v>
      </c>
    </row>
    <row r="40" spans="2:240" ht="16" thickBot="1" x14ac:dyDescent="0.4">
      <c r="B40" s="587">
        <v>6.9444444444444406E-2</v>
      </c>
      <c r="C40" s="379">
        <v>170</v>
      </c>
      <c r="D40" s="379">
        <v>179</v>
      </c>
      <c r="E40" s="379">
        <v>164</v>
      </c>
      <c r="F40" s="379">
        <v>186</v>
      </c>
      <c r="G40" s="379">
        <v>176</v>
      </c>
      <c r="H40" s="379">
        <v>190</v>
      </c>
      <c r="I40" s="379">
        <v>180</v>
      </c>
      <c r="J40" s="379">
        <v>192</v>
      </c>
      <c r="K40" s="379">
        <v>188</v>
      </c>
      <c r="L40" s="379">
        <v>193</v>
      </c>
      <c r="M40" s="379">
        <v>170</v>
      </c>
      <c r="N40" s="379">
        <v>172</v>
      </c>
      <c r="O40" s="447">
        <f t="shared" si="154"/>
        <v>180</v>
      </c>
      <c r="P40" s="446">
        <f t="shared" si="155"/>
        <v>9.7700842091839437</v>
      </c>
      <c r="Q40" s="455"/>
      <c r="R40" s="444"/>
      <c r="S40" s="458"/>
      <c r="T40" s="453"/>
      <c r="V40" s="587">
        <v>6.9444444444444406E-2</v>
      </c>
      <c r="W40" s="379">
        <f t="shared" si="156"/>
        <v>84.158415841584159</v>
      </c>
      <c r="X40" s="379">
        <f t="shared" si="157"/>
        <v>86.473429951690818</v>
      </c>
      <c r="Y40" s="379">
        <f t="shared" si="158"/>
        <v>84.974093264248708</v>
      </c>
      <c r="Z40" s="379">
        <f t="shared" si="159"/>
        <v>89.85507246376811</v>
      </c>
      <c r="AA40" s="379">
        <f t="shared" si="160"/>
        <v>89.340101522842644</v>
      </c>
      <c r="AB40" s="379">
        <f t="shared" si="161"/>
        <v>90.476190476190482</v>
      </c>
      <c r="AC40" s="379">
        <f t="shared" si="162"/>
        <v>88.669950738916256</v>
      </c>
      <c r="AD40" s="379">
        <f t="shared" si="163"/>
        <v>93.203883495145632</v>
      </c>
      <c r="AE40" s="379">
        <f t="shared" si="164"/>
        <v>88.262910798122064</v>
      </c>
      <c r="AF40" s="379">
        <f t="shared" si="165"/>
        <v>90.186915887850475</v>
      </c>
      <c r="AG40" s="379">
        <f t="shared" si="166"/>
        <v>85</v>
      </c>
      <c r="AH40" s="379">
        <f t="shared" si="167"/>
        <v>90.526315789473685</v>
      </c>
      <c r="AI40" s="447">
        <f t="shared" si="168"/>
        <v>88.427273352486097</v>
      </c>
      <c r="AJ40" s="446">
        <f t="shared" si="169"/>
        <v>2.7499663404703174</v>
      </c>
      <c r="AK40" s="455"/>
      <c r="AL40" s="444"/>
      <c r="AM40" s="458"/>
      <c r="AN40" s="453"/>
      <c r="AP40" s="587">
        <v>6.9444444444444406E-2</v>
      </c>
      <c r="AQ40" s="379">
        <v>177</v>
      </c>
      <c r="AR40" s="379">
        <v>184</v>
      </c>
      <c r="AS40" s="379">
        <v>167</v>
      </c>
      <c r="AT40" s="379">
        <v>185</v>
      </c>
      <c r="AU40" s="379">
        <v>182</v>
      </c>
      <c r="AV40" s="379">
        <v>194</v>
      </c>
      <c r="AW40" s="379">
        <v>186</v>
      </c>
      <c r="AX40" s="379">
        <v>196</v>
      </c>
      <c r="AY40" s="379">
        <v>196</v>
      </c>
      <c r="AZ40" s="379">
        <v>198</v>
      </c>
      <c r="BA40" s="379">
        <v>178</v>
      </c>
      <c r="BB40" s="379">
        <v>178</v>
      </c>
      <c r="BC40" s="447">
        <f t="shared" si="170"/>
        <v>185.08333333333334</v>
      </c>
      <c r="BD40" s="446">
        <f t="shared" si="171"/>
        <v>9.4816409524678349</v>
      </c>
      <c r="BE40" s="455"/>
      <c r="BF40" s="444"/>
      <c r="BG40" s="458"/>
      <c r="BH40" s="453"/>
      <c r="BJ40" s="615">
        <v>6.9444444444444503E-2</v>
      </c>
      <c r="BK40" s="379">
        <f t="shared" si="172"/>
        <v>87.623762376237622</v>
      </c>
      <c r="BL40" s="379">
        <f t="shared" si="173"/>
        <v>88.888888888888886</v>
      </c>
      <c r="BM40" s="379">
        <f t="shared" si="174"/>
        <v>86.52849740932642</v>
      </c>
      <c r="BN40" s="379">
        <f t="shared" si="175"/>
        <v>89.371980676328505</v>
      </c>
      <c r="BO40" s="379">
        <f t="shared" si="176"/>
        <v>92.385786802030452</v>
      </c>
      <c r="BP40" s="379">
        <f t="shared" si="177"/>
        <v>92.38095238095238</v>
      </c>
      <c r="BQ40" s="379">
        <f t="shared" si="178"/>
        <v>91.62561576354679</v>
      </c>
      <c r="BR40" s="379">
        <f t="shared" si="179"/>
        <v>95.145631067961162</v>
      </c>
      <c r="BS40" s="379">
        <f t="shared" si="180"/>
        <v>92.018779342723008</v>
      </c>
      <c r="BT40" s="379">
        <f t="shared" si="181"/>
        <v>92.523364485981304</v>
      </c>
      <c r="BU40" s="379">
        <f t="shared" si="182"/>
        <v>89</v>
      </c>
      <c r="BV40" s="379">
        <f t="shared" si="183"/>
        <v>93.684210526315795</v>
      </c>
      <c r="BW40" s="447">
        <f t="shared" si="184"/>
        <v>90.931455810024374</v>
      </c>
      <c r="BX40" s="446">
        <f t="shared" si="185"/>
        <v>2.6009228556372128</v>
      </c>
      <c r="BY40" s="455"/>
      <c r="BZ40" s="444"/>
      <c r="CA40" s="458"/>
      <c r="CB40" s="453"/>
      <c r="CD40" s="587">
        <v>6.9444444444444406E-2</v>
      </c>
      <c r="CE40" s="379">
        <v>181</v>
      </c>
      <c r="CF40" s="379">
        <v>186</v>
      </c>
      <c r="CG40" s="379">
        <v>170</v>
      </c>
      <c r="CH40" s="379">
        <v>185</v>
      </c>
      <c r="CI40" s="379">
        <v>180</v>
      </c>
      <c r="CJ40" s="379">
        <v>198</v>
      </c>
      <c r="CK40" s="379">
        <v>186</v>
      </c>
      <c r="CL40" s="379">
        <v>196</v>
      </c>
      <c r="CM40" s="379">
        <v>198</v>
      </c>
      <c r="CN40" s="379">
        <v>198</v>
      </c>
      <c r="CO40" s="379">
        <v>181</v>
      </c>
      <c r="CP40" s="379">
        <v>179</v>
      </c>
      <c r="CQ40" s="447">
        <f t="shared" si="186"/>
        <v>186.5</v>
      </c>
      <c r="CR40" s="446">
        <f t="shared" si="187"/>
        <v>9.150260801052216</v>
      </c>
      <c r="CS40" s="455"/>
      <c r="CT40" s="444"/>
      <c r="CU40" s="458"/>
      <c r="CV40" s="453"/>
      <c r="CX40" s="615">
        <v>6.9444444444444503E-2</v>
      </c>
      <c r="CY40">
        <f t="shared" si="188"/>
        <v>89.603960396039611</v>
      </c>
      <c r="CZ40">
        <f t="shared" si="189"/>
        <v>89.85507246376811</v>
      </c>
      <c r="DA40">
        <f t="shared" si="190"/>
        <v>88.082901554404145</v>
      </c>
      <c r="DB40">
        <f t="shared" si="191"/>
        <v>89.371980676328505</v>
      </c>
      <c r="DC40">
        <f t="shared" si="192"/>
        <v>91.370558375634516</v>
      </c>
      <c r="DD40">
        <f t="shared" si="193"/>
        <v>94.285714285714278</v>
      </c>
      <c r="DE40">
        <f t="shared" si="194"/>
        <v>91.62561576354679</v>
      </c>
      <c r="DF40">
        <f t="shared" si="195"/>
        <v>95.145631067961162</v>
      </c>
      <c r="DG40">
        <f t="shared" si="196"/>
        <v>92.957746478873233</v>
      </c>
      <c r="DH40">
        <f t="shared" si="197"/>
        <v>92.523364485981304</v>
      </c>
      <c r="DI40">
        <f t="shared" si="198"/>
        <v>90.5</v>
      </c>
      <c r="DJ40">
        <f t="shared" si="199"/>
        <v>94.21052631578948</v>
      </c>
      <c r="DK40" s="447">
        <f t="shared" si="200"/>
        <v>91.627755988670103</v>
      </c>
      <c r="DL40" s="446">
        <f t="shared" si="201"/>
        <v>2.2342893662246217</v>
      </c>
      <c r="DM40" s="455"/>
      <c r="DN40" s="444"/>
      <c r="DO40" s="458"/>
      <c r="DP40" s="453"/>
      <c r="DR40" s="590">
        <v>6.9444444444444503E-2</v>
      </c>
      <c r="DS40" s="379">
        <v>183</v>
      </c>
      <c r="DT40" s="379">
        <v>191</v>
      </c>
      <c r="DU40" s="379">
        <v>173</v>
      </c>
      <c r="DV40" s="379">
        <v>178</v>
      </c>
      <c r="DW40" s="379">
        <v>181</v>
      </c>
      <c r="DX40" s="379">
        <v>196</v>
      </c>
      <c r="DY40" s="379">
        <v>190</v>
      </c>
      <c r="DZ40" s="379">
        <v>194</v>
      </c>
      <c r="EA40" s="379">
        <v>198</v>
      </c>
      <c r="EB40" s="379">
        <v>200</v>
      </c>
      <c r="EC40" s="379">
        <v>181</v>
      </c>
      <c r="ED40" s="379">
        <v>161</v>
      </c>
      <c r="EE40" s="447">
        <f t="shared" si="202"/>
        <v>185.5</v>
      </c>
      <c r="EF40" s="446">
        <f t="shared" si="203"/>
        <v>11.516786167866607</v>
      </c>
      <c r="EG40" s="455"/>
      <c r="EH40" s="444"/>
      <c r="EI40" s="458"/>
      <c r="EJ40" s="453"/>
      <c r="EL40" s="615">
        <v>6.9444444444444503E-2</v>
      </c>
      <c r="EM40">
        <f t="shared" si="204"/>
        <v>90.594059405940598</v>
      </c>
      <c r="EN40">
        <f t="shared" si="205"/>
        <v>92.270531400966178</v>
      </c>
      <c r="EO40">
        <f t="shared" si="206"/>
        <v>89.637305699481857</v>
      </c>
      <c r="EP40">
        <f t="shared" si="207"/>
        <v>85.990338164251213</v>
      </c>
      <c r="EQ40">
        <f t="shared" si="208"/>
        <v>91.878172588832484</v>
      </c>
      <c r="ER40">
        <f t="shared" si="209"/>
        <v>93.333333333333329</v>
      </c>
      <c r="ES40">
        <f t="shared" si="210"/>
        <v>93.596059113300484</v>
      </c>
      <c r="ET40">
        <f t="shared" si="211"/>
        <v>94.174757281553397</v>
      </c>
      <c r="EU40">
        <f t="shared" si="212"/>
        <v>92.957746478873233</v>
      </c>
      <c r="EV40">
        <f t="shared" si="213"/>
        <v>93.45794392523365</v>
      </c>
      <c r="EW40">
        <f t="shared" si="214"/>
        <v>90.5</v>
      </c>
      <c r="EX40">
        <f t="shared" si="215"/>
        <v>84.73684210526315</v>
      </c>
      <c r="EY40" s="447">
        <f t="shared" si="216"/>
        <v>91.093924124752462</v>
      </c>
      <c r="EZ40" s="446">
        <f t="shared" si="217"/>
        <v>3.030338550899264</v>
      </c>
      <c r="FA40" s="455"/>
      <c r="FB40" s="444"/>
      <c r="FC40" s="458"/>
      <c r="FD40" s="453"/>
      <c r="FF40" s="590">
        <v>6.9444444444444503E-2</v>
      </c>
      <c r="FG40" s="379">
        <v>185</v>
      </c>
      <c r="FH40" s="379">
        <v>192</v>
      </c>
      <c r="FI40" s="379">
        <v>176</v>
      </c>
      <c r="FJ40" s="379">
        <v>177</v>
      </c>
      <c r="FK40" s="379">
        <v>179</v>
      </c>
      <c r="FL40" s="379">
        <v>199</v>
      </c>
      <c r="FM40" s="379">
        <v>193</v>
      </c>
      <c r="FN40" s="379">
        <v>196</v>
      </c>
      <c r="FO40" s="379">
        <v>195</v>
      </c>
      <c r="FP40" s="379">
        <v>197</v>
      </c>
      <c r="FQ40" s="379">
        <v>183</v>
      </c>
      <c r="FR40" s="379">
        <v>170</v>
      </c>
      <c r="FS40" s="447">
        <f t="shared" si="218"/>
        <v>186.83333333333334</v>
      </c>
      <c r="FT40" s="446">
        <f t="shared" si="219"/>
        <v>9.7405743094946846</v>
      </c>
      <c r="FU40" s="455"/>
      <c r="FV40" s="444"/>
      <c r="FW40" s="458"/>
      <c r="FX40" s="453"/>
      <c r="FZ40" s="615">
        <v>6.9444444444444503E-2</v>
      </c>
      <c r="GA40" s="379">
        <f t="shared" si="220"/>
        <v>91.584158415841586</v>
      </c>
      <c r="GB40" s="379">
        <f t="shared" si="221"/>
        <v>92.753623188405797</v>
      </c>
      <c r="GC40" s="379">
        <f t="shared" si="222"/>
        <v>91.191709844559583</v>
      </c>
      <c r="GD40" s="379">
        <f t="shared" si="223"/>
        <v>85.507246376811594</v>
      </c>
      <c r="GE40" s="379">
        <f t="shared" si="224"/>
        <v>90.862944162436548</v>
      </c>
      <c r="GF40" s="379">
        <f t="shared" si="225"/>
        <v>94.761904761904759</v>
      </c>
      <c r="GG40" s="379">
        <f t="shared" si="226"/>
        <v>95.073891625615758</v>
      </c>
      <c r="GH40" s="379">
        <f t="shared" si="227"/>
        <v>95.145631067961162</v>
      </c>
      <c r="GI40" s="379">
        <f t="shared" si="228"/>
        <v>91.549295774647888</v>
      </c>
      <c r="GJ40" s="379">
        <f t="shared" si="229"/>
        <v>92.056074766355138</v>
      </c>
      <c r="GK40" s="379">
        <f t="shared" si="230"/>
        <v>91.5</v>
      </c>
      <c r="GL40" s="379">
        <f t="shared" si="231"/>
        <v>89.473684210526315</v>
      </c>
      <c r="GM40" s="447">
        <f t="shared" si="232"/>
        <v>91.7883470162555</v>
      </c>
      <c r="GN40" s="446">
        <f t="shared" si="233"/>
        <v>2.6648530485380784</v>
      </c>
      <c r="GO40" s="455"/>
      <c r="GP40" s="444"/>
      <c r="GQ40" s="458"/>
      <c r="GR40" s="453"/>
      <c r="GT40" s="590">
        <v>6.9444444444444503E-2</v>
      </c>
      <c r="GU40" s="379">
        <v>186</v>
      </c>
      <c r="GV40" s="379">
        <v>192</v>
      </c>
      <c r="GW40" s="379">
        <v>175</v>
      </c>
      <c r="GX40" s="450"/>
      <c r="GY40" s="379">
        <v>181</v>
      </c>
      <c r="GZ40" s="379">
        <v>199</v>
      </c>
      <c r="HA40" s="379">
        <v>194</v>
      </c>
      <c r="HB40" s="379">
        <v>197</v>
      </c>
      <c r="HC40" s="379">
        <v>198</v>
      </c>
      <c r="HD40" s="379">
        <v>195</v>
      </c>
      <c r="HE40" s="379">
        <v>184</v>
      </c>
      <c r="HF40" s="379">
        <v>180</v>
      </c>
      <c r="HG40" s="447">
        <f t="shared" si="234"/>
        <v>189.18181818181819</v>
      </c>
      <c r="HH40" s="446">
        <f t="shared" si="235"/>
        <v>8.3044347407657053</v>
      </c>
      <c r="HI40" s="455"/>
      <c r="HJ40" s="444"/>
      <c r="HK40" s="458"/>
      <c r="HL40" s="453"/>
      <c r="HN40" s="615">
        <v>6.9444444444444503E-2</v>
      </c>
      <c r="HO40">
        <f t="shared" si="236"/>
        <v>92.079207920792086</v>
      </c>
      <c r="HP40">
        <f t="shared" si="237"/>
        <v>92.753623188405797</v>
      </c>
      <c r="HQ40">
        <f t="shared" si="238"/>
        <v>90.673575129533674</v>
      </c>
      <c r="HS40">
        <f t="shared" si="239"/>
        <v>91.878172588832484</v>
      </c>
      <c r="HT40">
        <f t="shared" si="240"/>
        <v>94.761904761904759</v>
      </c>
      <c r="HU40">
        <f t="shared" si="241"/>
        <v>95.566502463054192</v>
      </c>
      <c r="HV40">
        <f t="shared" si="242"/>
        <v>95.631067961165044</v>
      </c>
      <c r="HW40">
        <f t="shared" si="243"/>
        <v>92.957746478873233</v>
      </c>
      <c r="HX40">
        <f t="shared" si="244"/>
        <v>91.121495327102807</v>
      </c>
      <c r="HY40">
        <f t="shared" si="245"/>
        <v>92</v>
      </c>
      <c r="HZ40">
        <f t="shared" si="246"/>
        <v>94.73684210526315</v>
      </c>
      <c r="IA40" s="447">
        <f t="shared" si="247"/>
        <v>93.105467084084296</v>
      </c>
      <c r="IB40" s="446">
        <f t="shared" si="248"/>
        <v>1.7781422947737049</v>
      </c>
      <c r="IC40" s="455"/>
      <c r="ID40" s="444"/>
      <c r="IE40" s="458"/>
      <c r="IF40" s="453"/>
    </row>
    <row r="41" spans="2:240" ht="16" thickBot="1" x14ac:dyDescent="0.4">
      <c r="B41" s="589">
        <v>8.3333333333333301E-2</v>
      </c>
      <c r="C41" s="461">
        <v>171</v>
      </c>
      <c r="D41" s="461">
        <v>182</v>
      </c>
      <c r="E41" s="461">
        <v>167</v>
      </c>
      <c r="F41" s="461">
        <v>188</v>
      </c>
      <c r="G41" s="379">
        <v>178</v>
      </c>
      <c r="H41" s="379">
        <v>192</v>
      </c>
      <c r="I41" s="379">
        <v>183</v>
      </c>
      <c r="J41" s="379">
        <v>194</v>
      </c>
      <c r="K41" s="379">
        <v>188</v>
      </c>
      <c r="L41" s="379">
        <v>195</v>
      </c>
      <c r="M41" s="379">
        <v>172</v>
      </c>
      <c r="N41" s="379">
        <v>173</v>
      </c>
      <c r="O41" s="447">
        <f t="shared" si="154"/>
        <v>181.91666666666666</v>
      </c>
      <c r="P41" s="446">
        <f t="shared" si="155"/>
        <v>9.6714982700654399</v>
      </c>
      <c r="Q41" s="463"/>
      <c r="R41" s="444"/>
      <c r="S41" s="458"/>
      <c r="T41" s="462"/>
      <c r="V41" s="589">
        <v>8.3333333333333301E-2</v>
      </c>
      <c r="W41" s="379">
        <f t="shared" si="156"/>
        <v>84.653465346534645</v>
      </c>
      <c r="X41" s="379">
        <f t="shared" si="157"/>
        <v>87.922705314009661</v>
      </c>
      <c r="Y41" s="379">
        <f t="shared" si="158"/>
        <v>86.52849740932642</v>
      </c>
      <c r="Z41" s="379">
        <f t="shared" si="159"/>
        <v>90.821256038647348</v>
      </c>
      <c r="AA41" s="379">
        <f t="shared" si="160"/>
        <v>90.35532994923858</v>
      </c>
      <c r="AB41" s="379">
        <f t="shared" si="161"/>
        <v>91.428571428571431</v>
      </c>
      <c r="AC41" s="379">
        <f t="shared" si="162"/>
        <v>90.14778325123153</v>
      </c>
      <c r="AD41" s="379">
        <f t="shared" si="163"/>
        <v>94.174757281553397</v>
      </c>
      <c r="AE41" s="379">
        <f t="shared" si="164"/>
        <v>88.262910798122064</v>
      </c>
      <c r="AF41" s="379">
        <f t="shared" si="165"/>
        <v>91.121495327102807</v>
      </c>
      <c r="AG41" s="379">
        <f t="shared" si="166"/>
        <v>86</v>
      </c>
      <c r="AH41" s="379">
        <f t="shared" si="167"/>
        <v>91.05263157894737</v>
      </c>
      <c r="AI41" s="447">
        <f t="shared" si="168"/>
        <v>89.372450310273777</v>
      </c>
      <c r="AJ41" s="446">
        <f t="shared" si="169"/>
        <v>2.7286582155119201</v>
      </c>
      <c r="AK41" s="463"/>
      <c r="AL41" s="444"/>
      <c r="AM41" s="458"/>
      <c r="AN41" s="462"/>
      <c r="AP41" s="589">
        <v>8.3333333333333301E-2</v>
      </c>
      <c r="AQ41" s="461">
        <v>179</v>
      </c>
      <c r="AR41" s="461">
        <v>185</v>
      </c>
      <c r="AS41" s="461">
        <v>169</v>
      </c>
      <c r="AT41" s="379">
        <v>190</v>
      </c>
      <c r="AU41" s="379">
        <v>183</v>
      </c>
      <c r="AV41" s="379">
        <v>195</v>
      </c>
      <c r="AW41" s="379">
        <v>187</v>
      </c>
      <c r="AX41" s="379">
        <v>198</v>
      </c>
      <c r="AY41" s="379">
        <v>197</v>
      </c>
      <c r="AZ41" s="379">
        <v>200</v>
      </c>
      <c r="BA41" s="379">
        <v>179</v>
      </c>
      <c r="BB41" s="379">
        <v>178</v>
      </c>
      <c r="BC41" s="447">
        <f t="shared" si="170"/>
        <v>186.66666666666666</v>
      </c>
      <c r="BD41" s="446">
        <f t="shared" si="171"/>
        <v>9.6042919698655691</v>
      </c>
      <c r="BE41" s="463"/>
      <c r="BF41" s="444"/>
      <c r="BG41" s="458"/>
      <c r="BH41" s="462"/>
      <c r="BJ41" s="460">
        <v>8.3333333333333301E-2</v>
      </c>
      <c r="BK41" s="379">
        <f t="shared" si="172"/>
        <v>88.613861386138609</v>
      </c>
      <c r="BL41" s="379">
        <f t="shared" si="173"/>
        <v>89.371980676328505</v>
      </c>
      <c r="BM41" s="379">
        <f t="shared" si="174"/>
        <v>87.564766839378237</v>
      </c>
      <c r="BN41" s="379">
        <f t="shared" si="175"/>
        <v>91.787439613526573</v>
      </c>
      <c r="BO41" s="379">
        <f t="shared" si="176"/>
        <v>92.89340101522842</v>
      </c>
      <c r="BP41" s="379">
        <f t="shared" si="177"/>
        <v>92.857142857142861</v>
      </c>
      <c r="BQ41" s="379">
        <f t="shared" si="178"/>
        <v>92.118226600985224</v>
      </c>
      <c r="BR41" s="379">
        <f t="shared" si="179"/>
        <v>96.116504854368941</v>
      </c>
      <c r="BS41" s="379">
        <f t="shared" si="180"/>
        <v>92.488262910798127</v>
      </c>
      <c r="BT41" s="379">
        <f t="shared" si="181"/>
        <v>93.45794392523365</v>
      </c>
      <c r="BU41" s="379">
        <f t="shared" si="182"/>
        <v>89.5</v>
      </c>
      <c r="BV41" s="379">
        <f t="shared" si="183"/>
        <v>93.684210526315795</v>
      </c>
      <c r="BW41" s="447">
        <f t="shared" si="184"/>
        <v>91.704478433787074</v>
      </c>
      <c r="BX41" s="446">
        <f t="shared" si="185"/>
        <v>2.4676804472034566</v>
      </c>
      <c r="BY41" s="463"/>
      <c r="BZ41" s="444"/>
      <c r="CA41" s="458"/>
      <c r="CB41" s="462"/>
      <c r="CD41" s="589">
        <v>8.3333333333333301E-2</v>
      </c>
      <c r="CE41" s="461">
        <v>183</v>
      </c>
      <c r="CF41" s="461">
        <v>188</v>
      </c>
      <c r="CG41" s="461">
        <v>173</v>
      </c>
      <c r="CH41" s="379">
        <v>190</v>
      </c>
      <c r="CI41" s="379">
        <v>180</v>
      </c>
      <c r="CJ41" s="379">
        <v>199</v>
      </c>
      <c r="CK41" s="379">
        <v>191</v>
      </c>
      <c r="CL41" s="379">
        <v>198</v>
      </c>
      <c r="CM41" s="379">
        <v>201</v>
      </c>
      <c r="CN41" s="379">
        <v>200</v>
      </c>
      <c r="CO41" s="379">
        <v>184</v>
      </c>
      <c r="CP41" s="379">
        <v>178</v>
      </c>
      <c r="CQ41" s="447">
        <f t="shared" si="186"/>
        <v>188.75</v>
      </c>
      <c r="CR41" s="446">
        <f t="shared" si="187"/>
        <v>9.3917275010801635</v>
      </c>
      <c r="CS41" s="463"/>
      <c r="CT41" s="444"/>
      <c r="CU41" s="458"/>
      <c r="CV41" s="462"/>
      <c r="CX41" s="460">
        <v>8.3333333333333301E-2</v>
      </c>
      <c r="CY41">
        <f t="shared" si="188"/>
        <v>90.594059405940598</v>
      </c>
      <c r="CZ41">
        <f t="shared" si="189"/>
        <v>90.821256038647348</v>
      </c>
      <c r="DA41">
        <f t="shared" si="190"/>
        <v>89.637305699481857</v>
      </c>
      <c r="DB41">
        <f t="shared" si="191"/>
        <v>91.787439613526573</v>
      </c>
      <c r="DC41">
        <f t="shared" si="192"/>
        <v>91.370558375634516</v>
      </c>
      <c r="DD41">
        <f t="shared" si="193"/>
        <v>94.761904761904759</v>
      </c>
      <c r="DE41">
        <f t="shared" si="194"/>
        <v>94.088669950738918</v>
      </c>
      <c r="DF41">
        <f t="shared" si="195"/>
        <v>96.116504854368941</v>
      </c>
      <c r="DG41">
        <f t="shared" si="196"/>
        <v>94.366197183098592</v>
      </c>
      <c r="DH41">
        <f t="shared" si="197"/>
        <v>93.45794392523365</v>
      </c>
      <c r="DI41">
        <f t="shared" si="198"/>
        <v>92</v>
      </c>
      <c r="DJ41">
        <f t="shared" si="199"/>
        <v>93.684210526315795</v>
      </c>
      <c r="DK41" s="447">
        <f t="shared" si="200"/>
        <v>92.723837527907619</v>
      </c>
      <c r="DL41" s="446">
        <f t="shared" si="201"/>
        <v>1.9679210789150547</v>
      </c>
      <c r="DM41" s="463"/>
      <c r="DN41" s="444"/>
      <c r="DO41" s="458"/>
      <c r="DP41" s="462"/>
      <c r="DR41" s="587">
        <v>8.3333333333333301E-2</v>
      </c>
      <c r="DS41" s="461">
        <v>185</v>
      </c>
      <c r="DT41" s="461">
        <v>193</v>
      </c>
      <c r="DU41" s="461">
        <v>177</v>
      </c>
      <c r="DV41" s="461">
        <v>180</v>
      </c>
      <c r="DW41" s="379">
        <v>181</v>
      </c>
      <c r="DX41" s="379">
        <v>197</v>
      </c>
      <c r="DY41" s="379">
        <v>190</v>
      </c>
      <c r="DZ41" s="379">
        <v>195</v>
      </c>
      <c r="EA41" s="379">
        <v>199</v>
      </c>
      <c r="EB41" s="379">
        <v>200</v>
      </c>
      <c r="EC41" s="379">
        <v>183</v>
      </c>
      <c r="ED41" s="379">
        <v>166</v>
      </c>
      <c r="EE41" s="447">
        <f t="shared" si="202"/>
        <v>187.16666666666666</v>
      </c>
      <c r="EF41" s="446">
        <f t="shared" si="203"/>
        <v>10.302985739654071</v>
      </c>
      <c r="EG41" s="463"/>
      <c r="EH41" s="444"/>
      <c r="EI41" s="458"/>
      <c r="EJ41" s="462"/>
      <c r="EL41" s="460">
        <v>8.3333333333333301E-2</v>
      </c>
      <c r="EM41">
        <f t="shared" si="204"/>
        <v>91.584158415841586</v>
      </c>
      <c r="EN41">
        <f t="shared" si="205"/>
        <v>93.236714975845416</v>
      </c>
      <c r="EO41">
        <f t="shared" si="206"/>
        <v>91.709844559585491</v>
      </c>
      <c r="EP41">
        <f t="shared" si="207"/>
        <v>86.956521739130437</v>
      </c>
      <c r="EQ41">
        <f t="shared" si="208"/>
        <v>91.878172588832484</v>
      </c>
      <c r="ER41">
        <f t="shared" si="209"/>
        <v>93.80952380952381</v>
      </c>
      <c r="ES41">
        <f t="shared" si="210"/>
        <v>93.596059113300484</v>
      </c>
      <c r="ET41">
        <f t="shared" si="211"/>
        <v>94.660194174757279</v>
      </c>
      <c r="EU41">
        <f t="shared" si="212"/>
        <v>93.427230046948367</v>
      </c>
      <c r="EV41">
        <f t="shared" si="213"/>
        <v>93.45794392523365</v>
      </c>
      <c r="EW41">
        <f t="shared" si="214"/>
        <v>91.5</v>
      </c>
      <c r="EX41">
        <f t="shared" si="215"/>
        <v>87.368421052631589</v>
      </c>
      <c r="EY41" s="447">
        <f t="shared" si="216"/>
        <v>91.932065366802547</v>
      </c>
      <c r="EZ41" s="446">
        <f t="shared" si="217"/>
        <v>2.4484732839996677</v>
      </c>
      <c r="FA41" s="463"/>
      <c r="FB41" s="444"/>
      <c r="FC41" s="458"/>
      <c r="FD41" s="462"/>
      <c r="FF41" s="587">
        <v>8.3333333333333301E-2</v>
      </c>
      <c r="FG41" s="461">
        <v>187</v>
      </c>
      <c r="FH41" s="461">
        <v>193</v>
      </c>
      <c r="FI41" s="461">
        <v>178</v>
      </c>
      <c r="FJ41" s="461">
        <v>179</v>
      </c>
      <c r="FK41" s="379">
        <v>180</v>
      </c>
      <c r="FL41" s="379">
        <v>200</v>
      </c>
      <c r="FM41" s="379">
        <v>193</v>
      </c>
      <c r="FN41" s="379">
        <v>196</v>
      </c>
      <c r="FO41" s="379">
        <v>197</v>
      </c>
      <c r="FP41" s="379">
        <v>199</v>
      </c>
      <c r="FQ41" s="379">
        <v>186</v>
      </c>
      <c r="FR41" s="379">
        <v>172</v>
      </c>
      <c r="FS41" s="447">
        <f t="shared" si="218"/>
        <v>188.33333333333334</v>
      </c>
      <c r="FT41" s="446">
        <f t="shared" si="219"/>
        <v>9.3646660216459239</v>
      </c>
      <c r="FU41" s="463"/>
      <c r="FV41" s="444"/>
      <c r="FW41" s="458"/>
      <c r="FX41" s="462"/>
      <c r="FZ41" s="460">
        <v>8.3333333333333301E-2</v>
      </c>
      <c r="GA41" s="379">
        <f t="shared" si="220"/>
        <v>92.574257425742573</v>
      </c>
      <c r="GB41" s="379">
        <f t="shared" si="221"/>
        <v>93.236714975845416</v>
      </c>
      <c r="GC41" s="379">
        <f t="shared" si="222"/>
        <v>92.2279792746114</v>
      </c>
      <c r="GD41" s="379">
        <f t="shared" si="223"/>
        <v>86.473429951690818</v>
      </c>
      <c r="GE41" s="379">
        <f t="shared" si="224"/>
        <v>91.370558375634516</v>
      </c>
      <c r="GF41" s="379">
        <f t="shared" si="225"/>
        <v>95.238095238095227</v>
      </c>
      <c r="GG41" s="379">
        <f t="shared" si="226"/>
        <v>95.073891625615758</v>
      </c>
      <c r="GH41" s="379">
        <f t="shared" si="227"/>
        <v>95.145631067961162</v>
      </c>
      <c r="GI41" s="379">
        <f t="shared" si="228"/>
        <v>92.488262910798127</v>
      </c>
      <c r="GJ41" s="379">
        <f t="shared" si="229"/>
        <v>92.990654205607484</v>
      </c>
      <c r="GK41" s="379">
        <f t="shared" si="230"/>
        <v>93</v>
      </c>
      <c r="GL41" s="379">
        <f t="shared" si="231"/>
        <v>90.526315789473685</v>
      </c>
      <c r="GM41" s="447">
        <f t="shared" si="232"/>
        <v>92.528815903423023</v>
      </c>
      <c r="GN41" s="446">
        <f t="shared" si="233"/>
        <v>2.4067185336655079</v>
      </c>
      <c r="GO41" s="463"/>
      <c r="GP41" s="444"/>
      <c r="GQ41" s="458"/>
      <c r="GR41" s="462"/>
      <c r="GT41" s="587">
        <v>8.3333333333333301E-2</v>
      </c>
      <c r="GU41" s="461">
        <v>188</v>
      </c>
      <c r="GV41" s="461">
        <v>194</v>
      </c>
      <c r="GW41" s="461">
        <v>178</v>
      </c>
      <c r="GX41" s="562"/>
      <c r="GY41" s="379">
        <v>181</v>
      </c>
      <c r="GZ41" s="379">
        <v>203</v>
      </c>
      <c r="HA41" s="379">
        <v>194</v>
      </c>
      <c r="HB41" s="379">
        <v>198</v>
      </c>
      <c r="HC41" s="379">
        <v>199</v>
      </c>
      <c r="HD41" s="379">
        <v>199</v>
      </c>
      <c r="HE41" s="379">
        <v>185</v>
      </c>
      <c r="HF41" s="379">
        <v>182</v>
      </c>
      <c r="HG41" s="447">
        <f t="shared" si="234"/>
        <v>191</v>
      </c>
      <c r="HH41" s="446">
        <f t="shared" si="235"/>
        <v>8.5673799962415575</v>
      </c>
      <c r="HI41" s="463"/>
      <c r="HJ41" s="444"/>
      <c r="HK41" s="458"/>
      <c r="HL41" s="462"/>
      <c r="HN41" s="460">
        <v>8.3333333333333301E-2</v>
      </c>
      <c r="HO41">
        <f t="shared" si="236"/>
        <v>93.069306930693074</v>
      </c>
      <c r="HP41">
        <f t="shared" si="237"/>
        <v>93.719806763285035</v>
      </c>
      <c r="HQ41">
        <f t="shared" si="238"/>
        <v>92.2279792746114</v>
      </c>
      <c r="HS41">
        <f t="shared" si="239"/>
        <v>91.878172588832484</v>
      </c>
      <c r="HT41">
        <f t="shared" si="240"/>
        <v>96.666666666666671</v>
      </c>
      <c r="HU41">
        <f t="shared" si="241"/>
        <v>95.566502463054192</v>
      </c>
      <c r="HV41">
        <f t="shared" si="242"/>
        <v>96.116504854368941</v>
      </c>
      <c r="HW41">
        <f t="shared" si="243"/>
        <v>93.427230046948367</v>
      </c>
      <c r="HX41">
        <f t="shared" si="244"/>
        <v>92.990654205607484</v>
      </c>
      <c r="HY41">
        <f t="shared" si="245"/>
        <v>92.5</v>
      </c>
      <c r="HZ41">
        <f t="shared" si="246"/>
        <v>95.78947368421052</v>
      </c>
      <c r="IA41" s="447">
        <f t="shared" si="247"/>
        <v>93.995663407116183</v>
      </c>
      <c r="IB41" s="446">
        <f t="shared" si="248"/>
        <v>1.7155289062391512</v>
      </c>
      <c r="IC41" s="463"/>
      <c r="ID41" s="444"/>
      <c r="IE41" s="458"/>
      <c r="IF41" s="462"/>
    </row>
    <row r="42" spans="2:240" ht="16" thickBot="1" x14ac:dyDescent="0.4">
      <c r="B42" s="587">
        <v>9.7222222222222196E-2</v>
      </c>
      <c r="C42" s="379">
        <v>172</v>
      </c>
      <c r="D42" s="379">
        <v>184</v>
      </c>
      <c r="E42" s="379">
        <v>169</v>
      </c>
      <c r="F42" s="379">
        <v>189</v>
      </c>
      <c r="G42" s="461">
        <v>179</v>
      </c>
      <c r="H42" s="379">
        <v>195</v>
      </c>
      <c r="I42" s="379">
        <v>185</v>
      </c>
      <c r="J42" s="379">
        <v>195</v>
      </c>
      <c r="K42" s="379">
        <v>192</v>
      </c>
      <c r="L42" s="379">
        <v>197</v>
      </c>
      <c r="M42" s="379">
        <v>177</v>
      </c>
      <c r="N42" s="379">
        <v>175</v>
      </c>
      <c r="O42" s="447">
        <f t="shared" si="154"/>
        <v>184.08333333333334</v>
      </c>
      <c r="P42" s="446">
        <f t="shared" si="155"/>
        <v>9.652680582317144</v>
      </c>
      <c r="Q42" s="459" t="s">
        <v>185</v>
      </c>
      <c r="R42" s="444">
        <f>AVERAGE(H41:H43,I41:I43,J41:J43,K41:K43,L41:L43,M41:M43,N41:N43,G41:G43,F41:F43,E41:E43,D41:D43,C41:C43)</f>
        <v>183.52777777777777</v>
      </c>
      <c r="S42" s="458">
        <f>STDEV(C42:N44)</f>
        <v>9.2473505429118497</v>
      </c>
      <c r="T42" s="457">
        <f>S42/SQRT(10)</f>
        <v>2.9242690037596075</v>
      </c>
      <c r="V42" s="587">
        <v>9.7222222222222196E-2</v>
      </c>
      <c r="W42" s="379">
        <f t="shared" si="156"/>
        <v>85.148514851485146</v>
      </c>
      <c r="X42" s="379">
        <f t="shared" si="157"/>
        <v>88.888888888888886</v>
      </c>
      <c r="Y42" s="379">
        <f t="shared" si="158"/>
        <v>87.564766839378237</v>
      </c>
      <c r="Z42" s="379">
        <f t="shared" si="159"/>
        <v>91.304347826086953</v>
      </c>
      <c r="AA42" s="379">
        <f t="shared" si="160"/>
        <v>90.862944162436548</v>
      </c>
      <c r="AB42" s="379">
        <f t="shared" si="161"/>
        <v>92.857142857142861</v>
      </c>
      <c r="AC42" s="379">
        <f t="shared" si="162"/>
        <v>91.13300492610837</v>
      </c>
      <c r="AD42" s="379">
        <f t="shared" si="163"/>
        <v>94.660194174757279</v>
      </c>
      <c r="AE42" s="379">
        <f t="shared" si="164"/>
        <v>90.140845070422543</v>
      </c>
      <c r="AF42" s="379">
        <f t="shared" si="165"/>
        <v>92.056074766355138</v>
      </c>
      <c r="AG42" s="379">
        <f t="shared" si="166"/>
        <v>88.5</v>
      </c>
      <c r="AH42" s="379">
        <f t="shared" si="167"/>
        <v>92.10526315789474</v>
      </c>
      <c r="AI42" s="447">
        <f t="shared" si="168"/>
        <v>90.435165626746382</v>
      </c>
      <c r="AJ42" s="446">
        <f t="shared" si="169"/>
        <v>2.5755704038737148</v>
      </c>
      <c r="AK42" s="459" t="s">
        <v>185</v>
      </c>
      <c r="AL42" s="444">
        <f>AVERAGE(AB41:AB43,AC41:AC43,AD41:AD43,AE41:AE43,AF41:AF43,AG41:AG43,AH41:AH43,AA41:AA43,Z41:Z43,Y41:Y43,X41:X43,W41:W43)</f>
        <v>90.163035115182268</v>
      </c>
      <c r="AM42" s="458">
        <f>STDEV(W42:AH44)</f>
        <v>2.3645477638324488</v>
      </c>
      <c r="AN42" s="457">
        <f>AM42/SQRT(10)</f>
        <v>0.74773565699684497</v>
      </c>
      <c r="AP42" s="587">
        <v>9.7222222222222196E-2</v>
      </c>
      <c r="AQ42" s="379">
        <v>181</v>
      </c>
      <c r="AR42" s="379">
        <v>186</v>
      </c>
      <c r="AS42" s="379">
        <v>171</v>
      </c>
      <c r="AT42" s="379">
        <v>193</v>
      </c>
      <c r="AU42" s="461">
        <v>183</v>
      </c>
      <c r="AV42" s="379">
        <v>198</v>
      </c>
      <c r="AW42" s="379">
        <v>191</v>
      </c>
      <c r="AX42" s="379">
        <v>198</v>
      </c>
      <c r="AY42" s="379">
        <v>199</v>
      </c>
      <c r="AZ42" s="379">
        <v>200</v>
      </c>
      <c r="BA42" s="379">
        <v>181</v>
      </c>
      <c r="BB42" s="379">
        <v>177</v>
      </c>
      <c r="BC42" s="447">
        <f t="shared" si="170"/>
        <v>188.16666666666666</v>
      </c>
      <c r="BD42" s="446">
        <f t="shared" si="171"/>
        <v>9.7031703659945681</v>
      </c>
      <c r="BE42" s="459" t="s">
        <v>185</v>
      </c>
      <c r="BF42" s="444">
        <f>AVERAGE(AV41:AV43,AW41:AW43,AX41:AX43,AY41:AY43,AZ41:AZ43,BA41:BA43,BB41:BB43,AU41:AU43,AT41:AT43,AS41:AS43,AR41:AR43,AQ41:AQ43)</f>
        <v>187.91666666666666</v>
      </c>
      <c r="BG42" s="458">
        <f>STDEV(AQ42:BB44)</f>
        <v>8.8062027201970743</v>
      </c>
      <c r="BH42" s="457">
        <f>BG42/SQRT(10)</f>
        <v>2.7847658132993218</v>
      </c>
      <c r="BJ42" s="615">
        <v>9.7222222222222196E-2</v>
      </c>
      <c r="BK42" s="379">
        <f t="shared" si="172"/>
        <v>89.603960396039611</v>
      </c>
      <c r="BL42" s="379">
        <f t="shared" si="173"/>
        <v>89.85507246376811</v>
      </c>
      <c r="BM42" s="379">
        <f t="shared" si="174"/>
        <v>88.601036269430054</v>
      </c>
      <c r="BN42" s="379">
        <f t="shared" si="175"/>
        <v>93.236714975845416</v>
      </c>
      <c r="BO42" s="379">
        <f t="shared" si="176"/>
        <v>92.89340101522842</v>
      </c>
      <c r="BP42" s="379">
        <f t="shared" si="177"/>
        <v>94.285714285714278</v>
      </c>
      <c r="BQ42" s="379">
        <f t="shared" si="178"/>
        <v>94.088669950738918</v>
      </c>
      <c r="BR42" s="379">
        <f t="shared" si="179"/>
        <v>96.116504854368941</v>
      </c>
      <c r="BS42" s="379">
        <f t="shared" si="180"/>
        <v>93.427230046948367</v>
      </c>
      <c r="BT42" s="379">
        <f t="shared" si="181"/>
        <v>93.45794392523365</v>
      </c>
      <c r="BU42" s="379">
        <f t="shared" si="182"/>
        <v>90.5</v>
      </c>
      <c r="BV42" s="379">
        <f t="shared" si="183"/>
        <v>93.15789473684211</v>
      </c>
      <c r="BW42" s="447">
        <f t="shared" si="184"/>
        <v>92.435345243346489</v>
      </c>
      <c r="BX42" s="446">
        <f t="shared" si="185"/>
        <v>2.2610124117814339</v>
      </c>
      <c r="BY42" s="459" t="s">
        <v>185</v>
      </c>
      <c r="BZ42" s="444">
        <f>AVERAGE(BP41:BP43,BQ41:BQ43,BR41:BR43,BS41:BS43,BT41:BT43,BU41:BU43,BV41:BV43,BO41:BO43,BN41:BN43,BM41:BM43,BL41:BL43,BK41:BK43)</f>
        <v>92.318275910734371</v>
      </c>
      <c r="CA42" s="458">
        <f>STDEV(BK42:BV44)</f>
        <v>1.8845626774233812</v>
      </c>
      <c r="CB42" s="457">
        <f>CA42/SQRT(10)</f>
        <v>0.59595104540030663</v>
      </c>
      <c r="CD42" s="587">
        <v>9.7222222222222196E-2</v>
      </c>
      <c r="CE42" s="379">
        <v>184</v>
      </c>
      <c r="CF42" s="379">
        <v>189</v>
      </c>
      <c r="CG42" s="379">
        <v>175</v>
      </c>
      <c r="CH42" s="379">
        <v>193</v>
      </c>
      <c r="CI42" s="461">
        <v>183</v>
      </c>
      <c r="CJ42" s="379">
        <v>200</v>
      </c>
      <c r="CK42" s="379">
        <v>193</v>
      </c>
      <c r="CL42" s="379">
        <v>199</v>
      </c>
      <c r="CM42" s="379">
        <v>201</v>
      </c>
      <c r="CN42" s="379">
        <v>201</v>
      </c>
      <c r="CO42" s="379">
        <v>184</v>
      </c>
      <c r="CP42" s="379">
        <v>180</v>
      </c>
      <c r="CQ42" s="447">
        <f t="shared" si="186"/>
        <v>190.16666666666666</v>
      </c>
      <c r="CR42" s="446">
        <f t="shared" si="187"/>
        <v>8.9831492082103193</v>
      </c>
      <c r="CS42" s="459" t="s">
        <v>185</v>
      </c>
      <c r="CT42" s="444">
        <f>AVERAGE(CJ41:CJ43,CK41:CK43,CL41:CL43,CM41:CM43,CN41:CN43,CO41:CO43,CP41:CP43,CI41:CI43,CH41:CH43,CG41:CG43,CF41:CF43,CE41:CE43)</f>
        <v>189.83333333333334</v>
      </c>
      <c r="CU42" s="458">
        <f>STDEV(CE42:CP44)</f>
        <v>8.6930002857617552</v>
      </c>
      <c r="CV42" s="457">
        <f>CU42/SQRT(10)</f>
        <v>2.7489680603501734</v>
      </c>
      <c r="CX42" s="615">
        <v>9.7222222222222196E-2</v>
      </c>
      <c r="CY42">
        <f t="shared" si="188"/>
        <v>91.089108910891099</v>
      </c>
      <c r="CZ42">
        <f t="shared" si="189"/>
        <v>91.304347826086953</v>
      </c>
      <c r="DA42">
        <f t="shared" si="190"/>
        <v>90.673575129533674</v>
      </c>
      <c r="DB42">
        <f t="shared" si="191"/>
        <v>93.236714975845416</v>
      </c>
      <c r="DC42">
        <f t="shared" si="192"/>
        <v>92.89340101522842</v>
      </c>
      <c r="DD42">
        <f t="shared" si="193"/>
        <v>95.238095238095227</v>
      </c>
      <c r="DE42">
        <f t="shared" si="194"/>
        <v>95.073891625615758</v>
      </c>
      <c r="DF42">
        <f t="shared" si="195"/>
        <v>96.601941747572823</v>
      </c>
      <c r="DG42">
        <f t="shared" si="196"/>
        <v>94.366197183098592</v>
      </c>
      <c r="DH42">
        <f t="shared" si="197"/>
        <v>93.925233644859816</v>
      </c>
      <c r="DI42">
        <f t="shared" si="198"/>
        <v>92</v>
      </c>
      <c r="DJ42">
        <f t="shared" si="199"/>
        <v>94.73684210526315</v>
      </c>
      <c r="DK42" s="447">
        <f t="shared" si="200"/>
        <v>93.428279116840898</v>
      </c>
      <c r="DL42" s="446">
        <f t="shared" si="201"/>
        <v>1.8787947947682089</v>
      </c>
      <c r="DM42" s="459" t="s">
        <v>185</v>
      </c>
      <c r="DN42" s="444">
        <f>AVERAGE(DD41:DD43,DE41:DE43,DF41:DF43,DG41:DG43,DH41:DH43,DI41:DI43,DJ41:DJ43,DC41:DC43,DB41:DB43,DA41:DA43,CZ41:CZ43,CY41:CY43)</f>
        <v>93.258690982156693</v>
      </c>
      <c r="DO42" s="458">
        <f>STDEV(CY42:DJ44)</f>
        <v>1.6575196271427295</v>
      </c>
      <c r="DP42" s="457">
        <f>DO42/SQRT(10)</f>
        <v>0.52415372882040745</v>
      </c>
      <c r="DR42" s="590">
        <v>9.7222222222222196E-2</v>
      </c>
      <c r="DS42" s="379">
        <v>188</v>
      </c>
      <c r="DT42" s="379">
        <v>194</v>
      </c>
      <c r="DU42" s="379">
        <v>179</v>
      </c>
      <c r="DV42" s="379">
        <v>182</v>
      </c>
      <c r="DW42" s="461">
        <v>183</v>
      </c>
      <c r="DX42" s="379">
        <v>200</v>
      </c>
      <c r="DY42" s="379">
        <v>192</v>
      </c>
      <c r="DZ42" s="379">
        <v>197</v>
      </c>
      <c r="EA42" s="379">
        <v>201</v>
      </c>
      <c r="EB42" s="379">
        <v>201</v>
      </c>
      <c r="EC42" s="379">
        <v>184</v>
      </c>
      <c r="ED42" s="379">
        <v>175</v>
      </c>
      <c r="EE42" s="447">
        <f t="shared" si="202"/>
        <v>189.66666666666666</v>
      </c>
      <c r="EF42" s="446">
        <f t="shared" si="203"/>
        <v>9.0887876312553697</v>
      </c>
      <c r="EG42" s="459" t="s">
        <v>185</v>
      </c>
      <c r="EH42" s="444">
        <f>AVERAGE(DX41:DX43,DY41:DY43,DZ41:DZ43,EA41:EA43,EB41:EB43,EC41:EC43,ED41:ED43,DW41:DW43,DV41:DV43,DU41:DU43,DT41:DT43,DS41:DS43)</f>
        <v>189.19444444444446</v>
      </c>
      <c r="EI42" s="458">
        <f>STDEV(DS42:ED44)</f>
        <v>8.9297078641847243</v>
      </c>
      <c r="EJ42" s="457">
        <f>EI42/SQRT(10)</f>
        <v>2.8238215690741244</v>
      </c>
      <c r="EL42" s="615">
        <v>9.7222222222222196E-2</v>
      </c>
      <c r="EM42">
        <f t="shared" si="204"/>
        <v>93.069306930693074</v>
      </c>
      <c r="EN42">
        <f t="shared" si="205"/>
        <v>93.719806763285035</v>
      </c>
      <c r="EO42">
        <f t="shared" si="206"/>
        <v>92.746113989637308</v>
      </c>
      <c r="EP42">
        <f t="shared" si="207"/>
        <v>87.922705314009661</v>
      </c>
      <c r="EQ42">
        <f t="shared" si="208"/>
        <v>92.89340101522842</v>
      </c>
      <c r="ER42">
        <f t="shared" si="209"/>
        <v>95.238095238095227</v>
      </c>
      <c r="ES42">
        <f t="shared" si="210"/>
        <v>94.581280788177338</v>
      </c>
      <c r="ET42">
        <f t="shared" si="211"/>
        <v>95.631067961165044</v>
      </c>
      <c r="EU42">
        <f t="shared" si="212"/>
        <v>94.366197183098592</v>
      </c>
      <c r="EV42">
        <f t="shared" si="213"/>
        <v>93.925233644859816</v>
      </c>
      <c r="EW42">
        <f t="shared" si="214"/>
        <v>92</v>
      </c>
      <c r="EX42">
        <f t="shared" si="215"/>
        <v>92.10526315789474</v>
      </c>
      <c r="EY42" s="447">
        <f t="shared" si="216"/>
        <v>93.183205998845366</v>
      </c>
      <c r="EZ42" s="446">
        <f t="shared" si="217"/>
        <v>2.0210267113653777</v>
      </c>
      <c r="FA42" s="459" t="s">
        <v>185</v>
      </c>
      <c r="FB42" s="444">
        <f>AVERAGE(ER41:ER43,ES41:ES43,ET41:ET43,EU41:EU43,EV41:EV43,EW41:EW43,EX41:EX43,EQ41:EQ43,EP41:EP43,EO41:EO43,EN41:EN43,EM41:EM43)</f>
        <v>92.942606714076945</v>
      </c>
      <c r="FC42" s="458">
        <f>STDEV(EM42:EX44)</f>
        <v>1.8821803754574185</v>
      </c>
      <c r="FD42" s="457">
        <f>FC42/SQRT(10)</f>
        <v>0.5951976953716327</v>
      </c>
      <c r="FF42" s="590">
        <v>9.7222222222222196E-2</v>
      </c>
      <c r="FG42" s="379">
        <v>189</v>
      </c>
      <c r="FH42" s="379">
        <v>194</v>
      </c>
      <c r="FI42" s="379">
        <v>180</v>
      </c>
      <c r="FJ42" s="379">
        <v>180</v>
      </c>
      <c r="FK42" s="461">
        <v>183</v>
      </c>
      <c r="FL42" s="379">
        <v>201</v>
      </c>
      <c r="FM42" s="379">
        <v>194</v>
      </c>
      <c r="FN42" s="379">
        <v>197</v>
      </c>
      <c r="FO42" s="379">
        <v>200</v>
      </c>
      <c r="FP42" s="379">
        <v>200</v>
      </c>
      <c r="FQ42" s="379">
        <v>185</v>
      </c>
      <c r="FR42" s="379">
        <v>172</v>
      </c>
      <c r="FS42" s="447">
        <f t="shared" si="218"/>
        <v>189.58333333333334</v>
      </c>
      <c r="FT42" s="446">
        <f t="shared" si="219"/>
        <v>9.5294599039298156</v>
      </c>
      <c r="FU42" s="459" t="s">
        <v>185</v>
      </c>
      <c r="FV42" s="444">
        <f>AVERAGE(FL41:FL43,FM41:FM43,FN41:FN43,FO41:FO43,FP41:FP43,FQ41:FQ43,FR41:FR43,FK41:FK43,FJ41:FJ43,FI41:FI43,FH41:FH43,FG41:FG43)</f>
        <v>189.63888888888889</v>
      </c>
      <c r="FW42" s="458">
        <f>STDEV(FG42:FR44)</f>
        <v>9.0073603060241627</v>
      </c>
      <c r="FX42" s="457">
        <f>FW42/SQRT(10)</f>
        <v>2.8483774272827627</v>
      </c>
      <c r="FZ42" s="615">
        <v>9.7222222222222196E-2</v>
      </c>
      <c r="GA42" s="379">
        <f t="shared" si="220"/>
        <v>93.564356435643575</v>
      </c>
      <c r="GB42" s="379">
        <f t="shared" si="221"/>
        <v>93.719806763285035</v>
      </c>
      <c r="GC42" s="379">
        <f t="shared" si="222"/>
        <v>93.264248704663217</v>
      </c>
      <c r="GD42" s="379">
        <f t="shared" si="223"/>
        <v>86.956521739130437</v>
      </c>
      <c r="GE42" s="379">
        <f t="shared" si="224"/>
        <v>92.89340101522842</v>
      </c>
      <c r="GF42" s="379">
        <f t="shared" si="225"/>
        <v>95.714285714285722</v>
      </c>
      <c r="GG42" s="379">
        <f t="shared" si="226"/>
        <v>95.566502463054192</v>
      </c>
      <c r="GH42" s="379">
        <f t="shared" si="227"/>
        <v>95.631067961165044</v>
      </c>
      <c r="GI42" s="379">
        <f t="shared" si="228"/>
        <v>93.896713615023472</v>
      </c>
      <c r="GJ42" s="379">
        <f t="shared" si="229"/>
        <v>93.45794392523365</v>
      </c>
      <c r="GK42" s="379">
        <f t="shared" si="230"/>
        <v>92.5</v>
      </c>
      <c r="GL42" s="379">
        <f t="shared" si="231"/>
        <v>90.526315789473685</v>
      </c>
      <c r="GM42" s="447">
        <f t="shared" si="232"/>
        <v>93.140930343848893</v>
      </c>
      <c r="GN42" s="446">
        <f t="shared" si="233"/>
        <v>2.4395011747846103</v>
      </c>
      <c r="GO42" s="459" t="s">
        <v>185</v>
      </c>
      <c r="GP42" s="444">
        <f>AVERAGE(GF41:GF43,GG41:GG43,GH41:GH43,GI41:GI43,GJ41:GJ43,GK41:GK43,GL41:GL43,GE41:GE43,GD41:GD43,GC41:GC43,GB41:GB43,GA41:GA43)</f>
        <v>93.172948095783767</v>
      </c>
      <c r="GQ42" s="458">
        <f>STDEV(GA42:GL44)</f>
        <v>2.2231050694756496</v>
      </c>
      <c r="GR42" s="457">
        <f>GQ42/SQRT(10)</f>
        <v>0.70300754974099189</v>
      </c>
      <c r="GT42" s="590">
        <v>9.7222222222222196E-2</v>
      </c>
      <c r="GU42" s="379">
        <v>189</v>
      </c>
      <c r="GV42" s="379">
        <v>196</v>
      </c>
      <c r="GW42" s="379">
        <v>180</v>
      </c>
      <c r="GX42" s="557"/>
      <c r="GY42" s="461">
        <v>183</v>
      </c>
      <c r="GZ42" s="379">
        <v>203</v>
      </c>
      <c r="HA42" s="379">
        <v>195</v>
      </c>
      <c r="HB42" s="379">
        <v>199</v>
      </c>
      <c r="HC42" s="379">
        <v>201</v>
      </c>
      <c r="HD42" s="379">
        <v>200</v>
      </c>
      <c r="HE42" s="379">
        <v>187</v>
      </c>
      <c r="HF42" s="379">
        <v>182</v>
      </c>
      <c r="HG42" s="447">
        <f t="shared" si="234"/>
        <v>192.27272727272728</v>
      </c>
      <c r="HH42" s="446">
        <f t="shared" si="235"/>
        <v>8.355727485873496</v>
      </c>
      <c r="HI42" s="459" t="s">
        <v>185</v>
      </c>
      <c r="HJ42" s="444">
        <f>AVERAGE(GZ41:GZ43,HA41:HA43,HB41:HB43,HC41:HC43,HD41:HD43,HE41:HE43,HF41:HF43,GY41:GY43,GX41:GX43,GW41:GW43,GV41:GV43,GU41:GU43)</f>
        <v>192.24242424242425</v>
      </c>
      <c r="HK42" s="458">
        <f>STDEV(GU42:HF44)</f>
        <v>8.1481314087676235</v>
      </c>
      <c r="HL42" s="457">
        <f>HK42/SQRT(10)</f>
        <v>2.5766653926062157</v>
      </c>
      <c r="HN42" s="615">
        <v>9.7222222222222196E-2</v>
      </c>
      <c r="HO42">
        <f t="shared" si="236"/>
        <v>93.564356435643575</v>
      </c>
      <c r="HP42">
        <f t="shared" si="237"/>
        <v>94.685990338164245</v>
      </c>
      <c r="HQ42">
        <f t="shared" si="238"/>
        <v>93.264248704663217</v>
      </c>
      <c r="HS42">
        <f t="shared" si="239"/>
        <v>92.89340101522842</v>
      </c>
      <c r="HT42">
        <f t="shared" si="240"/>
        <v>96.666666666666671</v>
      </c>
      <c r="HU42">
        <f t="shared" si="241"/>
        <v>96.059113300492612</v>
      </c>
      <c r="HV42">
        <f t="shared" si="242"/>
        <v>96.601941747572823</v>
      </c>
      <c r="HW42">
        <f t="shared" si="243"/>
        <v>94.366197183098592</v>
      </c>
      <c r="HX42">
        <f t="shared" si="244"/>
        <v>93.45794392523365</v>
      </c>
      <c r="HY42">
        <f t="shared" si="245"/>
        <v>93.5</v>
      </c>
      <c r="HZ42">
        <f t="shared" si="246"/>
        <v>95.78947368421052</v>
      </c>
      <c r="IA42" s="447">
        <f t="shared" si="247"/>
        <v>94.622666636452195</v>
      </c>
      <c r="IB42" s="446">
        <f t="shared" si="248"/>
        <v>1.4199545409614616</v>
      </c>
      <c r="IC42" s="459" t="s">
        <v>185</v>
      </c>
      <c r="ID42" s="444">
        <f>AVERAGE(HT41:HT43,HU41:HU43,HV41:HV43,HW41:HW43,HX41:HX43,HY41:HY43,HZ41:HZ43,HS41:HS43,HR41:HR43,HQ41:HQ43,HP41:HP43,HO41:HO43)</f>
        <v>94.608446239238219</v>
      </c>
      <c r="IE42" s="458">
        <f>STDEV(HO42:HZ44)</f>
        <v>1.4803472210790056</v>
      </c>
      <c r="IF42" s="457">
        <f>IE42/SQRT(10)</f>
        <v>0.46812689465104801</v>
      </c>
    </row>
    <row r="43" spans="2:240" ht="16" thickBot="1" x14ac:dyDescent="0.4">
      <c r="B43" s="589">
        <v>0.11111111111111099</v>
      </c>
      <c r="C43" s="461">
        <v>174</v>
      </c>
      <c r="D43" s="461">
        <v>185</v>
      </c>
      <c r="E43" s="461">
        <v>171</v>
      </c>
      <c r="F43" s="461">
        <v>191</v>
      </c>
      <c r="G43" s="379">
        <v>179</v>
      </c>
      <c r="H43" s="379">
        <v>195</v>
      </c>
      <c r="I43" s="379">
        <v>186</v>
      </c>
      <c r="J43" s="379">
        <v>196</v>
      </c>
      <c r="K43" s="379">
        <v>193</v>
      </c>
      <c r="L43" s="379">
        <v>196</v>
      </c>
      <c r="M43" s="379">
        <v>174</v>
      </c>
      <c r="N43" s="379">
        <v>175</v>
      </c>
      <c r="O43" s="447">
        <f t="shared" si="154"/>
        <v>184.58333333333334</v>
      </c>
      <c r="P43" s="446">
        <f t="shared" si="155"/>
        <v>9.6054750801379694</v>
      </c>
      <c r="Q43" s="455"/>
      <c r="R43" s="444"/>
      <c r="S43" s="458"/>
      <c r="T43" s="453"/>
      <c r="V43" s="589">
        <v>0.11111111111111099</v>
      </c>
      <c r="W43" s="379">
        <f t="shared" si="156"/>
        <v>86.138613861386133</v>
      </c>
      <c r="X43" s="379">
        <f t="shared" si="157"/>
        <v>89.371980676328505</v>
      </c>
      <c r="Y43" s="379">
        <f t="shared" si="158"/>
        <v>88.601036269430054</v>
      </c>
      <c r="Z43" s="379">
        <f t="shared" si="159"/>
        <v>92.270531400966178</v>
      </c>
      <c r="AA43" s="379">
        <f t="shared" si="160"/>
        <v>90.862944162436548</v>
      </c>
      <c r="AB43" s="379">
        <f t="shared" si="161"/>
        <v>92.857142857142861</v>
      </c>
      <c r="AC43" s="379">
        <f t="shared" si="162"/>
        <v>91.62561576354679</v>
      </c>
      <c r="AD43" s="379">
        <f t="shared" si="163"/>
        <v>95.145631067961162</v>
      </c>
      <c r="AE43" s="379">
        <f t="shared" si="164"/>
        <v>90.610328638497649</v>
      </c>
      <c r="AF43" s="379">
        <f t="shared" si="165"/>
        <v>91.588785046728972</v>
      </c>
      <c r="AG43" s="379">
        <f t="shared" si="166"/>
        <v>87</v>
      </c>
      <c r="AH43" s="379">
        <f t="shared" si="167"/>
        <v>92.10526315789474</v>
      </c>
      <c r="AI43" s="447">
        <f t="shared" si="168"/>
        <v>90.681489408526645</v>
      </c>
      <c r="AJ43" s="446">
        <f t="shared" si="169"/>
        <v>2.5441724024082535</v>
      </c>
      <c r="AK43" s="455"/>
      <c r="AL43" s="444"/>
      <c r="AM43" s="458"/>
      <c r="AN43" s="453"/>
      <c r="AP43" s="589">
        <v>0.11111111111111099</v>
      </c>
      <c r="AQ43" s="461">
        <v>183</v>
      </c>
      <c r="AR43" s="461">
        <v>189</v>
      </c>
      <c r="AS43" s="461">
        <v>174</v>
      </c>
      <c r="AT43" s="464">
        <v>193</v>
      </c>
      <c r="AU43" s="379">
        <v>184</v>
      </c>
      <c r="AV43" s="379">
        <v>197</v>
      </c>
      <c r="AW43" s="379">
        <v>191</v>
      </c>
      <c r="AX43" s="379">
        <v>198</v>
      </c>
      <c r="AY43" s="379">
        <v>201</v>
      </c>
      <c r="AZ43" s="379">
        <v>198</v>
      </c>
      <c r="BA43" s="379">
        <v>181</v>
      </c>
      <c r="BB43" s="379">
        <v>178</v>
      </c>
      <c r="BC43" s="447">
        <f t="shared" si="170"/>
        <v>188.91666666666666</v>
      </c>
      <c r="BD43" s="446">
        <f t="shared" si="171"/>
        <v>8.8467593792954222</v>
      </c>
      <c r="BE43" s="455"/>
      <c r="BF43" s="444"/>
      <c r="BG43" s="458"/>
      <c r="BH43" s="453"/>
      <c r="BJ43" s="460">
        <v>0.11111111111111099</v>
      </c>
      <c r="BK43" s="379">
        <f t="shared" si="172"/>
        <v>90.594059405940598</v>
      </c>
      <c r="BL43" s="379">
        <f t="shared" si="173"/>
        <v>91.304347826086953</v>
      </c>
      <c r="BM43" s="379">
        <f t="shared" si="174"/>
        <v>90.155440414507765</v>
      </c>
      <c r="BN43" s="379">
        <f t="shared" si="175"/>
        <v>93.236714975845416</v>
      </c>
      <c r="BO43" s="379">
        <f t="shared" si="176"/>
        <v>93.401015228426402</v>
      </c>
      <c r="BP43" s="379">
        <f t="shared" si="177"/>
        <v>93.80952380952381</v>
      </c>
      <c r="BQ43" s="379">
        <f t="shared" si="178"/>
        <v>94.088669950738918</v>
      </c>
      <c r="BR43" s="379">
        <f t="shared" si="179"/>
        <v>96.116504854368941</v>
      </c>
      <c r="BS43" s="379">
        <f t="shared" si="180"/>
        <v>94.366197183098592</v>
      </c>
      <c r="BT43" s="379">
        <f t="shared" si="181"/>
        <v>92.523364485981304</v>
      </c>
      <c r="BU43" s="379">
        <f t="shared" si="182"/>
        <v>90.5</v>
      </c>
      <c r="BV43" s="379">
        <f t="shared" si="183"/>
        <v>93.684210526315795</v>
      </c>
      <c r="BW43" s="447">
        <f t="shared" si="184"/>
        <v>92.815004055069551</v>
      </c>
      <c r="BX43" s="446">
        <f t="shared" si="185"/>
        <v>1.8321975041852747</v>
      </c>
      <c r="BY43" s="455"/>
      <c r="BZ43" s="444"/>
      <c r="CA43" s="458"/>
      <c r="CB43" s="453"/>
      <c r="CD43" s="589">
        <v>0.11111111111111099</v>
      </c>
      <c r="CE43" s="461">
        <v>184</v>
      </c>
      <c r="CF43" s="461">
        <v>192</v>
      </c>
      <c r="CG43" s="461">
        <v>176</v>
      </c>
      <c r="CH43" s="464">
        <v>192</v>
      </c>
      <c r="CI43" s="379">
        <v>185</v>
      </c>
      <c r="CJ43" s="379">
        <v>201</v>
      </c>
      <c r="CK43" s="379">
        <v>193</v>
      </c>
      <c r="CL43" s="379">
        <v>198</v>
      </c>
      <c r="CM43" s="379">
        <v>202</v>
      </c>
      <c r="CN43" s="379">
        <v>202</v>
      </c>
      <c r="CO43" s="379">
        <v>185</v>
      </c>
      <c r="CP43" s="379">
        <v>177</v>
      </c>
      <c r="CQ43" s="447">
        <f t="shared" si="186"/>
        <v>190.58333333333334</v>
      </c>
      <c r="CR43" s="446">
        <f t="shared" si="187"/>
        <v>9.2289892417448627</v>
      </c>
      <c r="CS43" s="455"/>
      <c r="CT43" s="444"/>
      <c r="CU43" s="458"/>
      <c r="CV43" s="453"/>
      <c r="CX43" s="460">
        <v>0.11111111111111099</v>
      </c>
      <c r="CY43">
        <f t="shared" si="188"/>
        <v>91.089108910891099</v>
      </c>
      <c r="CZ43">
        <f t="shared" si="189"/>
        <v>92.753623188405797</v>
      </c>
      <c r="DA43">
        <f t="shared" si="190"/>
        <v>91.191709844559583</v>
      </c>
      <c r="DB43">
        <f t="shared" si="191"/>
        <v>92.753623188405797</v>
      </c>
      <c r="DC43">
        <f t="shared" si="192"/>
        <v>93.90862944162437</v>
      </c>
      <c r="DD43">
        <f t="shared" si="193"/>
        <v>95.714285714285722</v>
      </c>
      <c r="DE43">
        <f t="shared" si="194"/>
        <v>95.073891625615758</v>
      </c>
      <c r="DF43">
        <f t="shared" si="195"/>
        <v>96.116504854368941</v>
      </c>
      <c r="DG43">
        <f t="shared" si="196"/>
        <v>94.835680751173712</v>
      </c>
      <c r="DH43">
        <f t="shared" si="197"/>
        <v>94.392523364485982</v>
      </c>
      <c r="DI43">
        <f t="shared" si="198"/>
        <v>92.5</v>
      </c>
      <c r="DJ43">
        <f t="shared" si="199"/>
        <v>93.15789473684211</v>
      </c>
      <c r="DK43" s="447">
        <f t="shared" si="200"/>
        <v>93.623956301721577</v>
      </c>
      <c r="DL43" s="446">
        <f t="shared" si="201"/>
        <v>1.6558799578154109</v>
      </c>
      <c r="DM43" s="455"/>
      <c r="DN43" s="444"/>
      <c r="DO43" s="458"/>
      <c r="DP43" s="453"/>
      <c r="DR43" s="587">
        <v>0.11111111111111099</v>
      </c>
      <c r="DS43" s="461">
        <v>188</v>
      </c>
      <c r="DT43" s="461">
        <v>195</v>
      </c>
      <c r="DU43" s="461">
        <v>179</v>
      </c>
      <c r="DV43" s="461">
        <v>185</v>
      </c>
      <c r="DW43" s="379">
        <v>184</v>
      </c>
      <c r="DX43" s="379">
        <v>201</v>
      </c>
      <c r="DY43" s="379">
        <v>194</v>
      </c>
      <c r="DZ43" s="379">
        <v>198</v>
      </c>
      <c r="EA43" s="379">
        <v>203</v>
      </c>
      <c r="EB43" s="379">
        <v>201</v>
      </c>
      <c r="EC43" s="379">
        <v>185</v>
      </c>
      <c r="ED43" s="379">
        <v>176</v>
      </c>
      <c r="EE43" s="447">
        <f t="shared" si="202"/>
        <v>190.75</v>
      </c>
      <c r="EF43" s="446">
        <f t="shared" si="203"/>
        <v>9.1266343492798345</v>
      </c>
      <c r="EG43" s="455"/>
      <c r="EH43" s="444"/>
      <c r="EI43" s="458"/>
      <c r="EJ43" s="453"/>
      <c r="EL43" s="460">
        <v>0.11111111111111099</v>
      </c>
      <c r="EM43">
        <f t="shared" si="204"/>
        <v>93.069306930693074</v>
      </c>
      <c r="EN43">
        <f t="shared" si="205"/>
        <v>94.20289855072464</v>
      </c>
      <c r="EO43">
        <f t="shared" si="206"/>
        <v>92.746113989637308</v>
      </c>
      <c r="EP43">
        <f t="shared" si="207"/>
        <v>89.371980676328505</v>
      </c>
      <c r="EQ43">
        <f t="shared" si="208"/>
        <v>93.401015228426402</v>
      </c>
      <c r="ER43">
        <f t="shared" si="209"/>
        <v>95.714285714285722</v>
      </c>
      <c r="ES43">
        <f t="shared" si="210"/>
        <v>95.566502463054192</v>
      </c>
      <c r="ET43">
        <f t="shared" si="211"/>
        <v>96.116504854368941</v>
      </c>
      <c r="EU43">
        <f t="shared" si="212"/>
        <v>95.305164319248831</v>
      </c>
      <c r="EV43">
        <f t="shared" si="213"/>
        <v>93.925233644859816</v>
      </c>
      <c r="EW43">
        <f t="shared" si="214"/>
        <v>92.5</v>
      </c>
      <c r="EX43">
        <f t="shared" si="215"/>
        <v>92.631578947368425</v>
      </c>
      <c r="EY43" s="447">
        <f t="shared" si="216"/>
        <v>93.712548776582992</v>
      </c>
      <c r="EZ43" s="446">
        <f t="shared" si="217"/>
        <v>1.8821968075475659</v>
      </c>
      <c r="FA43" s="455"/>
      <c r="FB43" s="444"/>
      <c r="FC43" s="458"/>
      <c r="FD43" s="453"/>
      <c r="FF43" s="587">
        <v>0.11111111111111099</v>
      </c>
      <c r="FG43" s="461">
        <v>190</v>
      </c>
      <c r="FH43" s="461">
        <v>196</v>
      </c>
      <c r="FI43" s="461">
        <v>180</v>
      </c>
      <c r="FJ43" s="461">
        <v>183</v>
      </c>
      <c r="FK43" s="379">
        <v>184</v>
      </c>
      <c r="FL43" s="379">
        <v>201</v>
      </c>
      <c r="FM43" s="379">
        <v>196</v>
      </c>
      <c r="FN43" s="379">
        <v>197</v>
      </c>
      <c r="FO43" s="379">
        <v>201</v>
      </c>
      <c r="FP43" s="379">
        <v>201</v>
      </c>
      <c r="FQ43" s="379">
        <v>185</v>
      </c>
      <c r="FR43" s="379">
        <v>178</v>
      </c>
      <c r="FS43" s="447">
        <f t="shared" si="218"/>
        <v>191</v>
      </c>
      <c r="FT43" s="446">
        <f t="shared" si="219"/>
        <v>8.6655010871218003</v>
      </c>
      <c r="FU43" s="455"/>
      <c r="FV43" s="444"/>
      <c r="FW43" s="458"/>
      <c r="FX43" s="453"/>
      <c r="FZ43" s="460">
        <v>0.11111111111111099</v>
      </c>
      <c r="GA43" s="379">
        <f t="shared" si="220"/>
        <v>94.059405940594047</v>
      </c>
      <c r="GB43" s="379">
        <f t="shared" si="221"/>
        <v>94.685990338164245</v>
      </c>
      <c r="GC43" s="379">
        <f t="shared" si="222"/>
        <v>93.264248704663217</v>
      </c>
      <c r="GD43" s="379">
        <f t="shared" si="223"/>
        <v>88.405797101449281</v>
      </c>
      <c r="GE43" s="379">
        <f t="shared" si="224"/>
        <v>93.401015228426402</v>
      </c>
      <c r="GF43" s="379">
        <f t="shared" si="225"/>
        <v>95.714285714285722</v>
      </c>
      <c r="GG43" s="379">
        <f t="shared" si="226"/>
        <v>96.551724137931032</v>
      </c>
      <c r="GH43" s="379">
        <f t="shared" si="227"/>
        <v>95.631067961165044</v>
      </c>
      <c r="GI43" s="379">
        <f t="shared" si="228"/>
        <v>94.366197183098592</v>
      </c>
      <c r="GJ43" s="379">
        <f t="shared" si="229"/>
        <v>93.925233644859816</v>
      </c>
      <c r="GK43" s="379">
        <f t="shared" si="230"/>
        <v>92.5</v>
      </c>
      <c r="GL43" s="379">
        <f t="shared" si="231"/>
        <v>93.684210526315795</v>
      </c>
      <c r="GM43" s="447">
        <f t="shared" si="232"/>
        <v>93.849098040079426</v>
      </c>
      <c r="GN43" s="446">
        <f t="shared" si="233"/>
        <v>2.0669683870512419</v>
      </c>
      <c r="GO43" s="455"/>
      <c r="GP43" s="444"/>
      <c r="GQ43" s="458"/>
      <c r="GR43" s="453"/>
      <c r="GT43" s="587">
        <v>0.11111111111111099</v>
      </c>
      <c r="GU43" s="461">
        <v>190</v>
      </c>
      <c r="GV43" s="461">
        <v>197</v>
      </c>
      <c r="GW43" s="461">
        <v>182</v>
      </c>
      <c r="GX43" s="450"/>
      <c r="GY43" s="379">
        <v>184</v>
      </c>
      <c r="GZ43" s="379">
        <v>204</v>
      </c>
      <c r="HA43" s="379">
        <v>197</v>
      </c>
      <c r="HB43" s="379">
        <v>200</v>
      </c>
      <c r="HC43" s="379">
        <v>203</v>
      </c>
      <c r="HD43" s="379">
        <v>201</v>
      </c>
      <c r="HE43" s="379">
        <v>186</v>
      </c>
      <c r="HF43" s="379">
        <v>184</v>
      </c>
      <c r="HG43" s="447">
        <f t="shared" si="234"/>
        <v>193.45454545454547</v>
      </c>
      <c r="HH43" s="446">
        <f t="shared" si="235"/>
        <v>8.3948035875014533</v>
      </c>
      <c r="HI43" s="455"/>
      <c r="HJ43" s="444"/>
      <c r="HK43" s="458"/>
      <c r="HL43" s="453"/>
      <c r="HN43" s="460">
        <v>0.11111111111111099</v>
      </c>
      <c r="HO43">
        <f t="shared" si="236"/>
        <v>94.059405940594047</v>
      </c>
      <c r="HP43">
        <f t="shared" si="237"/>
        <v>95.169082125603865</v>
      </c>
      <c r="HQ43">
        <f t="shared" si="238"/>
        <v>94.300518134715034</v>
      </c>
      <c r="HS43">
        <f t="shared" si="239"/>
        <v>93.401015228426402</v>
      </c>
      <c r="HT43">
        <f t="shared" si="240"/>
        <v>97.142857142857139</v>
      </c>
      <c r="HU43">
        <f t="shared" si="241"/>
        <v>97.044334975369466</v>
      </c>
      <c r="HV43">
        <f t="shared" si="242"/>
        <v>97.087378640776706</v>
      </c>
      <c r="HW43">
        <f t="shared" si="243"/>
        <v>95.305164319248831</v>
      </c>
      <c r="HX43">
        <f t="shared" si="244"/>
        <v>93.925233644859816</v>
      </c>
      <c r="HY43">
        <f t="shared" si="245"/>
        <v>93</v>
      </c>
      <c r="HZ43">
        <f t="shared" si="246"/>
        <v>96.84210526315789</v>
      </c>
      <c r="IA43" s="447">
        <f t="shared" si="247"/>
        <v>95.207008674146294</v>
      </c>
      <c r="IB43" s="446">
        <f t="shared" si="248"/>
        <v>1.5892717270217482</v>
      </c>
      <c r="IC43" s="455"/>
      <c r="ID43" s="444"/>
      <c r="IE43" s="458"/>
      <c r="IF43" s="453"/>
    </row>
    <row r="44" spans="2:240" ht="16" thickBot="1" x14ac:dyDescent="0.4">
      <c r="B44" s="587">
        <v>0.125</v>
      </c>
      <c r="C44" s="379">
        <v>176</v>
      </c>
      <c r="D44" s="379">
        <v>186</v>
      </c>
      <c r="E44" s="379">
        <v>172</v>
      </c>
      <c r="F44" s="379">
        <v>193</v>
      </c>
      <c r="G44" s="461">
        <v>180</v>
      </c>
      <c r="H44" s="379">
        <v>194</v>
      </c>
      <c r="I44" s="379">
        <v>184</v>
      </c>
      <c r="J44" s="379">
        <v>194</v>
      </c>
      <c r="K44" s="379">
        <v>194</v>
      </c>
      <c r="L44" s="379">
        <v>197</v>
      </c>
      <c r="M44" s="379">
        <v>175</v>
      </c>
      <c r="N44" s="379">
        <v>174</v>
      </c>
      <c r="O44" s="447">
        <f t="shared" si="154"/>
        <v>184.91666666666666</v>
      </c>
      <c r="P44" s="446">
        <f t="shared" si="155"/>
        <v>9.2879035048363594</v>
      </c>
      <c r="Q44" s="463"/>
      <c r="R44" s="444"/>
      <c r="S44" s="458"/>
      <c r="T44" s="462"/>
      <c r="V44" s="587">
        <v>0.125</v>
      </c>
      <c r="W44" s="379">
        <f t="shared" si="156"/>
        <v>87.128712871287135</v>
      </c>
      <c r="X44" s="379">
        <f t="shared" si="157"/>
        <v>89.85507246376811</v>
      </c>
      <c r="Y44" s="379">
        <f t="shared" si="158"/>
        <v>89.119170984455948</v>
      </c>
      <c r="Z44" s="379">
        <f t="shared" si="159"/>
        <v>93.236714975845416</v>
      </c>
      <c r="AA44" s="379">
        <f t="shared" si="160"/>
        <v>91.370558375634516</v>
      </c>
      <c r="AB44" s="379">
        <f t="shared" si="161"/>
        <v>92.38095238095238</v>
      </c>
      <c r="AC44" s="379">
        <f t="shared" si="162"/>
        <v>90.64039408866995</v>
      </c>
      <c r="AD44" s="379">
        <f t="shared" si="163"/>
        <v>94.174757281553397</v>
      </c>
      <c r="AE44" s="379">
        <f t="shared" si="164"/>
        <v>91.079812206572768</v>
      </c>
      <c r="AF44" s="379">
        <f t="shared" si="165"/>
        <v>92.056074766355138</v>
      </c>
      <c r="AG44" s="379">
        <f t="shared" si="166"/>
        <v>87.5</v>
      </c>
      <c r="AH44" s="379">
        <f t="shared" si="167"/>
        <v>91.578947368421055</v>
      </c>
      <c r="AI44" s="447">
        <f t="shared" si="168"/>
        <v>90.843430646959646</v>
      </c>
      <c r="AJ44" s="446">
        <f t="shared" si="169"/>
        <v>2.1427160837168646</v>
      </c>
      <c r="AK44" s="463"/>
      <c r="AL44" s="444"/>
      <c r="AM44" s="458"/>
      <c r="AN44" s="462"/>
      <c r="AP44" s="587">
        <v>0.125</v>
      </c>
      <c r="AQ44" s="379">
        <v>184</v>
      </c>
      <c r="AR44" s="379">
        <v>191</v>
      </c>
      <c r="AS44" s="379">
        <v>175</v>
      </c>
      <c r="AT44" s="379">
        <v>192</v>
      </c>
      <c r="AU44" s="379">
        <v>184</v>
      </c>
      <c r="AV44" s="379">
        <v>197</v>
      </c>
      <c r="AW44" s="379">
        <v>190</v>
      </c>
      <c r="AX44" s="379">
        <v>198</v>
      </c>
      <c r="AY44" s="379">
        <v>200</v>
      </c>
      <c r="AZ44" s="379">
        <v>200</v>
      </c>
      <c r="BA44" s="379">
        <v>181</v>
      </c>
      <c r="BB44" s="379">
        <v>179</v>
      </c>
      <c r="BC44" s="447">
        <f t="shared" si="170"/>
        <v>189.25</v>
      </c>
      <c r="BD44" s="446">
        <f t="shared" si="171"/>
        <v>8.5824874546422087</v>
      </c>
      <c r="BE44" s="463"/>
      <c r="BF44" s="444"/>
      <c r="BG44" s="458"/>
      <c r="BH44" s="462"/>
      <c r="BJ44" s="615">
        <v>0.125</v>
      </c>
      <c r="BK44" s="379">
        <f t="shared" si="172"/>
        <v>91.089108910891099</v>
      </c>
      <c r="BL44" s="379">
        <f t="shared" si="173"/>
        <v>92.270531400966178</v>
      </c>
      <c r="BM44" s="379">
        <f t="shared" si="174"/>
        <v>90.673575129533674</v>
      </c>
      <c r="BN44" s="379">
        <f t="shared" si="175"/>
        <v>92.753623188405797</v>
      </c>
      <c r="BO44" s="379">
        <f t="shared" si="176"/>
        <v>93.401015228426402</v>
      </c>
      <c r="BP44" s="379">
        <f t="shared" si="177"/>
        <v>93.80952380952381</v>
      </c>
      <c r="BQ44" s="379">
        <f t="shared" si="178"/>
        <v>93.596059113300484</v>
      </c>
      <c r="BR44" s="379">
        <f t="shared" si="179"/>
        <v>96.116504854368941</v>
      </c>
      <c r="BS44" s="379">
        <f t="shared" si="180"/>
        <v>93.896713615023472</v>
      </c>
      <c r="BT44" s="379">
        <f t="shared" si="181"/>
        <v>93.45794392523365</v>
      </c>
      <c r="BU44" s="379">
        <f t="shared" si="182"/>
        <v>90.5</v>
      </c>
      <c r="BV44" s="379">
        <f t="shared" si="183"/>
        <v>94.21052631578948</v>
      </c>
      <c r="BW44" s="447">
        <f t="shared" si="184"/>
        <v>92.9812604576219</v>
      </c>
      <c r="BX44" s="446">
        <f t="shared" si="185"/>
        <v>1.6311062127492315</v>
      </c>
      <c r="BY44" s="463"/>
      <c r="BZ44" s="444"/>
      <c r="CA44" s="458"/>
      <c r="CB44" s="462"/>
      <c r="CD44" s="587">
        <v>0.125</v>
      </c>
      <c r="CE44" s="379">
        <v>183</v>
      </c>
      <c r="CF44" s="379">
        <v>194</v>
      </c>
      <c r="CG44" s="379">
        <v>178</v>
      </c>
      <c r="CH44" s="379">
        <v>192</v>
      </c>
      <c r="CI44" s="461">
        <v>185</v>
      </c>
      <c r="CJ44" s="379">
        <v>201</v>
      </c>
      <c r="CK44" s="379">
        <v>192</v>
      </c>
      <c r="CL44" s="379">
        <v>197</v>
      </c>
      <c r="CM44" s="379">
        <v>203</v>
      </c>
      <c r="CN44" s="379">
        <v>201</v>
      </c>
      <c r="CO44" s="379">
        <v>185</v>
      </c>
      <c r="CP44" s="379">
        <v>180</v>
      </c>
      <c r="CQ44" s="447">
        <f t="shared" si="186"/>
        <v>190.91666666666666</v>
      </c>
      <c r="CR44" s="446">
        <f t="shared" si="187"/>
        <v>8.6177231050406533</v>
      </c>
      <c r="CS44" s="463"/>
      <c r="CT44" s="444"/>
      <c r="CU44" s="458"/>
      <c r="CV44" s="462"/>
      <c r="CX44" s="615">
        <v>0.125</v>
      </c>
      <c r="CY44">
        <f t="shared" si="188"/>
        <v>90.594059405940598</v>
      </c>
      <c r="CZ44">
        <f t="shared" si="189"/>
        <v>93.719806763285035</v>
      </c>
      <c r="DA44">
        <f t="shared" si="190"/>
        <v>92.2279792746114</v>
      </c>
      <c r="DB44">
        <f t="shared" si="191"/>
        <v>92.753623188405797</v>
      </c>
      <c r="DC44">
        <f t="shared" si="192"/>
        <v>93.90862944162437</v>
      </c>
      <c r="DD44">
        <f t="shared" si="193"/>
        <v>95.714285714285722</v>
      </c>
      <c r="DE44">
        <f t="shared" si="194"/>
        <v>94.581280788177338</v>
      </c>
      <c r="DF44">
        <f t="shared" si="195"/>
        <v>95.631067961165044</v>
      </c>
      <c r="DG44">
        <f t="shared" si="196"/>
        <v>95.305164319248831</v>
      </c>
      <c r="DH44">
        <f t="shared" si="197"/>
        <v>93.925233644859816</v>
      </c>
      <c r="DI44">
        <f t="shared" si="198"/>
        <v>92.5</v>
      </c>
      <c r="DJ44">
        <f t="shared" si="199"/>
        <v>94.73684210526315</v>
      </c>
      <c r="DK44" s="447">
        <f t="shared" si="200"/>
        <v>93.799831050572266</v>
      </c>
      <c r="DL44" s="446">
        <f t="shared" si="201"/>
        <v>1.5474029627982233</v>
      </c>
      <c r="DM44" s="463"/>
      <c r="DN44" s="444"/>
      <c r="DO44" s="458"/>
      <c r="DP44" s="462"/>
      <c r="DR44" s="590">
        <v>0.125</v>
      </c>
      <c r="DS44" s="379">
        <v>188</v>
      </c>
      <c r="DT44" s="379">
        <v>196</v>
      </c>
      <c r="DU44" s="379">
        <v>179</v>
      </c>
      <c r="DV44" s="379">
        <v>187</v>
      </c>
      <c r="DW44" s="461">
        <v>184</v>
      </c>
      <c r="DX44" s="379">
        <v>202</v>
      </c>
      <c r="DY44" s="379">
        <v>195</v>
      </c>
      <c r="DZ44" s="379">
        <v>197</v>
      </c>
      <c r="EA44" s="379">
        <v>204</v>
      </c>
      <c r="EB44" s="379">
        <v>202</v>
      </c>
      <c r="EC44" s="379">
        <v>184</v>
      </c>
      <c r="ED44" s="379">
        <v>177</v>
      </c>
      <c r="EE44" s="447">
        <f t="shared" si="202"/>
        <v>191.25</v>
      </c>
      <c r="EF44" s="446">
        <f t="shared" si="203"/>
        <v>9.294426482379837</v>
      </c>
      <c r="EG44" s="463"/>
      <c r="EH44" s="444"/>
      <c r="EI44" s="458"/>
      <c r="EJ44" s="462"/>
      <c r="EL44" s="615">
        <v>0.125</v>
      </c>
      <c r="EM44">
        <f t="shared" si="204"/>
        <v>93.069306930693074</v>
      </c>
      <c r="EN44">
        <f t="shared" si="205"/>
        <v>94.685990338164245</v>
      </c>
      <c r="EO44">
        <f t="shared" si="206"/>
        <v>92.746113989637308</v>
      </c>
      <c r="EP44">
        <f t="shared" si="207"/>
        <v>90.338164251207729</v>
      </c>
      <c r="EQ44">
        <f t="shared" si="208"/>
        <v>93.401015228426402</v>
      </c>
      <c r="ER44">
        <f t="shared" si="209"/>
        <v>96.19047619047619</v>
      </c>
      <c r="ES44">
        <f t="shared" si="210"/>
        <v>96.059113300492612</v>
      </c>
      <c r="ET44">
        <f t="shared" si="211"/>
        <v>95.631067961165044</v>
      </c>
      <c r="EU44">
        <f t="shared" si="212"/>
        <v>95.774647887323937</v>
      </c>
      <c r="EV44">
        <f t="shared" si="213"/>
        <v>94.392523364485982</v>
      </c>
      <c r="EW44">
        <f t="shared" si="214"/>
        <v>92</v>
      </c>
      <c r="EX44">
        <f t="shared" si="215"/>
        <v>93.15789473684211</v>
      </c>
      <c r="EY44" s="447">
        <f t="shared" si="216"/>
        <v>93.953859514909553</v>
      </c>
      <c r="EZ44" s="446">
        <f t="shared" si="217"/>
        <v>1.8181505624414589</v>
      </c>
      <c r="FA44" s="463"/>
      <c r="FB44" s="444"/>
      <c r="FC44" s="458"/>
      <c r="FD44" s="462"/>
      <c r="FF44" s="590">
        <v>0.125</v>
      </c>
      <c r="FG44" s="379">
        <v>190</v>
      </c>
      <c r="FH44" s="379">
        <v>198</v>
      </c>
      <c r="FI44" s="379">
        <v>180</v>
      </c>
      <c r="FJ44" s="379">
        <v>185</v>
      </c>
      <c r="FK44" s="461">
        <v>184</v>
      </c>
      <c r="FL44" s="379">
        <v>203</v>
      </c>
      <c r="FM44" s="379">
        <v>198</v>
      </c>
      <c r="FN44" s="379">
        <v>198</v>
      </c>
      <c r="FO44" s="379">
        <v>203</v>
      </c>
      <c r="FP44" s="379">
        <v>201</v>
      </c>
      <c r="FQ44" s="379">
        <v>186</v>
      </c>
      <c r="FR44" s="379">
        <v>176</v>
      </c>
      <c r="FS44" s="447">
        <f t="shared" si="218"/>
        <v>191.83333333333334</v>
      </c>
      <c r="FT44" s="446">
        <f t="shared" si="219"/>
        <v>9.4564392042799295</v>
      </c>
      <c r="FU44" s="463"/>
      <c r="FV44" s="444"/>
      <c r="FW44" s="458"/>
      <c r="FX44" s="462"/>
      <c r="FZ44" s="615">
        <v>0.125</v>
      </c>
      <c r="GA44" s="379">
        <f t="shared" si="220"/>
        <v>94.059405940594047</v>
      </c>
      <c r="GB44" s="379">
        <f t="shared" si="221"/>
        <v>95.652173913043484</v>
      </c>
      <c r="GC44" s="379">
        <f t="shared" si="222"/>
        <v>93.264248704663217</v>
      </c>
      <c r="GD44" s="379">
        <f t="shared" si="223"/>
        <v>89.371980676328505</v>
      </c>
      <c r="GE44" s="379">
        <f t="shared" si="224"/>
        <v>93.401015228426402</v>
      </c>
      <c r="GF44" s="379">
        <f t="shared" si="225"/>
        <v>96.666666666666671</v>
      </c>
      <c r="GG44" s="379">
        <f t="shared" si="226"/>
        <v>97.536945812807886</v>
      </c>
      <c r="GH44" s="379">
        <f t="shared" si="227"/>
        <v>96.116504854368941</v>
      </c>
      <c r="GI44" s="379">
        <f t="shared" si="228"/>
        <v>95.305164319248831</v>
      </c>
      <c r="GJ44" s="379">
        <f t="shared" si="229"/>
        <v>93.925233644859816</v>
      </c>
      <c r="GK44" s="379">
        <f t="shared" si="230"/>
        <v>93</v>
      </c>
      <c r="GL44" s="379">
        <f t="shared" si="231"/>
        <v>92.631578947368425</v>
      </c>
      <c r="GM44" s="447">
        <f t="shared" si="232"/>
        <v>94.244243225698014</v>
      </c>
      <c r="GN44" s="446">
        <f t="shared" si="233"/>
        <v>2.1954153868371531</v>
      </c>
      <c r="GO44" s="463"/>
      <c r="GP44" s="444"/>
      <c r="GQ44" s="458"/>
      <c r="GR44" s="462"/>
      <c r="GT44" s="590">
        <v>0.125</v>
      </c>
      <c r="GU44" s="379">
        <v>191</v>
      </c>
      <c r="GV44" s="379">
        <v>198</v>
      </c>
      <c r="GW44" s="379">
        <v>183</v>
      </c>
      <c r="GX44" s="562"/>
      <c r="GY44" s="461">
        <v>185</v>
      </c>
      <c r="GZ44" s="379">
        <v>203</v>
      </c>
      <c r="HA44" s="379">
        <v>199</v>
      </c>
      <c r="HB44" s="379">
        <v>200</v>
      </c>
      <c r="HC44" s="379">
        <v>204</v>
      </c>
      <c r="HD44" s="379">
        <v>202</v>
      </c>
      <c r="HE44" s="379">
        <v>187</v>
      </c>
      <c r="HF44" s="379">
        <v>183</v>
      </c>
      <c r="HG44" s="447">
        <f t="shared" si="234"/>
        <v>194.09090909090909</v>
      </c>
      <c r="HH44" s="446">
        <f t="shared" si="235"/>
        <v>8.3839673836978328</v>
      </c>
      <c r="HI44" s="463"/>
      <c r="HJ44" s="444"/>
      <c r="HK44" s="458"/>
      <c r="HL44" s="462"/>
      <c r="HN44" s="615">
        <v>0.125</v>
      </c>
      <c r="HO44">
        <f t="shared" si="236"/>
        <v>94.554455445544548</v>
      </c>
      <c r="HP44">
        <f t="shared" si="237"/>
        <v>95.652173913043484</v>
      </c>
      <c r="HQ44">
        <f t="shared" si="238"/>
        <v>94.818652849740943</v>
      </c>
      <c r="HS44">
        <f t="shared" si="239"/>
        <v>93.90862944162437</v>
      </c>
      <c r="HT44">
        <f t="shared" si="240"/>
        <v>96.666666666666671</v>
      </c>
      <c r="HU44">
        <f t="shared" si="241"/>
        <v>98.029556650246306</v>
      </c>
      <c r="HV44">
        <f t="shared" si="242"/>
        <v>97.087378640776706</v>
      </c>
      <c r="HW44">
        <f t="shared" si="243"/>
        <v>95.774647887323937</v>
      </c>
      <c r="HX44">
        <f t="shared" si="244"/>
        <v>94.392523364485982</v>
      </c>
      <c r="HY44">
        <f t="shared" si="245"/>
        <v>93.5</v>
      </c>
      <c r="HZ44">
        <f t="shared" si="246"/>
        <v>96.315789473684205</v>
      </c>
      <c r="IA44" s="447">
        <f t="shared" si="247"/>
        <v>95.518224939376111</v>
      </c>
      <c r="IB44" s="446">
        <f t="shared" si="248"/>
        <v>1.4197619271427087</v>
      </c>
      <c r="IC44" s="463"/>
      <c r="ID44" s="444"/>
      <c r="IE44" s="458"/>
      <c r="IF44" s="462"/>
    </row>
    <row r="45" spans="2:240" ht="16" thickBot="1" x14ac:dyDescent="0.4">
      <c r="B45" s="589">
        <v>0.13888888888888901</v>
      </c>
      <c r="C45" s="379">
        <v>174</v>
      </c>
      <c r="D45" s="379">
        <v>186</v>
      </c>
      <c r="E45" s="379">
        <v>170</v>
      </c>
      <c r="F45" s="379">
        <v>192</v>
      </c>
      <c r="G45" s="379">
        <v>181</v>
      </c>
      <c r="H45" s="379">
        <v>195</v>
      </c>
      <c r="I45" s="379">
        <v>184</v>
      </c>
      <c r="J45" s="379">
        <v>195</v>
      </c>
      <c r="K45" s="379">
        <v>194</v>
      </c>
      <c r="L45" s="379">
        <v>197</v>
      </c>
      <c r="M45" s="379">
        <v>174</v>
      </c>
      <c r="N45" s="379">
        <v>174</v>
      </c>
      <c r="O45" s="447">
        <f t="shared" si="154"/>
        <v>184.66666666666666</v>
      </c>
      <c r="P45" s="446">
        <f t="shared" si="155"/>
        <v>9.9025555318112737</v>
      </c>
      <c r="Q45" s="459" t="s">
        <v>184</v>
      </c>
      <c r="R45" s="444">
        <f>AVERAGE(H44:H46,I44:I46,J44:J46,K44:K46,L44:L46,M44:M46,N44:N46,G44:G46,F44:F46,E44:E46,D44:D46,C44:C46)</f>
        <v>185.13888888888889</v>
      </c>
      <c r="S45" s="458">
        <f>STDEV(C45:N47)</f>
        <v>9.4608214684108081</v>
      </c>
      <c r="T45" s="457">
        <f>S45/SQRT(10)</f>
        <v>2.9917744376396898</v>
      </c>
      <c r="V45" s="589">
        <v>0.13888888888888901</v>
      </c>
      <c r="W45" s="379">
        <f t="shared" si="156"/>
        <v>86.138613861386133</v>
      </c>
      <c r="X45" s="379">
        <f t="shared" si="157"/>
        <v>89.85507246376811</v>
      </c>
      <c r="Y45" s="379">
        <f t="shared" si="158"/>
        <v>88.082901554404145</v>
      </c>
      <c r="Z45" s="379">
        <f t="shared" si="159"/>
        <v>92.753623188405797</v>
      </c>
      <c r="AA45" s="379">
        <f t="shared" si="160"/>
        <v>91.878172588832484</v>
      </c>
      <c r="AB45" s="379">
        <f t="shared" si="161"/>
        <v>92.857142857142861</v>
      </c>
      <c r="AC45" s="379">
        <f t="shared" si="162"/>
        <v>90.64039408866995</v>
      </c>
      <c r="AD45" s="379">
        <f t="shared" si="163"/>
        <v>94.660194174757279</v>
      </c>
      <c r="AE45" s="379">
        <f t="shared" si="164"/>
        <v>91.079812206572768</v>
      </c>
      <c r="AF45" s="379">
        <f t="shared" si="165"/>
        <v>92.056074766355138</v>
      </c>
      <c r="AG45" s="379">
        <f t="shared" si="166"/>
        <v>87</v>
      </c>
      <c r="AH45" s="379">
        <f t="shared" si="167"/>
        <v>91.578947368421055</v>
      </c>
      <c r="AI45" s="447">
        <f t="shared" si="168"/>
        <v>90.715079093226322</v>
      </c>
      <c r="AJ45" s="446">
        <f t="shared" si="169"/>
        <v>2.5362424112453574</v>
      </c>
      <c r="AK45" s="459" t="s">
        <v>184</v>
      </c>
      <c r="AL45" s="444">
        <f>AVERAGE(AB44:AB46,AC44:AC46,AD44:AD46,AE44:AE46,AF44:AF46,AG44:AG46,AH44:AH46,AA44:AA46,Z44:Z46,Y44:Y46,X44:X46,W44:W46)</f>
        <v>90.94945498259014</v>
      </c>
      <c r="AM45" s="458">
        <f>STDEV(W45:AH47)</f>
        <v>2.3574927858228145</v>
      </c>
      <c r="AN45" s="457">
        <f>AM45/SQRT(10)</f>
        <v>0.74550467706156032</v>
      </c>
      <c r="AP45" s="589">
        <v>0.13888888888888901</v>
      </c>
      <c r="AQ45" s="379">
        <v>182</v>
      </c>
      <c r="AR45" s="379">
        <v>191</v>
      </c>
      <c r="AS45" s="379">
        <v>175</v>
      </c>
      <c r="AT45" s="379">
        <v>194</v>
      </c>
      <c r="AU45" s="379">
        <v>183</v>
      </c>
      <c r="AV45" s="379">
        <v>198</v>
      </c>
      <c r="AW45" s="379">
        <v>190</v>
      </c>
      <c r="AX45" s="379">
        <v>197</v>
      </c>
      <c r="AY45" s="379">
        <v>201</v>
      </c>
      <c r="AZ45" s="379">
        <v>202</v>
      </c>
      <c r="BA45" s="379">
        <v>181</v>
      </c>
      <c r="BB45" s="379">
        <v>180</v>
      </c>
      <c r="BC45" s="447">
        <f t="shared" si="170"/>
        <v>189.5</v>
      </c>
      <c r="BD45" s="446">
        <f t="shared" si="171"/>
        <v>9.100449539345945</v>
      </c>
      <c r="BE45" s="459" t="s">
        <v>184</v>
      </c>
      <c r="BF45" s="444">
        <f>AVERAGE(AV44:AV46,AW44:AW46,AX44:AX46,AY44:AY46,AZ44:AZ46,BA44:BA46,BB44:BB46,AU44:AU46,AT44:AT46,AS44:AS46,AR44:AR46,AQ44:AQ46)</f>
        <v>189.66666666666666</v>
      </c>
      <c r="BG45" s="458">
        <f>STDEV(AQ45:BB47)</f>
        <v>8.89658397078375</v>
      </c>
      <c r="BH45" s="457">
        <f>BG45/SQRT(10)</f>
        <v>2.8133468742621544</v>
      </c>
      <c r="BJ45" s="460">
        <v>0.13888888888888901</v>
      </c>
      <c r="BK45" s="379">
        <f t="shared" si="172"/>
        <v>90.099009900990097</v>
      </c>
      <c r="BL45" s="379">
        <f t="shared" si="173"/>
        <v>92.270531400966178</v>
      </c>
      <c r="BM45" s="379">
        <f t="shared" si="174"/>
        <v>90.673575129533674</v>
      </c>
      <c r="BN45" s="379">
        <f t="shared" si="175"/>
        <v>93.719806763285035</v>
      </c>
      <c r="BO45" s="379">
        <f t="shared" si="176"/>
        <v>92.89340101522842</v>
      </c>
      <c r="BP45" s="379">
        <f t="shared" si="177"/>
        <v>94.285714285714278</v>
      </c>
      <c r="BQ45" s="379">
        <f t="shared" si="178"/>
        <v>93.596059113300484</v>
      </c>
      <c r="BR45" s="379">
        <f t="shared" si="179"/>
        <v>95.631067961165044</v>
      </c>
      <c r="BS45" s="379">
        <f t="shared" si="180"/>
        <v>94.366197183098592</v>
      </c>
      <c r="BT45" s="379">
        <f t="shared" si="181"/>
        <v>94.392523364485982</v>
      </c>
      <c r="BU45" s="379">
        <f t="shared" si="182"/>
        <v>90.5</v>
      </c>
      <c r="BV45" s="379">
        <f t="shared" si="183"/>
        <v>94.73684210526315</v>
      </c>
      <c r="BW45" s="447">
        <f t="shared" si="184"/>
        <v>93.097060685252586</v>
      </c>
      <c r="BX45" s="446">
        <f t="shared" si="185"/>
        <v>1.8285528142542187</v>
      </c>
      <c r="BY45" s="459" t="s">
        <v>184</v>
      </c>
      <c r="BZ45" s="444">
        <f>AVERAGE(BP44:BP46,BQ44:BQ46,BR44:BR46,BS44:BS46,BT44:BT46,BU44:BU46,BV44:BV46,BO44:BO46,BN44:BN46,BM44:BM46,BL44:BL46,BK44:BK46)</f>
        <v>93.181206990992578</v>
      </c>
      <c r="CA45" s="458">
        <f>STDEV(BK45:BV47)</f>
        <v>1.8111938381254711</v>
      </c>
      <c r="CB45" s="457">
        <f>CA45/SQRT(10)</f>
        <v>0.5727497812538801</v>
      </c>
      <c r="CD45" s="589">
        <v>0.13888888888888901</v>
      </c>
      <c r="CE45" s="379">
        <v>184</v>
      </c>
      <c r="CF45" s="379">
        <v>194</v>
      </c>
      <c r="CG45" s="379">
        <v>178</v>
      </c>
      <c r="CH45" s="379">
        <v>194</v>
      </c>
      <c r="CI45" s="379">
        <v>184</v>
      </c>
      <c r="CJ45" s="379">
        <v>202</v>
      </c>
      <c r="CK45" s="379">
        <v>191</v>
      </c>
      <c r="CL45" s="379">
        <v>198</v>
      </c>
      <c r="CM45" s="379">
        <v>203</v>
      </c>
      <c r="CN45" s="379">
        <v>201</v>
      </c>
      <c r="CO45" s="379">
        <v>184</v>
      </c>
      <c r="CP45" s="379">
        <v>178</v>
      </c>
      <c r="CQ45" s="447">
        <f t="shared" si="186"/>
        <v>190.91666666666666</v>
      </c>
      <c r="CR45" s="446">
        <f t="shared" si="187"/>
        <v>9.1299540308843063</v>
      </c>
      <c r="CS45" s="459" t="s">
        <v>184</v>
      </c>
      <c r="CT45" s="444">
        <f>AVERAGE(CJ44:CJ46,CK44:CK46,CL44:CL46,CM44:CM46,CN44:CN46,CO44:CO46,CP44:CP46,CI44:CI46,CH44:CH46,CG44:CG46,CF44:CF46,CE44:CE46)</f>
        <v>191.19444444444446</v>
      </c>
      <c r="CU45" s="458">
        <f>STDEV(CE45:CP47)</f>
        <v>8.7055902492192683</v>
      </c>
      <c r="CV45" s="457">
        <f>CU45/SQRT(10)</f>
        <v>2.7529493563685765</v>
      </c>
      <c r="CX45" s="460">
        <v>0.13888888888888901</v>
      </c>
      <c r="CY45">
        <f t="shared" si="188"/>
        <v>91.089108910891099</v>
      </c>
      <c r="CZ45">
        <f t="shared" si="189"/>
        <v>93.719806763285035</v>
      </c>
      <c r="DA45">
        <f t="shared" si="190"/>
        <v>92.2279792746114</v>
      </c>
      <c r="DB45">
        <f t="shared" si="191"/>
        <v>93.719806763285035</v>
      </c>
      <c r="DC45">
        <f t="shared" si="192"/>
        <v>93.401015228426402</v>
      </c>
      <c r="DD45">
        <f t="shared" si="193"/>
        <v>96.19047619047619</v>
      </c>
      <c r="DE45">
        <f t="shared" si="194"/>
        <v>94.088669950738918</v>
      </c>
      <c r="DF45">
        <f t="shared" si="195"/>
        <v>96.116504854368941</v>
      </c>
      <c r="DG45">
        <f t="shared" si="196"/>
        <v>95.305164319248831</v>
      </c>
      <c r="DH45">
        <f t="shared" si="197"/>
        <v>93.925233644859816</v>
      </c>
      <c r="DI45">
        <f t="shared" si="198"/>
        <v>92</v>
      </c>
      <c r="DJ45">
        <f t="shared" si="199"/>
        <v>93.684210526315795</v>
      </c>
      <c r="DK45" s="447">
        <f t="shared" si="200"/>
        <v>93.788998035542292</v>
      </c>
      <c r="DL45" s="446">
        <f t="shared" si="201"/>
        <v>1.5576581983496383</v>
      </c>
      <c r="DM45" s="459" t="s">
        <v>184</v>
      </c>
      <c r="DN45" s="444">
        <f>AVERAGE(DD44:DD46,DE44:DE46,DF44:DF46,DG44:DG46,DH44:DH46,DI44:DI46,DJ44:DJ46,DC44:DC46,DB44:DB46,DA44:DA46,CZ44:CZ46,CY44:CY46)</f>
        <v>93.930006451430856</v>
      </c>
      <c r="DO45" s="458">
        <f>STDEV(CY45:DJ47)</f>
        <v>1.5378320619214676</v>
      </c>
      <c r="DP45" s="457">
        <f>DO45/SQRT(10)</f>
        <v>0.48630519745049328</v>
      </c>
      <c r="DR45" s="587">
        <v>0.13888888888888901</v>
      </c>
      <c r="DS45" s="379">
        <v>187</v>
      </c>
      <c r="DT45" s="379">
        <v>196</v>
      </c>
      <c r="DU45" s="379">
        <v>179</v>
      </c>
      <c r="DV45" s="379">
        <v>188</v>
      </c>
      <c r="DW45" s="379">
        <v>183</v>
      </c>
      <c r="DX45" s="379">
        <v>202</v>
      </c>
      <c r="DY45" s="379">
        <v>193</v>
      </c>
      <c r="DZ45" s="379">
        <v>197</v>
      </c>
      <c r="EA45" s="379">
        <v>203</v>
      </c>
      <c r="EB45" s="379">
        <v>202</v>
      </c>
      <c r="EC45" s="379">
        <v>184</v>
      </c>
      <c r="ED45" s="379">
        <v>177</v>
      </c>
      <c r="EE45" s="447">
        <f t="shared" si="202"/>
        <v>190.91666666666666</v>
      </c>
      <c r="EF45" s="446">
        <f t="shared" si="203"/>
        <v>9.1895032345045564</v>
      </c>
      <c r="EG45" s="459" t="s">
        <v>184</v>
      </c>
      <c r="EH45" s="444">
        <f>AVERAGE(DX44:DX46,DY44:DY46,DZ44:DZ46,EA44:EA46,EB44:EB46,EC44:EC46,ED44:ED46,DW44:DW46,DV44:DV46,DU44:DU46,DT44:DT46,DS44:DS46)</f>
        <v>191.25</v>
      </c>
      <c r="EI45" s="458">
        <f>STDEV(DS45:ED47)</f>
        <v>8.6866070969707643</v>
      </c>
      <c r="EJ45" s="457">
        <f>EI45/SQRT(10)</f>
        <v>2.7469463565410743</v>
      </c>
      <c r="EL45" s="460">
        <v>0.13888888888888901</v>
      </c>
      <c r="EM45">
        <f t="shared" si="204"/>
        <v>92.574257425742573</v>
      </c>
      <c r="EN45">
        <f t="shared" si="205"/>
        <v>94.685990338164245</v>
      </c>
      <c r="EO45">
        <f t="shared" si="206"/>
        <v>92.746113989637308</v>
      </c>
      <c r="EP45">
        <f t="shared" si="207"/>
        <v>90.821256038647348</v>
      </c>
      <c r="EQ45">
        <f t="shared" si="208"/>
        <v>92.89340101522842</v>
      </c>
      <c r="ER45">
        <f t="shared" si="209"/>
        <v>96.19047619047619</v>
      </c>
      <c r="ES45">
        <f t="shared" si="210"/>
        <v>95.073891625615758</v>
      </c>
      <c r="ET45">
        <f t="shared" si="211"/>
        <v>95.631067961165044</v>
      </c>
      <c r="EU45">
        <f t="shared" si="212"/>
        <v>95.305164319248831</v>
      </c>
      <c r="EV45">
        <f t="shared" si="213"/>
        <v>94.392523364485982</v>
      </c>
      <c r="EW45">
        <f t="shared" si="214"/>
        <v>92</v>
      </c>
      <c r="EX45">
        <f t="shared" si="215"/>
        <v>93.15789473684211</v>
      </c>
      <c r="EY45" s="447">
        <f t="shared" si="216"/>
        <v>93.789336417104479</v>
      </c>
      <c r="EZ45" s="446">
        <f t="shared" si="217"/>
        <v>1.6528339609403875</v>
      </c>
      <c r="FA45" s="459" t="s">
        <v>184</v>
      </c>
      <c r="FB45" s="444">
        <f>AVERAGE(ER44:ER46,ES44:ES46,ET44:ET46,EU44:EU46,EV44:EV46,EW44:EW46,EX44:EX46,EQ44:EQ46,EP44:EP46,EO44:EO46,EN44:EN46,EM44:EM46)</f>
        <v>93.956406459122462</v>
      </c>
      <c r="FC45" s="458">
        <f>STDEV(EM45:EX47)</f>
        <v>1.5752993654451168</v>
      </c>
      <c r="FD45" s="457">
        <f>FC45/SQRT(10)</f>
        <v>0.49815339914245166</v>
      </c>
      <c r="FF45" s="587">
        <v>0.13888888888888901</v>
      </c>
      <c r="FG45" s="379">
        <v>189</v>
      </c>
      <c r="FH45" s="379">
        <v>198</v>
      </c>
      <c r="FI45" s="379">
        <v>180</v>
      </c>
      <c r="FJ45" s="379">
        <v>186</v>
      </c>
      <c r="FK45" s="379">
        <v>183</v>
      </c>
      <c r="FL45" s="379">
        <v>203</v>
      </c>
      <c r="FM45" s="379">
        <v>197</v>
      </c>
      <c r="FN45" s="379">
        <v>197</v>
      </c>
      <c r="FO45" s="379">
        <v>203</v>
      </c>
      <c r="FP45" s="379">
        <v>201</v>
      </c>
      <c r="FQ45" s="379">
        <v>185</v>
      </c>
      <c r="FR45" s="379">
        <v>179</v>
      </c>
      <c r="FS45" s="447">
        <f t="shared" si="218"/>
        <v>191.75</v>
      </c>
      <c r="FT45" s="446">
        <f t="shared" si="219"/>
        <v>9.0264762076500666</v>
      </c>
      <c r="FU45" s="459" t="s">
        <v>184</v>
      </c>
      <c r="FV45" s="444">
        <f>AVERAGE(FL44:FL46,FM44:FM46,FN44:FN46,FO44:FO46,FP44:FP46,FQ44:FQ46,FR44:FR46,FK44:FK46,FJ44:FJ46,FI44:FI46,FH44:FH46,FG44:FG46)</f>
        <v>192</v>
      </c>
      <c r="FW45" s="458">
        <f>STDEV(FG45:FR47)</f>
        <v>8.5002334234989245</v>
      </c>
      <c r="FX45" s="457">
        <f>FW45/SQRT(10)</f>
        <v>2.6880098261347229</v>
      </c>
      <c r="FZ45" s="460">
        <v>0.13888888888888901</v>
      </c>
      <c r="GA45" s="379">
        <f t="shared" si="220"/>
        <v>93.564356435643575</v>
      </c>
      <c r="GB45" s="379">
        <f t="shared" si="221"/>
        <v>95.652173913043484</v>
      </c>
      <c r="GC45" s="379">
        <f t="shared" si="222"/>
        <v>93.264248704663217</v>
      </c>
      <c r="GD45" s="379">
        <f t="shared" si="223"/>
        <v>89.85507246376811</v>
      </c>
      <c r="GE45" s="379">
        <f t="shared" si="224"/>
        <v>92.89340101522842</v>
      </c>
      <c r="GF45" s="379">
        <f t="shared" si="225"/>
        <v>96.666666666666671</v>
      </c>
      <c r="GG45" s="379">
        <f t="shared" si="226"/>
        <v>97.044334975369466</v>
      </c>
      <c r="GH45" s="379">
        <f t="shared" si="227"/>
        <v>95.631067961165044</v>
      </c>
      <c r="GI45" s="379">
        <f t="shared" si="228"/>
        <v>95.305164319248831</v>
      </c>
      <c r="GJ45" s="379">
        <f t="shared" si="229"/>
        <v>93.925233644859816</v>
      </c>
      <c r="GK45" s="379">
        <f t="shared" si="230"/>
        <v>92.5</v>
      </c>
      <c r="GL45" s="379">
        <f t="shared" si="231"/>
        <v>94.21052631578948</v>
      </c>
      <c r="GM45" s="447">
        <f t="shared" si="232"/>
        <v>94.209353867953837</v>
      </c>
      <c r="GN45" s="446">
        <f t="shared" si="233"/>
        <v>2.0086781156935825</v>
      </c>
      <c r="GO45" s="459" t="s">
        <v>184</v>
      </c>
      <c r="GP45" s="444">
        <f>AVERAGE(GF44:GF46,GG44:GG46,GH44:GH46,GI44:GI46,GJ44:GJ46,GK44:GK46,GL44:GL46,GE44:GE46,GD44:GD46,GC44:GC46,GB44:GB46,GA44:GA46)</f>
        <v>94.332351665323884</v>
      </c>
      <c r="GQ45" s="458">
        <f>STDEV(GA45:GL47)</f>
        <v>2.0147190227830314</v>
      </c>
      <c r="GR45" s="457">
        <f>GQ45/SQRT(10)</f>
        <v>0.63711009572630484</v>
      </c>
      <c r="GT45" s="587">
        <v>0.13888888888888901</v>
      </c>
      <c r="GU45" s="379">
        <v>191</v>
      </c>
      <c r="GV45" s="379">
        <v>198</v>
      </c>
      <c r="GW45" s="379">
        <v>184</v>
      </c>
      <c r="GX45" s="557"/>
      <c r="GY45" s="379">
        <v>186</v>
      </c>
      <c r="GZ45" s="379">
        <v>203</v>
      </c>
      <c r="HA45" s="379">
        <v>198</v>
      </c>
      <c r="HB45" s="379">
        <v>200</v>
      </c>
      <c r="HC45" s="379">
        <v>204</v>
      </c>
      <c r="HD45" s="379">
        <v>202</v>
      </c>
      <c r="HE45" s="379">
        <v>188</v>
      </c>
      <c r="HF45" s="379">
        <v>179</v>
      </c>
      <c r="HG45" s="447">
        <f t="shared" si="234"/>
        <v>193.90909090909091</v>
      </c>
      <c r="HH45" s="446">
        <f t="shared" si="235"/>
        <v>8.6423902417623495</v>
      </c>
      <c r="HI45" s="459" t="s">
        <v>184</v>
      </c>
      <c r="HJ45" s="444">
        <f>AVERAGE(GZ44:GZ46,HA44:HA46,HB44:HB46,HC44:HC46,HD44:HD46,HE44:HE46,HF44:HF46,GY44:GY46,GX44:GX46,GW44:GW46,GV44:GV46,GU44:GU46)</f>
        <v>193.96969696969697</v>
      </c>
      <c r="HK45" s="458">
        <f>STDEV(GU45:HF47)</f>
        <v>8.6738024236691302</v>
      </c>
      <c r="HL45" s="457">
        <f>HK45/SQRT(10)</f>
        <v>2.7428971633083234</v>
      </c>
      <c r="HN45" s="460">
        <v>0.13888888888888901</v>
      </c>
      <c r="HO45">
        <f t="shared" si="236"/>
        <v>94.554455445544548</v>
      </c>
      <c r="HP45">
        <f t="shared" si="237"/>
        <v>95.652173913043484</v>
      </c>
      <c r="HQ45">
        <f t="shared" si="238"/>
        <v>95.336787564766837</v>
      </c>
      <c r="HS45">
        <f t="shared" si="239"/>
        <v>94.416243654822338</v>
      </c>
      <c r="HT45">
        <f t="shared" si="240"/>
        <v>96.666666666666671</v>
      </c>
      <c r="HU45">
        <f t="shared" si="241"/>
        <v>97.536945812807886</v>
      </c>
      <c r="HV45">
        <f t="shared" si="242"/>
        <v>97.087378640776706</v>
      </c>
      <c r="HW45">
        <f t="shared" si="243"/>
        <v>95.774647887323937</v>
      </c>
      <c r="HX45">
        <f t="shared" si="244"/>
        <v>94.392523364485982</v>
      </c>
      <c r="HY45">
        <f t="shared" si="245"/>
        <v>94</v>
      </c>
      <c r="HZ45">
        <f t="shared" si="246"/>
        <v>94.21052631578948</v>
      </c>
      <c r="IA45" s="447">
        <f t="shared" si="247"/>
        <v>95.420759024184335</v>
      </c>
      <c r="IB45" s="446">
        <f t="shared" si="248"/>
        <v>1.2366897634969627</v>
      </c>
      <c r="IC45" s="459" t="s">
        <v>184</v>
      </c>
      <c r="ID45" s="444">
        <f>AVERAGE(HT44:HT46,HU44:HU46,HV44:HV46,HW44:HW46,HX44:HX46,HY44:HY46,HZ44:HZ46,HS44:HS46,HR44:HR46,HQ44:HQ46,HP44:HP46,HO44:HO46)</f>
        <v>95.45101198426012</v>
      </c>
      <c r="IE45" s="458">
        <f>STDEV(HO45:HZ47)</f>
        <v>1.3555310634241959</v>
      </c>
      <c r="IF45" s="457">
        <f>IE45/SQRT(10)</f>
        <v>0.42865655995306212</v>
      </c>
    </row>
    <row r="46" spans="2:240" ht="16" thickBot="1" x14ac:dyDescent="0.4">
      <c r="B46" s="587">
        <v>0.15277777777777801</v>
      </c>
      <c r="C46" s="461">
        <v>175</v>
      </c>
      <c r="D46" s="461">
        <v>187</v>
      </c>
      <c r="E46" s="461">
        <v>171</v>
      </c>
      <c r="F46" s="461">
        <v>192</v>
      </c>
      <c r="G46" s="379">
        <v>181</v>
      </c>
      <c r="H46" s="379">
        <v>195</v>
      </c>
      <c r="I46" s="379">
        <v>186</v>
      </c>
      <c r="J46" s="379">
        <v>196</v>
      </c>
      <c r="K46" s="379">
        <v>195</v>
      </c>
      <c r="L46" s="379">
        <v>199</v>
      </c>
      <c r="M46" s="379">
        <v>178</v>
      </c>
      <c r="N46" s="379">
        <v>175</v>
      </c>
      <c r="O46" s="447">
        <f t="shared" si="154"/>
        <v>185.83333333333334</v>
      </c>
      <c r="P46" s="446">
        <f t="shared" si="155"/>
        <v>9.6467925270841217</v>
      </c>
      <c r="Q46" s="455"/>
      <c r="R46" s="444"/>
      <c r="S46" s="458"/>
      <c r="T46" s="453"/>
      <c r="V46" s="587">
        <v>0.15277777777777801</v>
      </c>
      <c r="W46" s="379">
        <f t="shared" si="156"/>
        <v>86.633663366336634</v>
      </c>
      <c r="X46" s="379">
        <f t="shared" si="157"/>
        <v>90.338164251207729</v>
      </c>
      <c r="Y46" s="379">
        <f t="shared" si="158"/>
        <v>88.601036269430054</v>
      </c>
      <c r="Z46" s="379">
        <f t="shared" si="159"/>
        <v>92.753623188405797</v>
      </c>
      <c r="AA46" s="379">
        <f t="shared" si="160"/>
        <v>91.878172588832484</v>
      </c>
      <c r="AB46" s="379">
        <f t="shared" si="161"/>
        <v>92.857142857142861</v>
      </c>
      <c r="AC46" s="379">
        <f t="shared" si="162"/>
        <v>91.62561576354679</v>
      </c>
      <c r="AD46" s="379">
        <f t="shared" si="163"/>
        <v>95.145631067961162</v>
      </c>
      <c r="AE46" s="379">
        <f t="shared" si="164"/>
        <v>91.549295774647888</v>
      </c>
      <c r="AF46" s="379">
        <f t="shared" si="165"/>
        <v>92.990654205607484</v>
      </c>
      <c r="AG46" s="379">
        <f t="shared" si="166"/>
        <v>89</v>
      </c>
      <c r="AH46" s="379">
        <f t="shared" si="167"/>
        <v>92.10526315789474</v>
      </c>
      <c r="AI46" s="447">
        <f t="shared" si="168"/>
        <v>91.28985520758448</v>
      </c>
      <c r="AJ46" s="446">
        <f t="shared" si="169"/>
        <v>2.3082619654661358</v>
      </c>
      <c r="AK46" s="455"/>
      <c r="AL46" s="444"/>
      <c r="AM46" s="458"/>
      <c r="AN46" s="453"/>
      <c r="AP46" s="587">
        <v>0.15277777777777801</v>
      </c>
      <c r="AQ46" s="461">
        <v>183</v>
      </c>
      <c r="AR46" s="461">
        <v>191</v>
      </c>
      <c r="AS46" s="461">
        <v>176</v>
      </c>
      <c r="AT46" s="461">
        <v>194</v>
      </c>
      <c r="AU46" s="379">
        <v>186</v>
      </c>
      <c r="AV46" s="379">
        <v>199</v>
      </c>
      <c r="AW46" s="379">
        <v>191</v>
      </c>
      <c r="AX46" s="379">
        <v>199</v>
      </c>
      <c r="AY46" s="379">
        <v>202</v>
      </c>
      <c r="AZ46" s="379">
        <v>202</v>
      </c>
      <c r="BA46" s="379">
        <v>181</v>
      </c>
      <c r="BB46" s="379">
        <v>179</v>
      </c>
      <c r="BC46" s="447">
        <f t="shared" si="170"/>
        <v>190.25</v>
      </c>
      <c r="BD46" s="446">
        <f t="shared" si="171"/>
        <v>9.1960960096217903</v>
      </c>
      <c r="BE46" s="455"/>
      <c r="BF46" s="444"/>
      <c r="BG46" s="458"/>
      <c r="BH46" s="453"/>
      <c r="BJ46" s="615">
        <v>0.15277777777777801</v>
      </c>
      <c r="BK46" s="379">
        <f t="shared" si="172"/>
        <v>90.594059405940598</v>
      </c>
      <c r="BL46" s="379">
        <f t="shared" si="173"/>
        <v>92.270531400966178</v>
      </c>
      <c r="BM46" s="379">
        <f t="shared" si="174"/>
        <v>91.191709844559583</v>
      </c>
      <c r="BN46" s="379">
        <f t="shared" si="175"/>
        <v>93.719806763285035</v>
      </c>
      <c r="BO46" s="379">
        <f t="shared" si="176"/>
        <v>94.416243654822338</v>
      </c>
      <c r="BP46" s="379">
        <f t="shared" si="177"/>
        <v>94.761904761904759</v>
      </c>
      <c r="BQ46" s="379">
        <f t="shared" si="178"/>
        <v>94.088669950738918</v>
      </c>
      <c r="BR46" s="379">
        <f t="shared" si="179"/>
        <v>96.601941747572823</v>
      </c>
      <c r="BS46" s="379">
        <f t="shared" si="180"/>
        <v>94.835680751173712</v>
      </c>
      <c r="BT46" s="379">
        <f t="shared" si="181"/>
        <v>94.392523364485982</v>
      </c>
      <c r="BU46" s="379">
        <f t="shared" si="182"/>
        <v>90.5</v>
      </c>
      <c r="BV46" s="379">
        <f t="shared" si="183"/>
        <v>94.21052631578948</v>
      </c>
      <c r="BW46" s="447">
        <f t="shared" si="184"/>
        <v>93.465299830103277</v>
      </c>
      <c r="BX46" s="446">
        <f t="shared" si="185"/>
        <v>1.9022504054554124</v>
      </c>
      <c r="BY46" s="455"/>
      <c r="BZ46" s="444"/>
      <c r="CA46" s="458"/>
      <c r="CB46" s="453"/>
      <c r="CD46" s="587">
        <v>0.15277777777777801</v>
      </c>
      <c r="CE46" s="461">
        <v>185</v>
      </c>
      <c r="CF46" s="461">
        <v>194</v>
      </c>
      <c r="CG46" s="461">
        <v>178</v>
      </c>
      <c r="CH46" s="461">
        <v>194</v>
      </c>
      <c r="CI46" s="379">
        <v>185</v>
      </c>
      <c r="CJ46" s="379">
        <v>203</v>
      </c>
      <c r="CK46" s="379">
        <v>192</v>
      </c>
      <c r="CL46" s="379">
        <v>199</v>
      </c>
      <c r="CM46" s="379">
        <v>204</v>
      </c>
      <c r="CN46" s="379">
        <v>202</v>
      </c>
      <c r="CO46" s="379">
        <v>185</v>
      </c>
      <c r="CP46" s="379">
        <v>180</v>
      </c>
      <c r="CQ46" s="447">
        <f t="shared" si="186"/>
        <v>191.75</v>
      </c>
      <c r="CR46" s="446">
        <f t="shared" si="187"/>
        <v>9.0867035727034597</v>
      </c>
      <c r="CS46" s="455"/>
      <c r="CT46" s="444"/>
      <c r="CU46" s="458"/>
      <c r="CV46" s="453"/>
      <c r="CX46" s="615">
        <v>0.15277777777777801</v>
      </c>
      <c r="CY46">
        <f t="shared" si="188"/>
        <v>91.584158415841586</v>
      </c>
      <c r="CZ46">
        <f t="shared" si="189"/>
        <v>93.719806763285035</v>
      </c>
      <c r="DA46">
        <f t="shared" si="190"/>
        <v>92.2279792746114</v>
      </c>
      <c r="DB46">
        <f t="shared" si="191"/>
        <v>93.719806763285035</v>
      </c>
      <c r="DC46">
        <f t="shared" si="192"/>
        <v>93.90862944162437</v>
      </c>
      <c r="DD46">
        <f t="shared" si="193"/>
        <v>96.666666666666671</v>
      </c>
      <c r="DE46">
        <f t="shared" si="194"/>
        <v>94.581280788177338</v>
      </c>
      <c r="DF46">
        <f t="shared" si="195"/>
        <v>96.601941747572823</v>
      </c>
      <c r="DG46">
        <f t="shared" si="196"/>
        <v>95.774647887323937</v>
      </c>
      <c r="DH46">
        <f t="shared" si="197"/>
        <v>94.392523364485982</v>
      </c>
      <c r="DI46">
        <f t="shared" si="198"/>
        <v>92.5</v>
      </c>
      <c r="DJ46">
        <f t="shared" si="199"/>
        <v>94.73684210526315</v>
      </c>
      <c r="DK46" s="447">
        <f t="shared" si="200"/>
        <v>94.201190268178095</v>
      </c>
      <c r="DL46" s="446">
        <f t="shared" si="201"/>
        <v>1.622889346166196</v>
      </c>
      <c r="DM46" s="455"/>
      <c r="DN46" s="444"/>
      <c r="DO46" s="458"/>
      <c r="DP46" s="453"/>
      <c r="DR46" s="590">
        <v>0.15277777777777801</v>
      </c>
      <c r="DS46" s="461">
        <v>188</v>
      </c>
      <c r="DT46" s="461">
        <v>197</v>
      </c>
      <c r="DU46" s="461">
        <v>179</v>
      </c>
      <c r="DV46" s="461">
        <v>188</v>
      </c>
      <c r="DW46" s="379">
        <v>184</v>
      </c>
      <c r="DX46" s="379">
        <v>201</v>
      </c>
      <c r="DY46" s="379">
        <v>194</v>
      </c>
      <c r="DZ46" s="379">
        <v>198</v>
      </c>
      <c r="EA46" s="379">
        <v>203</v>
      </c>
      <c r="EB46" s="379">
        <v>202</v>
      </c>
      <c r="EC46" s="379">
        <v>186</v>
      </c>
      <c r="ED46" s="379">
        <v>179</v>
      </c>
      <c r="EE46" s="447">
        <f t="shared" si="202"/>
        <v>191.58333333333334</v>
      </c>
      <c r="EF46" s="446">
        <f t="shared" si="203"/>
        <v>8.712147562542496</v>
      </c>
      <c r="EG46" s="455"/>
      <c r="EH46" s="444"/>
      <c r="EI46" s="458"/>
      <c r="EJ46" s="453"/>
      <c r="EL46" s="615">
        <v>0.15277777777777801</v>
      </c>
      <c r="EM46">
        <f t="shared" si="204"/>
        <v>93.069306930693074</v>
      </c>
      <c r="EN46">
        <f t="shared" si="205"/>
        <v>95.169082125603865</v>
      </c>
      <c r="EO46">
        <f t="shared" si="206"/>
        <v>92.746113989637308</v>
      </c>
      <c r="EP46">
        <f t="shared" si="207"/>
        <v>90.821256038647348</v>
      </c>
      <c r="EQ46">
        <f t="shared" si="208"/>
        <v>93.401015228426402</v>
      </c>
      <c r="ER46">
        <f t="shared" si="209"/>
        <v>95.714285714285722</v>
      </c>
      <c r="ES46">
        <f t="shared" si="210"/>
        <v>95.566502463054192</v>
      </c>
      <c r="ET46">
        <f t="shared" si="211"/>
        <v>96.116504854368941</v>
      </c>
      <c r="EU46">
        <f t="shared" si="212"/>
        <v>95.305164319248831</v>
      </c>
      <c r="EV46">
        <f t="shared" si="213"/>
        <v>94.392523364485982</v>
      </c>
      <c r="EW46">
        <f t="shared" si="214"/>
        <v>93</v>
      </c>
      <c r="EX46">
        <f t="shared" si="215"/>
        <v>94.21052631578948</v>
      </c>
      <c r="EY46" s="447">
        <f t="shared" si="216"/>
        <v>94.126023445353439</v>
      </c>
      <c r="EZ46" s="446">
        <f t="shared" si="217"/>
        <v>1.5623971632424183</v>
      </c>
      <c r="FA46" s="455"/>
      <c r="FB46" s="444"/>
      <c r="FC46" s="458"/>
      <c r="FD46" s="453"/>
      <c r="FF46" s="590">
        <v>0.15277777777777801</v>
      </c>
      <c r="FG46" s="461">
        <v>190</v>
      </c>
      <c r="FH46" s="461">
        <v>199</v>
      </c>
      <c r="FI46" s="461">
        <v>181</v>
      </c>
      <c r="FJ46" s="461">
        <v>186</v>
      </c>
      <c r="FK46" s="379">
        <v>184</v>
      </c>
      <c r="FL46" s="379">
        <v>203</v>
      </c>
      <c r="FM46" s="379">
        <v>197</v>
      </c>
      <c r="FN46" s="379">
        <v>198</v>
      </c>
      <c r="FO46" s="379">
        <v>203</v>
      </c>
      <c r="FP46" s="379">
        <v>202</v>
      </c>
      <c r="FQ46" s="379">
        <v>185</v>
      </c>
      <c r="FR46" s="379">
        <v>181</v>
      </c>
      <c r="FS46" s="447">
        <f t="shared" si="218"/>
        <v>192.41666666666666</v>
      </c>
      <c r="FT46" s="446">
        <f t="shared" si="219"/>
        <v>8.7641660219672968</v>
      </c>
      <c r="FU46" s="455"/>
      <c r="FV46" s="444"/>
      <c r="FW46" s="458"/>
      <c r="FX46" s="453"/>
      <c r="FZ46" s="615">
        <v>0.15277777777777801</v>
      </c>
      <c r="GA46" s="379">
        <f t="shared" si="220"/>
        <v>94.059405940594047</v>
      </c>
      <c r="GB46" s="379">
        <f t="shared" si="221"/>
        <v>96.135265700483103</v>
      </c>
      <c r="GC46" s="379">
        <f t="shared" si="222"/>
        <v>93.782383419689126</v>
      </c>
      <c r="GD46" s="379">
        <f t="shared" si="223"/>
        <v>89.85507246376811</v>
      </c>
      <c r="GE46" s="379">
        <f t="shared" si="224"/>
        <v>93.401015228426402</v>
      </c>
      <c r="GF46" s="379">
        <f t="shared" si="225"/>
        <v>96.666666666666671</v>
      </c>
      <c r="GG46" s="379">
        <f t="shared" si="226"/>
        <v>97.044334975369466</v>
      </c>
      <c r="GH46" s="379">
        <f t="shared" si="227"/>
        <v>96.116504854368941</v>
      </c>
      <c r="GI46" s="379">
        <f t="shared" si="228"/>
        <v>95.305164319248831</v>
      </c>
      <c r="GJ46" s="379">
        <f t="shared" si="229"/>
        <v>94.392523364485982</v>
      </c>
      <c r="GK46" s="379">
        <f t="shared" si="230"/>
        <v>92.5</v>
      </c>
      <c r="GL46" s="379">
        <f t="shared" si="231"/>
        <v>95.263157894736835</v>
      </c>
      <c r="GM46" s="447">
        <f t="shared" si="232"/>
        <v>94.543457902319787</v>
      </c>
      <c r="GN46" s="446">
        <f t="shared" si="233"/>
        <v>2.026350739235617</v>
      </c>
      <c r="GO46" s="455"/>
      <c r="GP46" s="444"/>
      <c r="GQ46" s="458"/>
      <c r="GR46" s="453"/>
      <c r="GT46" s="590">
        <v>0.15277777777777801</v>
      </c>
      <c r="GU46" s="461">
        <v>192</v>
      </c>
      <c r="GV46" s="461">
        <v>198</v>
      </c>
      <c r="GW46" s="461">
        <v>184</v>
      </c>
      <c r="GX46" s="450"/>
      <c r="GY46" s="379">
        <v>187</v>
      </c>
      <c r="GZ46" s="379">
        <v>204</v>
      </c>
      <c r="HA46" s="379">
        <v>198</v>
      </c>
      <c r="HB46" s="379">
        <v>200</v>
      </c>
      <c r="HC46" s="379">
        <v>204</v>
      </c>
      <c r="HD46" s="379">
        <v>202</v>
      </c>
      <c r="HE46" s="379">
        <v>187</v>
      </c>
      <c r="HF46" s="379">
        <v>177</v>
      </c>
      <c r="HG46" s="447">
        <f t="shared" si="234"/>
        <v>193.90909090909091</v>
      </c>
      <c r="HH46" s="446">
        <f t="shared" si="235"/>
        <v>9.0714336844243686</v>
      </c>
      <c r="HI46" s="455"/>
      <c r="HJ46" s="444"/>
      <c r="HK46" s="458"/>
      <c r="HL46" s="453"/>
      <c r="HN46" s="615">
        <v>0.15277777777777801</v>
      </c>
      <c r="HO46">
        <f t="shared" si="236"/>
        <v>95.049504950495049</v>
      </c>
      <c r="HP46">
        <f t="shared" si="237"/>
        <v>95.652173913043484</v>
      </c>
      <c r="HQ46">
        <f t="shared" si="238"/>
        <v>95.336787564766837</v>
      </c>
      <c r="HS46">
        <f t="shared" si="239"/>
        <v>94.923857868020306</v>
      </c>
      <c r="HT46">
        <f t="shared" si="240"/>
        <v>97.142857142857139</v>
      </c>
      <c r="HU46">
        <f t="shared" si="241"/>
        <v>97.536945812807886</v>
      </c>
      <c r="HV46">
        <f t="shared" si="242"/>
        <v>97.087378640776706</v>
      </c>
      <c r="HW46">
        <f t="shared" si="243"/>
        <v>95.774647887323937</v>
      </c>
      <c r="HX46">
        <f t="shared" si="244"/>
        <v>94.392523364485982</v>
      </c>
      <c r="HY46">
        <f t="shared" si="245"/>
        <v>93.5</v>
      </c>
      <c r="HZ46">
        <f t="shared" si="246"/>
        <v>93.15789473684211</v>
      </c>
      <c r="IA46" s="447">
        <f t="shared" si="247"/>
        <v>95.414051989219942</v>
      </c>
      <c r="IB46" s="446">
        <f t="shared" si="248"/>
        <v>1.4373139840636073</v>
      </c>
      <c r="IC46" s="455"/>
      <c r="ID46" s="444"/>
      <c r="IE46" s="458"/>
      <c r="IF46" s="453"/>
    </row>
    <row r="47" spans="2:240" ht="16" thickBot="1" x14ac:dyDescent="0.4">
      <c r="B47" s="589">
        <v>0.16666666666666699</v>
      </c>
      <c r="C47" s="379">
        <v>176</v>
      </c>
      <c r="D47" s="379">
        <v>187</v>
      </c>
      <c r="E47" s="379">
        <v>172</v>
      </c>
      <c r="F47" s="379">
        <v>192</v>
      </c>
      <c r="G47" s="379">
        <v>183</v>
      </c>
      <c r="H47" s="379">
        <v>196</v>
      </c>
      <c r="I47" s="379">
        <v>189</v>
      </c>
      <c r="J47" s="379">
        <v>197</v>
      </c>
      <c r="K47" s="379">
        <v>196</v>
      </c>
      <c r="L47" s="379">
        <v>199</v>
      </c>
      <c r="M47" s="379">
        <v>179</v>
      </c>
      <c r="N47" s="379">
        <v>175</v>
      </c>
      <c r="O47" s="447">
        <f t="shared" si="154"/>
        <v>186.75</v>
      </c>
      <c r="P47" s="446">
        <f t="shared" si="155"/>
        <v>9.5548654907044366</v>
      </c>
      <c r="Q47" s="463"/>
      <c r="R47" s="444"/>
      <c r="S47" s="458"/>
      <c r="T47" s="462"/>
      <c r="V47" s="589">
        <v>0.16666666666666699</v>
      </c>
      <c r="W47" s="379">
        <f t="shared" si="156"/>
        <v>87.128712871287135</v>
      </c>
      <c r="X47" s="379">
        <f t="shared" si="157"/>
        <v>90.338164251207729</v>
      </c>
      <c r="Y47" s="379">
        <f t="shared" si="158"/>
        <v>89.119170984455948</v>
      </c>
      <c r="Z47" s="379">
        <f t="shared" si="159"/>
        <v>92.753623188405797</v>
      </c>
      <c r="AA47" s="379">
        <f t="shared" si="160"/>
        <v>92.89340101522842</v>
      </c>
      <c r="AB47" s="379">
        <f t="shared" si="161"/>
        <v>93.333333333333329</v>
      </c>
      <c r="AC47" s="379">
        <f t="shared" si="162"/>
        <v>93.103448275862064</v>
      </c>
      <c r="AD47" s="379">
        <f t="shared" si="163"/>
        <v>95.631067961165044</v>
      </c>
      <c r="AE47" s="379">
        <f t="shared" si="164"/>
        <v>92.018779342723008</v>
      </c>
      <c r="AF47" s="379">
        <f t="shared" si="165"/>
        <v>92.990654205607484</v>
      </c>
      <c r="AG47" s="379">
        <f t="shared" si="166"/>
        <v>89.5</v>
      </c>
      <c r="AH47" s="379">
        <f t="shared" si="167"/>
        <v>92.10526315789474</v>
      </c>
      <c r="AI47" s="447">
        <f t="shared" si="168"/>
        <v>91.742968215597557</v>
      </c>
      <c r="AJ47" s="446">
        <f t="shared" si="169"/>
        <v>2.3117584915151386</v>
      </c>
      <c r="AK47" s="463"/>
      <c r="AL47" s="444"/>
      <c r="AM47" s="458"/>
      <c r="AN47" s="462"/>
      <c r="AP47" s="589">
        <v>0.16666666666666699</v>
      </c>
      <c r="AQ47" s="379">
        <v>183</v>
      </c>
      <c r="AR47" s="379">
        <v>192</v>
      </c>
      <c r="AS47" s="379">
        <v>177</v>
      </c>
      <c r="AT47" s="379">
        <v>194</v>
      </c>
      <c r="AU47" s="461">
        <v>186</v>
      </c>
      <c r="AV47" s="379">
        <v>200</v>
      </c>
      <c r="AW47" s="379">
        <v>193</v>
      </c>
      <c r="AX47" s="379">
        <v>199</v>
      </c>
      <c r="AY47" s="379">
        <v>202</v>
      </c>
      <c r="AZ47" s="379">
        <v>203</v>
      </c>
      <c r="BA47" s="379">
        <v>183</v>
      </c>
      <c r="BB47" s="379">
        <v>179</v>
      </c>
      <c r="BC47" s="447">
        <f t="shared" si="170"/>
        <v>190.91666666666666</v>
      </c>
      <c r="BD47" s="446">
        <f t="shared" si="171"/>
        <v>9.1299540308843063</v>
      </c>
      <c r="BE47" s="463"/>
      <c r="BF47" s="444"/>
      <c r="BG47" s="458"/>
      <c r="BH47" s="462"/>
      <c r="BJ47" s="460">
        <v>0.16666666666666699</v>
      </c>
      <c r="BK47" s="379">
        <f t="shared" si="172"/>
        <v>90.594059405940598</v>
      </c>
      <c r="BL47" s="379">
        <f t="shared" si="173"/>
        <v>92.753623188405797</v>
      </c>
      <c r="BM47" s="379">
        <f t="shared" si="174"/>
        <v>91.709844559585491</v>
      </c>
      <c r="BN47" s="379">
        <f t="shared" si="175"/>
        <v>93.719806763285035</v>
      </c>
      <c r="BO47" s="379">
        <f t="shared" si="176"/>
        <v>94.416243654822338</v>
      </c>
      <c r="BP47" s="379">
        <f t="shared" si="177"/>
        <v>95.238095238095227</v>
      </c>
      <c r="BQ47" s="379">
        <f t="shared" si="178"/>
        <v>95.073891625615758</v>
      </c>
      <c r="BR47" s="379">
        <f t="shared" si="179"/>
        <v>96.601941747572823</v>
      </c>
      <c r="BS47" s="379">
        <f t="shared" si="180"/>
        <v>94.835680751173712</v>
      </c>
      <c r="BT47" s="379">
        <f t="shared" si="181"/>
        <v>94.859813084112147</v>
      </c>
      <c r="BU47" s="379">
        <f t="shared" si="182"/>
        <v>91.5</v>
      </c>
      <c r="BV47" s="379">
        <f t="shared" si="183"/>
        <v>94.21052631578948</v>
      </c>
      <c r="BW47" s="447">
        <f t="shared" si="184"/>
        <v>93.792793861199883</v>
      </c>
      <c r="BX47" s="446">
        <f t="shared" si="185"/>
        <v>1.791988203534159</v>
      </c>
      <c r="BY47" s="463"/>
      <c r="BZ47" s="444"/>
      <c r="CA47" s="458"/>
      <c r="CB47" s="462"/>
      <c r="CD47" s="589">
        <v>0.16666666666666699</v>
      </c>
      <c r="CE47" s="379">
        <v>185</v>
      </c>
      <c r="CF47" s="379">
        <v>194</v>
      </c>
      <c r="CG47" s="379">
        <v>179</v>
      </c>
      <c r="CH47" s="379">
        <v>194</v>
      </c>
      <c r="CI47" s="461">
        <v>185</v>
      </c>
      <c r="CJ47" s="379">
        <v>202</v>
      </c>
      <c r="CK47" s="379">
        <v>194</v>
      </c>
      <c r="CL47" s="379">
        <v>199</v>
      </c>
      <c r="CM47" s="379">
        <v>204</v>
      </c>
      <c r="CN47" s="379">
        <v>202</v>
      </c>
      <c r="CO47" s="379">
        <v>187</v>
      </c>
      <c r="CP47" s="379">
        <v>181</v>
      </c>
      <c r="CQ47" s="447">
        <f t="shared" si="186"/>
        <v>192.16666666666666</v>
      </c>
      <c r="CR47" s="446">
        <f t="shared" si="187"/>
        <v>8.6216781042517088</v>
      </c>
      <c r="CS47" s="463"/>
      <c r="CT47" s="444"/>
      <c r="CU47" s="458"/>
      <c r="CV47" s="462"/>
      <c r="CX47" s="460">
        <v>0.16666666666666699</v>
      </c>
      <c r="CY47">
        <f t="shared" si="188"/>
        <v>91.584158415841586</v>
      </c>
      <c r="CZ47">
        <f t="shared" si="189"/>
        <v>93.719806763285035</v>
      </c>
      <c r="DA47">
        <f t="shared" si="190"/>
        <v>92.746113989637308</v>
      </c>
      <c r="DB47">
        <f t="shared" si="191"/>
        <v>93.719806763285035</v>
      </c>
      <c r="DC47">
        <f t="shared" si="192"/>
        <v>93.90862944162437</v>
      </c>
      <c r="DD47">
        <f t="shared" si="193"/>
        <v>96.19047619047619</v>
      </c>
      <c r="DE47">
        <f t="shared" si="194"/>
        <v>95.566502463054192</v>
      </c>
      <c r="DF47">
        <f t="shared" si="195"/>
        <v>96.601941747572823</v>
      </c>
      <c r="DG47">
        <f t="shared" si="196"/>
        <v>95.774647887323937</v>
      </c>
      <c r="DH47">
        <f t="shared" si="197"/>
        <v>94.392523364485982</v>
      </c>
      <c r="DI47">
        <f t="shared" si="198"/>
        <v>93.5</v>
      </c>
      <c r="DJ47">
        <f t="shared" si="199"/>
        <v>95.263157894736835</v>
      </c>
      <c r="DK47" s="447">
        <f t="shared" si="200"/>
        <v>94.413980410110284</v>
      </c>
      <c r="DL47" s="446">
        <f t="shared" si="201"/>
        <v>1.4981371084922857</v>
      </c>
      <c r="DM47" s="463"/>
      <c r="DN47" s="444"/>
      <c r="DO47" s="458"/>
      <c r="DP47" s="462"/>
      <c r="DR47" s="587">
        <v>0.16666666666666699</v>
      </c>
      <c r="DS47" s="379">
        <v>188</v>
      </c>
      <c r="DT47" s="379">
        <v>198</v>
      </c>
      <c r="DU47" s="379">
        <v>179</v>
      </c>
      <c r="DV47" s="379">
        <v>189</v>
      </c>
      <c r="DW47" s="461">
        <v>185</v>
      </c>
      <c r="DX47" s="379">
        <v>202</v>
      </c>
      <c r="DY47" s="379">
        <v>195</v>
      </c>
      <c r="DZ47" s="379">
        <v>198</v>
      </c>
      <c r="EA47" s="379">
        <v>204</v>
      </c>
      <c r="EB47" s="379">
        <v>201</v>
      </c>
      <c r="EC47" s="379">
        <v>187</v>
      </c>
      <c r="ED47" s="379">
        <v>178</v>
      </c>
      <c r="EE47" s="447">
        <f t="shared" si="202"/>
        <v>192</v>
      </c>
      <c r="EF47" s="446">
        <f t="shared" si="203"/>
        <v>8.8933069828331632</v>
      </c>
      <c r="EG47" s="463"/>
      <c r="EH47" s="444"/>
      <c r="EI47" s="458"/>
      <c r="EJ47" s="462"/>
      <c r="EL47" s="460">
        <v>0.16666666666666699</v>
      </c>
      <c r="EM47">
        <f t="shared" si="204"/>
        <v>93.069306930693074</v>
      </c>
      <c r="EN47">
        <f t="shared" si="205"/>
        <v>95.652173913043484</v>
      </c>
      <c r="EO47">
        <f t="shared" si="206"/>
        <v>92.746113989637308</v>
      </c>
      <c r="EP47">
        <f t="shared" si="207"/>
        <v>91.304347826086953</v>
      </c>
      <c r="EQ47">
        <f t="shared" si="208"/>
        <v>93.90862944162437</v>
      </c>
      <c r="ER47">
        <f t="shared" si="209"/>
        <v>96.19047619047619</v>
      </c>
      <c r="ES47">
        <f t="shared" si="210"/>
        <v>96.059113300492612</v>
      </c>
      <c r="ET47">
        <f t="shared" si="211"/>
        <v>96.116504854368941</v>
      </c>
      <c r="EU47">
        <f t="shared" si="212"/>
        <v>95.774647887323937</v>
      </c>
      <c r="EV47">
        <f t="shared" si="213"/>
        <v>93.925233644859816</v>
      </c>
      <c r="EW47">
        <f t="shared" si="214"/>
        <v>93.5</v>
      </c>
      <c r="EX47">
        <f t="shared" si="215"/>
        <v>93.684210526315795</v>
      </c>
      <c r="EY47" s="447">
        <f t="shared" si="216"/>
        <v>94.327563208743541</v>
      </c>
      <c r="EZ47" s="446">
        <f t="shared" si="217"/>
        <v>1.6005064583545887</v>
      </c>
      <c r="FA47" s="463"/>
      <c r="FB47" s="444"/>
      <c r="FC47" s="458"/>
      <c r="FD47" s="462"/>
      <c r="FF47" s="587">
        <v>0.16666666666666699</v>
      </c>
      <c r="FG47" s="379">
        <v>190</v>
      </c>
      <c r="FH47" s="379">
        <v>200</v>
      </c>
      <c r="FI47" s="379">
        <v>182</v>
      </c>
      <c r="FJ47" s="379">
        <v>186</v>
      </c>
      <c r="FK47" s="461">
        <v>185</v>
      </c>
      <c r="FL47" s="379">
        <v>203</v>
      </c>
      <c r="FM47" s="379">
        <v>197</v>
      </c>
      <c r="FN47" s="379">
        <v>199</v>
      </c>
      <c r="FO47" s="379">
        <v>204</v>
      </c>
      <c r="FP47" s="379">
        <v>202</v>
      </c>
      <c r="FQ47" s="379">
        <v>186</v>
      </c>
      <c r="FR47" s="379">
        <v>184</v>
      </c>
      <c r="FS47" s="447">
        <f t="shared" si="218"/>
        <v>193.16666666666666</v>
      </c>
      <c r="FT47" s="446">
        <f t="shared" si="219"/>
        <v>8.3973300229984726</v>
      </c>
      <c r="FU47" s="463"/>
      <c r="FV47" s="444"/>
      <c r="FW47" s="458"/>
      <c r="FX47" s="462"/>
      <c r="FZ47" s="460">
        <v>0.16666666666666699</v>
      </c>
      <c r="GA47" s="379">
        <f t="shared" si="220"/>
        <v>94.059405940594047</v>
      </c>
      <c r="GB47" s="379">
        <f t="shared" si="221"/>
        <v>96.618357487922708</v>
      </c>
      <c r="GC47" s="379">
        <f t="shared" si="222"/>
        <v>94.300518134715034</v>
      </c>
      <c r="GD47" s="379">
        <f t="shared" si="223"/>
        <v>89.85507246376811</v>
      </c>
      <c r="GE47" s="379">
        <f t="shared" si="224"/>
        <v>93.90862944162437</v>
      </c>
      <c r="GF47" s="379">
        <f t="shared" si="225"/>
        <v>96.666666666666671</v>
      </c>
      <c r="GG47" s="379">
        <f t="shared" si="226"/>
        <v>97.044334975369466</v>
      </c>
      <c r="GH47" s="379">
        <f t="shared" si="227"/>
        <v>96.601941747572823</v>
      </c>
      <c r="GI47" s="379">
        <f t="shared" si="228"/>
        <v>95.774647887323937</v>
      </c>
      <c r="GJ47" s="379">
        <f t="shared" si="229"/>
        <v>94.392523364485982</v>
      </c>
      <c r="GK47" s="379">
        <f t="shared" si="230"/>
        <v>93</v>
      </c>
      <c r="GL47" s="379">
        <f t="shared" si="231"/>
        <v>96.84210526315789</v>
      </c>
      <c r="GM47" s="447">
        <f t="shared" si="232"/>
        <v>94.92201694776675</v>
      </c>
      <c r="GN47" s="446">
        <f t="shared" si="233"/>
        <v>2.1206179510871768</v>
      </c>
      <c r="GO47" s="463"/>
      <c r="GP47" s="444"/>
      <c r="GQ47" s="458"/>
      <c r="GR47" s="462"/>
      <c r="GT47" s="587">
        <v>0.16666666666666699</v>
      </c>
      <c r="GU47" s="379">
        <v>193</v>
      </c>
      <c r="GV47" s="379">
        <v>197</v>
      </c>
      <c r="GW47" s="379">
        <v>184</v>
      </c>
      <c r="GX47" s="562"/>
      <c r="GY47" s="461">
        <v>188</v>
      </c>
      <c r="GZ47" s="379">
        <v>205</v>
      </c>
      <c r="HA47" s="379">
        <v>199</v>
      </c>
      <c r="HB47" s="379">
        <v>202</v>
      </c>
      <c r="HC47" s="379">
        <v>205</v>
      </c>
      <c r="HD47" s="379">
        <v>203</v>
      </c>
      <c r="HE47" s="379">
        <v>189</v>
      </c>
      <c r="HF47" s="379">
        <v>178</v>
      </c>
      <c r="HG47" s="447">
        <f t="shared" si="234"/>
        <v>194.81818181818181</v>
      </c>
      <c r="HH47" s="446">
        <f t="shared" si="235"/>
        <v>9.1194098692643681</v>
      </c>
      <c r="HI47" s="463"/>
      <c r="HJ47" s="444"/>
      <c r="HK47" s="458"/>
      <c r="HL47" s="462"/>
      <c r="HN47" s="460">
        <v>0.16666666666666699</v>
      </c>
      <c r="HO47">
        <f t="shared" si="236"/>
        <v>95.544554455445535</v>
      </c>
      <c r="HP47">
        <f t="shared" si="237"/>
        <v>95.169082125603865</v>
      </c>
      <c r="HQ47">
        <f t="shared" si="238"/>
        <v>95.336787564766837</v>
      </c>
      <c r="HS47">
        <f t="shared" si="239"/>
        <v>95.431472081218274</v>
      </c>
      <c r="HT47">
        <f t="shared" si="240"/>
        <v>97.61904761904762</v>
      </c>
      <c r="HU47">
        <f t="shared" si="241"/>
        <v>98.029556650246306</v>
      </c>
      <c r="HV47">
        <f t="shared" si="242"/>
        <v>98.05825242718447</v>
      </c>
      <c r="HW47">
        <f t="shared" si="243"/>
        <v>96.244131455399057</v>
      </c>
      <c r="HX47">
        <f t="shared" si="244"/>
        <v>94.859813084112147</v>
      </c>
      <c r="HY47">
        <f t="shared" si="245"/>
        <v>94.5</v>
      </c>
      <c r="HZ47">
        <f t="shared" si="246"/>
        <v>93.684210526315795</v>
      </c>
      <c r="IA47" s="447">
        <f t="shared" si="247"/>
        <v>95.861537089939986</v>
      </c>
      <c r="IB47" s="446">
        <f t="shared" si="248"/>
        <v>1.4628521400011609</v>
      </c>
      <c r="IC47" s="463"/>
      <c r="ID47" s="444"/>
      <c r="IE47" s="458"/>
      <c r="IF47" s="462"/>
    </row>
    <row r="48" spans="2:240" ht="16" thickBot="1" x14ac:dyDescent="0.4">
      <c r="B48" s="587">
        <v>0.180555555555556</v>
      </c>
      <c r="C48" s="379">
        <v>180</v>
      </c>
      <c r="D48" s="379">
        <v>189</v>
      </c>
      <c r="E48" s="379">
        <v>173</v>
      </c>
      <c r="F48" s="379">
        <v>194</v>
      </c>
      <c r="G48" s="379">
        <v>183</v>
      </c>
      <c r="H48" s="379">
        <v>196</v>
      </c>
      <c r="I48" s="379">
        <v>187</v>
      </c>
      <c r="J48" s="379">
        <v>196</v>
      </c>
      <c r="K48" s="379">
        <v>197</v>
      </c>
      <c r="L48" s="379">
        <v>199</v>
      </c>
      <c r="M48" s="379">
        <v>179</v>
      </c>
      <c r="N48" s="379">
        <v>175</v>
      </c>
      <c r="O48" s="447">
        <f t="shared" si="154"/>
        <v>187.33333333333334</v>
      </c>
      <c r="P48" s="446">
        <f t="shared" si="155"/>
        <v>9.1783671882543594</v>
      </c>
      <c r="Q48" s="459" t="s">
        <v>183</v>
      </c>
      <c r="R48" s="444">
        <f>AVERAGE(H47:H50,I47:I50,J47:J50,K47:K50,L47:L50,M47:M50,N47:N50,G47:G50,F47:F50,E47:E50,D47:D50,C47:C50)</f>
        <v>186.9375</v>
      </c>
      <c r="S48" s="458">
        <f>STDEV(C48:N50)</f>
        <v>8.9314852388294614</v>
      </c>
      <c r="T48" s="457">
        <f>S48/SQRT(10)</f>
        <v>2.8243836242874045</v>
      </c>
      <c r="V48" s="587">
        <v>0.180555555555556</v>
      </c>
      <c r="W48" s="379">
        <f t="shared" si="156"/>
        <v>89.10891089108911</v>
      </c>
      <c r="X48" s="379">
        <f t="shared" si="157"/>
        <v>91.304347826086953</v>
      </c>
      <c r="Y48" s="379">
        <f t="shared" si="158"/>
        <v>89.637305699481857</v>
      </c>
      <c r="Z48" s="379">
        <f t="shared" si="159"/>
        <v>93.719806763285035</v>
      </c>
      <c r="AA48" s="379">
        <f t="shared" si="160"/>
        <v>92.89340101522842</v>
      </c>
      <c r="AB48" s="379">
        <f t="shared" si="161"/>
        <v>93.333333333333329</v>
      </c>
      <c r="AC48" s="379">
        <f t="shared" si="162"/>
        <v>92.118226600985224</v>
      </c>
      <c r="AD48" s="379">
        <f t="shared" si="163"/>
        <v>95.145631067961162</v>
      </c>
      <c r="AE48" s="379">
        <f t="shared" si="164"/>
        <v>92.488262910798127</v>
      </c>
      <c r="AF48" s="379">
        <f t="shared" si="165"/>
        <v>92.990654205607484</v>
      </c>
      <c r="AG48" s="379">
        <f t="shared" si="166"/>
        <v>89.5</v>
      </c>
      <c r="AH48" s="379">
        <f t="shared" si="167"/>
        <v>92.10526315789474</v>
      </c>
      <c r="AI48" s="447">
        <f t="shared" si="168"/>
        <v>92.028761955979292</v>
      </c>
      <c r="AJ48" s="446">
        <f t="shared" si="169"/>
        <v>1.8423861281300078</v>
      </c>
      <c r="AK48" s="459" t="s">
        <v>183</v>
      </c>
      <c r="AL48" s="444">
        <f>AVERAGE(AB47:AB50,AC47:AC50,AD47:AD50,AE47:AE50,AF47:AF50,AG47:AG50,AH47:AH50,AA47:AA50,Z47:Z50,Y47:Y50,X47:X50,W47:W50)</f>
        <v>91.320539775375082</v>
      </c>
      <c r="AM48" s="458">
        <f>STDEV(W48:AH50)</f>
        <v>2.651081699015486</v>
      </c>
      <c r="AN48" s="457">
        <f>AM48/SQRT(10)</f>
        <v>0.83834564320779026</v>
      </c>
      <c r="AP48" s="587">
        <v>0.180555555555556</v>
      </c>
      <c r="AQ48" s="379">
        <v>185</v>
      </c>
      <c r="AR48" s="379">
        <v>194</v>
      </c>
      <c r="AS48" s="379">
        <v>179</v>
      </c>
      <c r="AT48" s="379">
        <v>195</v>
      </c>
      <c r="AU48" s="379">
        <v>186</v>
      </c>
      <c r="AV48" s="379">
        <v>200</v>
      </c>
      <c r="AW48" s="379">
        <v>193</v>
      </c>
      <c r="AX48" s="379">
        <v>199</v>
      </c>
      <c r="AY48" s="379">
        <v>203</v>
      </c>
      <c r="AZ48" s="379">
        <v>201</v>
      </c>
      <c r="BA48" s="379">
        <v>184</v>
      </c>
      <c r="BB48" s="379">
        <v>178</v>
      </c>
      <c r="BC48" s="447">
        <f t="shared" si="170"/>
        <v>191.41666666666666</v>
      </c>
      <c r="BD48" s="446">
        <f t="shared" si="171"/>
        <v>8.7329921284260585</v>
      </c>
      <c r="BE48" s="459" t="s">
        <v>183</v>
      </c>
      <c r="BF48" s="444">
        <f>AVERAGE(AV47:AV50,AW47:AW50,AX47:AX50,AY47:AY50,AZ47:AZ50,BA47:BA50,BB47:BB50,AU47:AU50,AT47:AT50,AS47:AS50,AR47:AR50,AQ47:AQ50)</f>
        <v>190.875</v>
      </c>
      <c r="BG48" s="458">
        <f>STDEV(AQ48:BB50)</f>
        <v>8.4857957881821626</v>
      </c>
      <c r="BH48" s="457">
        <f>BG48/SQRT(10)</f>
        <v>2.6834442449719376</v>
      </c>
      <c r="BJ48" s="615">
        <v>0.180555555555556</v>
      </c>
      <c r="BK48" s="379">
        <f t="shared" si="172"/>
        <v>91.584158415841586</v>
      </c>
      <c r="BL48" s="379">
        <f t="shared" si="173"/>
        <v>93.719806763285035</v>
      </c>
      <c r="BM48" s="379">
        <f t="shared" si="174"/>
        <v>92.746113989637308</v>
      </c>
      <c r="BN48" s="379">
        <f t="shared" si="175"/>
        <v>94.20289855072464</v>
      </c>
      <c r="BO48" s="379">
        <f t="shared" si="176"/>
        <v>94.416243654822338</v>
      </c>
      <c r="BP48" s="379">
        <f t="shared" si="177"/>
        <v>95.238095238095227</v>
      </c>
      <c r="BQ48" s="379">
        <f t="shared" si="178"/>
        <v>95.073891625615758</v>
      </c>
      <c r="BR48" s="379">
        <f t="shared" si="179"/>
        <v>96.601941747572823</v>
      </c>
      <c r="BS48" s="379">
        <f t="shared" si="180"/>
        <v>95.305164319248831</v>
      </c>
      <c r="BT48" s="379">
        <f t="shared" si="181"/>
        <v>93.925233644859816</v>
      </c>
      <c r="BU48" s="379">
        <f t="shared" si="182"/>
        <v>92</v>
      </c>
      <c r="BV48" s="379">
        <f t="shared" si="183"/>
        <v>93.684210526315795</v>
      </c>
      <c r="BW48" s="447">
        <f t="shared" si="184"/>
        <v>94.041479873001606</v>
      </c>
      <c r="BX48" s="446">
        <f t="shared" si="185"/>
        <v>1.4442928241260937</v>
      </c>
      <c r="BY48" s="459" t="s">
        <v>183</v>
      </c>
      <c r="BZ48" s="444">
        <f>AVERAGE(BP47:BP50,BQ47:BQ50,BR47:BR50,BS47:BS50,BT47:BT50,BU47:BU50,BV47:BV50,BO47:BO50,BN47:BN50,BM47:BM50,BL47:BL50,BK47:BK50)</f>
        <v>93.776046643613981</v>
      </c>
      <c r="CA48" s="458">
        <f>STDEV(BK48:BV50)</f>
        <v>1.5511017482276639</v>
      </c>
      <c r="CB48" s="457">
        <f>CA48/SQRT(10)</f>
        <v>0.49050144070684593</v>
      </c>
      <c r="CD48" s="587">
        <v>0.180555555555556</v>
      </c>
      <c r="CE48" s="379">
        <v>188</v>
      </c>
      <c r="CF48" s="379">
        <v>198</v>
      </c>
      <c r="CG48" s="379">
        <v>180</v>
      </c>
      <c r="CH48" s="379">
        <v>195</v>
      </c>
      <c r="CI48" s="379">
        <v>186</v>
      </c>
      <c r="CJ48" s="379">
        <v>201</v>
      </c>
      <c r="CK48" s="379">
        <v>193</v>
      </c>
      <c r="CL48" s="379">
        <v>199</v>
      </c>
      <c r="CM48" s="379">
        <v>205</v>
      </c>
      <c r="CN48" s="379">
        <v>202</v>
      </c>
      <c r="CO48" s="379">
        <v>186</v>
      </c>
      <c r="CP48" s="379">
        <v>180</v>
      </c>
      <c r="CQ48" s="447">
        <f t="shared" si="186"/>
        <v>192.75</v>
      </c>
      <c r="CR48" s="446">
        <f t="shared" si="187"/>
        <v>8.603646161525198</v>
      </c>
      <c r="CS48" s="459" t="s">
        <v>183</v>
      </c>
      <c r="CT48" s="444">
        <f>AVERAGE(CJ47:CJ50,CK47:CK50,CL47:CL50,CM47:CM50,CN47:CN50,CO47:CO50,CP47:CP50,CI47:CI50,CH47:CH50,CG47:CG50,CF47:CF50,CE47:CE50)</f>
        <v>192.22916666666666</v>
      </c>
      <c r="CU48" s="458">
        <f>STDEV(CE48:CP50)</f>
        <v>8.3985542973606062</v>
      </c>
      <c r="CV48" s="457">
        <f>CU48/SQRT(10)</f>
        <v>2.6558560632254582</v>
      </c>
      <c r="CX48" s="615">
        <v>0.180555555555556</v>
      </c>
      <c r="CY48">
        <f t="shared" si="188"/>
        <v>93.069306930693074</v>
      </c>
      <c r="CZ48">
        <f t="shared" si="189"/>
        <v>95.652173913043484</v>
      </c>
      <c r="DA48">
        <f t="shared" si="190"/>
        <v>93.264248704663217</v>
      </c>
      <c r="DB48">
        <f t="shared" si="191"/>
        <v>94.20289855072464</v>
      </c>
      <c r="DC48">
        <f t="shared" si="192"/>
        <v>94.416243654822338</v>
      </c>
      <c r="DD48">
        <f t="shared" si="193"/>
        <v>95.714285714285722</v>
      </c>
      <c r="DE48">
        <f t="shared" si="194"/>
        <v>95.073891625615758</v>
      </c>
      <c r="DF48">
        <f t="shared" si="195"/>
        <v>96.601941747572823</v>
      </c>
      <c r="DG48">
        <f t="shared" si="196"/>
        <v>96.244131455399057</v>
      </c>
      <c r="DH48">
        <f t="shared" si="197"/>
        <v>94.392523364485982</v>
      </c>
      <c r="DI48">
        <f t="shared" si="198"/>
        <v>93</v>
      </c>
      <c r="DJ48">
        <f t="shared" si="199"/>
        <v>94.73684210526315</v>
      </c>
      <c r="DK48" s="447">
        <f t="shared" si="200"/>
        <v>94.697373980547425</v>
      </c>
      <c r="DL48" s="446">
        <f t="shared" si="201"/>
        <v>1.2102184488880812</v>
      </c>
      <c r="DM48" s="459" t="s">
        <v>183</v>
      </c>
      <c r="DN48" s="444">
        <f>AVERAGE(DD47:DD50,DE47:DE50,DF47:DF50,DG47:DG50,DH47:DH50,DI47:DI50,DJ47:DJ50,DC47:DC50,DB47:DB50,DA47:DA50,CZ47:CZ50,CY47:CY50)</f>
        <v>94.441897977473687</v>
      </c>
      <c r="DO48" s="458">
        <f>STDEV(CY48:DJ50)</f>
        <v>1.2353474537773632</v>
      </c>
      <c r="DP48" s="457">
        <f>DO48/SQRT(10)</f>
        <v>0.39065116556260449</v>
      </c>
      <c r="DR48" s="590">
        <v>0.180555555555556</v>
      </c>
      <c r="DS48" s="379">
        <v>190</v>
      </c>
      <c r="DT48" s="379">
        <v>200</v>
      </c>
      <c r="DU48" s="379">
        <v>181</v>
      </c>
      <c r="DV48" s="379">
        <v>191</v>
      </c>
      <c r="DW48" s="379">
        <v>185</v>
      </c>
      <c r="DX48" s="379">
        <v>203</v>
      </c>
      <c r="DY48" s="379">
        <v>196</v>
      </c>
      <c r="DZ48" s="379">
        <v>200</v>
      </c>
      <c r="EA48" s="379">
        <v>205</v>
      </c>
      <c r="EB48" s="379">
        <v>202</v>
      </c>
      <c r="EC48" s="379">
        <v>187</v>
      </c>
      <c r="ED48" s="379">
        <v>179</v>
      </c>
      <c r="EE48" s="447">
        <f t="shared" si="202"/>
        <v>193.25</v>
      </c>
      <c r="EF48" s="446">
        <f t="shared" si="203"/>
        <v>8.9658442790605974</v>
      </c>
      <c r="EG48" s="459" t="s">
        <v>183</v>
      </c>
      <c r="EH48" s="444">
        <f>AVERAGE(DX47:DX50,DY47:DY50,DZ47:DZ50,EA47:EA50,EB47:EB50,EC47:EC50,ED47:ED50,DW47:DW50,DV47:DV50,DU47:DU50,DT47:DT50,DS47:DS50)</f>
        <v>192.64583333333334</v>
      </c>
      <c r="EI48" s="458">
        <f>STDEV(DS48:ED50)</f>
        <v>8.68217476961612</v>
      </c>
      <c r="EJ48" s="457">
        <f>EI48/SQRT(10)</f>
        <v>2.7455447315634602</v>
      </c>
      <c r="EL48" s="615">
        <v>0.180555555555556</v>
      </c>
      <c r="EM48">
        <f t="shared" si="204"/>
        <v>94.059405940594047</v>
      </c>
      <c r="EN48">
        <f t="shared" si="205"/>
        <v>96.618357487922708</v>
      </c>
      <c r="EO48">
        <f t="shared" si="206"/>
        <v>93.782383419689126</v>
      </c>
      <c r="EP48">
        <f t="shared" si="207"/>
        <v>92.270531400966178</v>
      </c>
      <c r="EQ48">
        <f t="shared" si="208"/>
        <v>93.90862944162437</v>
      </c>
      <c r="ER48">
        <f t="shared" si="209"/>
        <v>96.666666666666671</v>
      </c>
      <c r="ES48">
        <f t="shared" si="210"/>
        <v>96.551724137931032</v>
      </c>
      <c r="ET48">
        <f t="shared" si="211"/>
        <v>97.087378640776706</v>
      </c>
      <c r="EU48">
        <f t="shared" si="212"/>
        <v>96.244131455399057</v>
      </c>
      <c r="EV48">
        <f t="shared" si="213"/>
        <v>94.392523364485982</v>
      </c>
      <c r="EW48">
        <f t="shared" si="214"/>
        <v>93.5</v>
      </c>
      <c r="EX48">
        <f t="shared" si="215"/>
        <v>94.21052631578948</v>
      </c>
      <c r="EY48" s="447">
        <f t="shared" si="216"/>
        <v>94.941021522653799</v>
      </c>
      <c r="EZ48" s="446">
        <f t="shared" si="217"/>
        <v>1.5931292844395959</v>
      </c>
      <c r="FA48" s="459" t="s">
        <v>183</v>
      </c>
      <c r="FB48" s="444">
        <f>AVERAGE(ER47:ER50,ES47:ES50,ET47:ET50,EU47:EU50,EV47:EV50,EW47:EW50,EX47:EX50,EQ47:EQ50,EP47:EP50,EO47:EO50,EN47:EN50,EM47:EM50)</f>
        <v>94.645018201494395</v>
      </c>
      <c r="FC48" s="458">
        <f>STDEV(EM48:EX50)</f>
        <v>1.5785839105943476</v>
      </c>
      <c r="FD48" s="457">
        <f>FC48/SQRT(10)</f>
        <v>0.49919206351737433</v>
      </c>
      <c r="FF48" s="590">
        <v>0.180555555555556</v>
      </c>
      <c r="FG48" s="379">
        <v>191</v>
      </c>
      <c r="FH48" s="379">
        <v>200</v>
      </c>
      <c r="FI48" s="379">
        <v>183</v>
      </c>
      <c r="FJ48" s="379">
        <v>189</v>
      </c>
      <c r="FK48" s="379">
        <v>186</v>
      </c>
      <c r="FL48" s="379">
        <v>205</v>
      </c>
      <c r="FM48" s="379">
        <v>198</v>
      </c>
      <c r="FN48" s="379">
        <v>199</v>
      </c>
      <c r="FO48" s="379">
        <v>204</v>
      </c>
      <c r="FP48" s="379">
        <v>202</v>
      </c>
      <c r="FQ48" s="379">
        <v>187</v>
      </c>
      <c r="FR48" s="379">
        <v>185</v>
      </c>
      <c r="FS48" s="447">
        <f t="shared" si="218"/>
        <v>194.08333333333334</v>
      </c>
      <c r="FT48" s="446">
        <f t="shared" si="219"/>
        <v>8.0392031868082476</v>
      </c>
      <c r="FU48" s="459" t="s">
        <v>183</v>
      </c>
      <c r="FV48" s="444">
        <f>AVERAGE(FL47:FL50,FM47:FM50,FN47:FN50,FO47:FO50,FP47:FP50,FQ47:FQ50,FR47:FR50,FK47:FK50,FJ47:FJ50,FI47:FI50,FH47:FH50,FG47:FG50)</f>
        <v>193.4375</v>
      </c>
      <c r="FW48" s="458">
        <f>STDEV(FG48:FR50)</f>
        <v>8.2962508265949726</v>
      </c>
      <c r="FX48" s="457">
        <f>FW48/SQRT(10)</f>
        <v>2.623504865209473</v>
      </c>
      <c r="FZ48" s="615">
        <v>0.180555555555556</v>
      </c>
      <c r="GA48" s="379">
        <f t="shared" si="220"/>
        <v>94.554455445544548</v>
      </c>
      <c r="GB48" s="379">
        <f t="shared" si="221"/>
        <v>96.618357487922708</v>
      </c>
      <c r="GC48" s="379">
        <f t="shared" si="222"/>
        <v>94.818652849740943</v>
      </c>
      <c r="GD48" s="379">
        <f t="shared" si="223"/>
        <v>91.304347826086953</v>
      </c>
      <c r="GE48" s="379">
        <f t="shared" si="224"/>
        <v>94.416243654822338</v>
      </c>
      <c r="GF48" s="379">
        <f t="shared" si="225"/>
        <v>97.61904761904762</v>
      </c>
      <c r="GG48" s="379">
        <f t="shared" si="226"/>
        <v>97.536945812807886</v>
      </c>
      <c r="GH48" s="379">
        <f t="shared" si="227"/>
        <v>96.601941747572823</v>
      </c>
      <c r="GI48" s="379">
        <f t="shared" si="228"/>
        <v>95.774647887323937</v>
      </c>
      <c r="GJ48" s="379">
        <f t="shared" si="229"/>
        <v>94.392523364485982</v>
      </c>
      <c r="GK48" s="379">
        <f t="shared" si="230"/>
        <v>93.5</v>
      </c>
      <c r="GL48" s="379">
        <f t="shared" si="231"/>
        <v>97.368421052631575</v>
      </c>
      <c r="GM48" s="447">
        <f t="shared" si="232"/>
        <v>95.375465395665614</v>
      </c>
      <c r="GN48" s="446">
        <f t="shared" si="233"/>
        <v>1.903290221593825</v>
      </c>
      <c r="GO48" s="459" t="s">
        <v>183</v>
      </c>
      <c r="GP48" s="444">
        <f>AVERAGE(GF47:GF50,GG47:GG50,GH47:GH50,GI47:GI50,GJ47:GJ50,GK47:GK50,GL47:GL50,GE47:GE50,GD47:GD50,GC47:GC50,GB47:GB50,GA47:GA50)</f>
        <v>95.050056658027117</v>
      </c>
      <c r="GQ48" s="458">
        <f>STDEV(GA48:GL50)</f>
        <v>1.8812028130302658</v>
      </c>
      <c r="GR48" s="457">
        <f>GQ48/SQRT(10)</f>
        <v>0.59488856298915216</v>
      </c>
      <c r="GT48" s="590">
        <v>0.180555555555556</v>
      </c>
      <c r="GU48" s="379">
        <v>193</v>
      </c>
      <c r="GV48" s="379">
        <v>201</v>
      </c>
      <c r="GW48" s="379">
        <v>184</v>
      </c>
      <c r="GX48" s="557"/>
      <c r="GY48" s="379">
        <v>188</v>
      </c>
      <c r="GZ48" s="379">
        <v>203</v>
      </c>
      <c r="HA48" s="379">
        <v>200</v>
      </c>
      <c r="HB48" s="379">
        <v>202</v>
      </c>
      <c r="HC48" s="379">
        <v>205</v>
      </c>
      <c r="HD48" s="379">
        <v>202</v>
      </c>
      <c r="HE48" s="379">
        <v>189</v>
      </c>
      <c r="HF48" s="379">
        <v>175</v>
      </c>
      <c r="HG48" s="447">
        <f t="shared" si="234"/>
        <v>194.72727272727272</v>
      </c>
      <c r="HH48" s="446">
        <f t="shared" si="235"/>
        <v>9.654956334348789</v>
      </c>
      <c r="HI48" s="459" t="s">
        <v>183</v>
      </c>
      <c r="HJ48" s="444">
        <f>AVERAGE(GZ47:GZ50,HA47:HA50,HB47:HB50,HC47:HC50,HD47:HD50,HE47:HE50,HF47:HF50,GY47:GY50,GX47:GX50,GW47:GW50,GV47:GV50,GU47:GU50)</f>
        <v>194.40909090909091</v>
      </c>
      <c r="HK48" s="458">
        <f>STDEV(GU48:HF50)</f>
        <v>9.6218265134300491</v>
      </c>
      <c r="HL48" s="457">
        <f>HK48/SQRT(10)</f>
        <v>3.0426887033435648</v>
      </c>
      <c r="HN48" s="615">
        <v>0.180555555555556</v>
      </c>
      <c r="HO48">
        <f t="shared" si="236"/>
        <v>95.544554455445535</v>
      </c>
      <c r="HP48">
        <f t="shared" si="237"/>
        <v>97.101449275362313</v>
      </c>
      <c r="HQ48">
        <f t="shared" si="238"/>
        <v>95.336787564766837</v>
      </c>
      <c r="HS48">
        <f t="shared" si="239"/>
        <v>95.431472081218274</v>
      </c>
      <c r="HT48">
        <f t="shared" si="240"/>
        <v>96.666666666666671</v>
      </c>
      <c r="HU48">
        <f t="shared" si="241"/>
        <v>98.522167487684726</v>
      </c>
      <c r="HV48">
        <f t="shared" si="242"/>
        <v>98.05825242718447</v>
      </c>
      <c r="HW48">
        <f t="shared" si="243"/>
        <v>96.244131455399057</v>
      </c>
      <c r="HX48">
        <f t="shared" si="244"/>
        <v>94.392523364485982</v>
      </c>
      <c r="HY48">
        <f t="shared" si="245"/>
        <v>94.5</v>
      </c>
      <c r="HZ48">
        <f t="shared" si="246"/>
        <v>92.10526315789474</v>
      </c>
      <c r="IA48" s="447">
        <f t="shared" si="247"/>
        <v>95.809387994191695</v>
      </c>
      <c r="IB48" s="446">
        <f t="shared" si="248"/>
        <v>1.8135260207527162</v>
      </c>
      <c r="IC48" s="459" t="s">
        <v>183</v>
      </c>
      <c r="ID48" s="444">
        <f>AVERAGE(HT47:HT50,HU47:HU50,HV47:HV50,HW47:HW50,HX47:HX50,HY47:HY50,HZ47:HZ50,HS47:HS50,HR47:HR50,HQ47:HQ50,HP47:HP50,HO47:HO50)</f>
        <v>95.651755674287358</v>
      </c>
      <c r="IE48" s="458">
        <f>STDEV(HO48:HZ50)</f>
        <v>1.9015829868143608</v>
      </c>
      <c r="IF48" s="457">
        <f>IE48/SQRT(10)</f>
        <v>0.60133333981593151</v>
      </c>
    </row>
    <row r="49" spans="2:320" ht="16" thickBot="1" x14ac:dyDescent="0.4">
      <c r="B49" s="589">
        <v>0.194444444444444</v>
      </c>
      <c r="C49" s="379">
        <v>179</v>
      </c>
      <c r="D49" s="379">
        <v>189</v>
      </c>
      <c r="E49" s="379">
        <v>173</v>
      </c>
      <c r="F49" s="379">
        <v>193</v>
      </c>
      <c r="G49" s="379">
        <v>183</v>
      </c>
      <c r="H49" s="393">
        <v>194</v>
      </c>
      <c r="I49" s="393">
        <v>187</v>
      </c>
      <c r="J49" s="393">
        <v>197</v>
      </c>
      <c r="K49" s="393">
        <v>198</v>
      </c>
      <c r="L49" s="393">
        <v>198</v>
      </c>
      <c r="M49" s="393">
        <v>178</v>
      </c>
      <c r="N49" s="393">
        <v>176</v>
      </c>
      <c r="O49" s="447">
        <f t="shared" si="154"/>
        <v>187.08333333333334</v>
      </c>
      <c r="P49" s="446">
        <f t="shared" si="155"/>
        <v>9.090037837038297</v>
      </c>
      <c r="Q49" s="455"/>
      <c r="R49" s="444"/>
      <c r="S49" s="454"/>
      <c r="T49" s="453"/>
      <c r="V49" s="589">
        <v>0.194444444444444</v>
      </c>
      <c r="W49" s="379">
        <f t="shared" si="156"/>
        <v>88.613861386138609</v>
      </c>
      <c r="X49" s="379">
        <f t="shared" si="157"/>
        <v>91.304347826086953</v>
      </c>
      <c r="Y49" s="379">
        <f t="shared" si="158"/>
        <v>89.637305699481857</v>
      </c>
      <c r="Z49" s="379">
        <f t="shared" si="159"/>
        <v>93.236714975845416</v>
      </c>
      <c r="AA49" s="379">
        <f t="shared" si="160"/>
        <v>92.89340101522842</v>
      </c>
      <c r="AB49" s="379">
        <f t="shared" si="161"/>
        <v>92.38095238095238</v>
      </c>
      <c r="AC49" s="379">
        <f t="shared" si="162"/>
        <v>92.118226600985224</v>
      </c>
      <c r="AD49" s="379">
        <f t="shared" si="163"/>
        <v>95.631067961165044</v>
      </c>
      <c r="AE49" s="379">
        <f t="shared" si="164"/>
        <v>92.957746478873233</v>
      </c>
      <c r="AF49" s="379">
        <f t="shared" si="165"/>
        <v>92.523364485981304</v>
      </c>
      <c r="AG49" s="379">
        <f t="shared" si="166"/>
        <v>89</v>
      </c>
      <c r="AH49" s="379">
        <f t="shared" si="167"/>
        <v>92.631578947368425</v>
      </c>
      <c r="AI49" s="447">
        <f t="shared" si="168"/>
        <v>91.910713979842228</v>
      </c>
      <c r="AJ49" s="446">
        <f t="shared" si="169"/>
        <v>1.9931244055472941</v>
      </c>
      <c r="AK49" s="455"/>
      <c r="AL49" s="444"/>
      <c r="AM49" s="454"/>
      <c r="AN49" s="453"/>
      <c r="AP49" s="589">
        <v>0.194444444444444</v>
      </c>
      <c r="AQ49" s="379">
        <v>184</v>
      </c>
      <c r="AR49" s="379">
        <v>195</v>
      </c>
      <c r="AS49" s="379">
        <v>177</v>
      </c>
      <c r="AT49" s="379">
        <v>195</v>
      </c>
      <c r="AU49" s="379">
        <v>185</v>
      </c>
      <c r="AV49" s="393">
        <v>198</v>
      </c>
      <c r="AW49" s="393">
        <v>191</v>
      </c>
      <c r="AX49" s="393">
        <v>198</v>
      </c>
      <c r="AY49" s="393">
        <v>203</v>
      </c>
      <c r="AZ49" s="393">
        <v>201</v>
      </c>
      <c r="BA49" s="393">
        <v>183</v>
      </c>
      <c r="BB49" s="393">
        <v>181</v>
      </c>
      <c r="BC49" s="447">
        <f t="shared" si="170"/>
        <v>190.91666666666666</v>
      </c>
      <c r="BD49" s="446">
        <f t="shared" si="171"/>
        <v>8.6282657409800319</v>
      </c>
      <c r="BE49" s="455"/>
      <c r="BF49" s="444"/>
      <c r="BG49" s="454"/>
      <c r="BH49" s="453"/>
      <c r="BJ49" s="448">
        <v>0.194444444444445</v>
      </c>
      <c r="BK49" s="379">
        <f t="shared" si="172"/>
        <v>91.089108910891099</v>
      </c>
      <c r="BL49" s="379">
        <f t="shared" si="173"/>
        <v>94.20289855072464</v>
      </c>
      <c r="BM49" s="379">
        <f t="shared" si="174"/>
        <v>91.709844559585491</v>
      </c>
      <c r="BN49" s="379">
        <f t="shared" si="175"/>
        <v>94.20289855072464</v>
      </c>
      <c r="BO49" s="379">
        <f t="shared" si="176"/>
        <v>93.90862944162437</v>
      </c>
      <c r="BP49" s="379">
        <f t="shared" si="177"/>
        <v>94.285714285714278</v>
      </c>
      <c r="BQ49" s="379">
        <f t="shared" si="178"/>
        <v>94.088669950738918</v>
      </c>
      <c r="BR49" s="379">
        <f t="shared" si="179"/>
        <v>96.116504854368941</v>
      </c>
      <c r="BS49" s="379">
        <f t="shared" si="180"/>
        <v>95.305164319248831</v>
      </c>
      <c r="BT49" s="379">
        <f t="shared" si="181"/>
        <v>93.925233644859816</v>
      </c>
      <c r="BU49" s="379">
        <f t="shared" si="182"/>
        <v>91.5</v>
      </c>
      <c r="BV49" s="379">
        <f t="shared" si="183"/>
        <v>95.263157894736835</v>
      </c>
      <c r="BW49" s="447">
        <f t="shared" si="184"/>
        <v>93.799818746934832</v>
      </c>
      <c r="BX49" s="446">
        <f t="shared" si="185"/>
        <v>1.5797471683385056</v>
      </c>
      <c r="BY49" s="455"/>
      <c r="BZ49" s="444"/>
      <c r="CA49" s="454"/>
      <c r="CB49" s="453"/>
      <c r="CD49" s="589">
        <v>0.194444444444444</v>
      </c>
      <c r="CE49" s="379">
        <v>188</v>
      </c>
      <c r="CF49" s="379">
        <v>198</v>
      </c>
      <c r="CG49" s="379">
        <v>180</v>
      </c>
      <c r="CH49" s="379">
        <v>195</v>
      </c>
      <c r="CI49" s="379">
        <v>185</v>
      </c>
      <c r="CJ49" s="393">
        <v>201</v>
      </c>
      <c r="CK49" s="393">
        <v>193</v>
      </c>
      <c r="CL49" s="393">
        <v>198</v>
      </c>
      <c r="CM49" s="393">
        <v>204</v>
      </c>
      <c r="CN49" s="393">
        <v>201</v>
      </c>
      <c r="CO49" s="393">
        <v>185</v>
      </c>
      <c r="CP49" s="393">
        <v>180</v>
      </c>
      <c r="CQ49" s="447">
        <f t="shared" si="186"/>
        <v>192.33333333333334</v>
      </c>
      <c r="CR49" s="446">
        <f t="shared" si="187"/>
        <v>8.4674063146260838</v>
      </c>
      <c r="CS49" s="455"/>
      <c r="CT49" s="444"/>
      <c r="CU49" s="454"/>
      <c r="CV49" s="453"/>
      <c r="CX49" s="448">
        <v>0.194444444444445</v>
      </c>
      <c r="CY49">
        <f t="shared" si="188"/>
        <v>93.069306930693074</v>
      </c>
      <c r="CZ49">
        <f t="shared" si="189"/>
        <v>95.652173913043484</v>
      </c>
      <c r="DA49">
        <f t="shared" si="190"/>
        <v>93.264248704663217</v>
      </c>
      <c r="DB49">
        <f t="shared" si="191"/>
        <v>94.20289855072464</v>
      </c>
      <c r="DC49">
        <f t="shared" si="192"/>
        <v>93.90862944162437</v>
      </c>
      <c r="DD49">
        <f t="shared" si="193"/>
        <v>95.714285714285722</v>
      </c>
      <c r="DE49">
        <f t="shared" si="194"/>
        <v>95.073891625615758</v>
      </c>
      <c r="DF49">
        <f t="shared" si="195"/>
        <v>96.116504854368941</v>
      </c>
      <c r="DG49">
        <f t="shared" si="196"/>
        <v>95.774647887323937</v>
      </c>
      <c r="DH49">
        <f t="shared" si="197"/>
        <v>93.925233644859816</v>
      </c>
      <c r="DI49">
        <f t="shared" si="198"/>
        <v>92.5</v>
      </c>
      <c r="DJ49">
        <f t="shared" si="199"/>
        <v>94.73684210526315</v>
      </c>
      <c r="DK49" s="447">
        <f t="shared" si="200"/>
        <v>94.494888614372158</v>
      </c>
      <c r="DL49" s="446">
        <f t="shared" si="201"/>
        <v>1.1972411719623863</v>
      </c>
      <c r="DM49" s="455"/>
      <c r="DN49" s="444"/>
      <c r="DO49" s="454"/>
      <c r="DP49" s="453"/>
      <c r="DR49" s="587">
        <v>0.194444444444445</v>
      </c>
      <c r="DS49" s="379">
        <v>190</v>
      </c>
      <c r="DT49" s="379">
        <v>199</v>
      </c>
      <c r="DU49" s="379">
        <v>181</v>
      </c>
      <c r="DV49" s="379">
        <v>191</v>
      </c>
      <c r="DW49" s="379">
        <v>184</v>
      </c>
      <c r="DX49" s="379">
        <v>202</v>
      </c>
      <c r="DY49" s="379">
        <v>197</v>
      </c>
      <c r="DZ49" s="379">
        <v>199</v>
      </c>
      <c r="EA49" s="379">
        <v>205</v>
      </c>
      <c r="EB49" s="393">
        <v>202</v>
      </c>
      <c r="EC49" s="393">
        <v>186</v>
      </c>
      <c r="ED49" s="393">
        <v>180</v>
      </c>
      <c r="EE49" s="447">
        <f t="shared" si="202"/>
        <v>193</v>
      </c>
      <c r="EF49" s="446">
        <f t="shared" si="203"/>
        <v>8.7904907299153248</v>
      </c>
      <c r="EG49" s="455"/>
      <c r="EH49" s="444"/>
      <c r="EI49" s="454"/>
      <c r="EJ49" s="453"/>
      <c r="EL49" s="448">
        <v>0.194444444444445</v>
      </c>
      <c r="EM49">
        <f t="shared" si="204"/>
        <v>94.059405940594047</v>
      </c>
      <c r="EN49">
        <f t="shared" si="205"/>
        <v>96.135265700483103</v>
      </c>
      <c r="EO49">
        <f t="shared" si="206"/>
        <v>93.782383419689126</v>
      </c>
      <c r="EP49">
        <f t="shared" si="207"/>
        <v>92.270531400966178</v>
      </c>
      <c r="EQ49">
        <f t="shared" si="208"/>
        <v>93.401015228426402</v>
      </c>
      <c r="ER49">
        <f t="shared" si="209"/>
        <v>96.19047619047619</v>
      </c>
      <c r="ES49">
        <f t="shared" si="210"/>
        <v>97.044334975369466</v>
      </c>
      <c r="ET49">
        <f t="shared" si="211"/>
        <v>96.601941747572823</v>
      </c>
      <c r="EU49">
        <f t="shared" si="212"/>
        <v>96.244131455399057</v>
      </c>
      <c r="EV49">
        <f t="shared" si="213"/>
        <v>94.392523364485982</v>
      </c>
      <c r="EW49">
        <f t="shared" si="214"/>
        <v>93</v>
      </c>
      <c r="EX49">
        <f t="shared" si="215"/>
        <v>94.73684210526315</v>
      </c>
      <c r="EY49" s="447">
        <f t="shared" si="216"/>
        <v>94.821570960727115</v>
      </c>
      <c r="EZ49" s="446">
        <f t="shared" si="217"/>
        <v>1.5791177926267546</v>
      </c>
      <c r="FA49" s="455"/>
      <c r="FB49" s="444"/>
      <c r="FC49" s="454"/>
      <c r="FD49" s="453"/>
      <c r="FF49" s="587">
        <v>0.194444444444445</v>
      </c>
      <c r="FG49" s="379">
        <v>190</v>
      </c>
      <c r="FH49" s="379">
        <v>200</v>
      </c>
      <c r="FI49" s="379">
        <v>182</v>
      </c>
      <c r="FJ49" s="379">
        <v>188</v>
      </c>
      <c r="FK49" s="379">
        <v>185</v>
      </c>
      <c r="FL49" s="379">
        <v>204</v>
      </c>
      <c r="FM49" s="379">
        <v>199</v>
      </c>
      <c r="FN49" s="379">
        <v>200</v>
      </c>
      <c r="FO49" s="379">
        <v>204</v>
      </c>
      <c r="FP49" s="393">
        <v>203</v>
      </c>
      <c r="FQ49" s="393">
        <v>187</v>
      </c>
      <c r="FR49" s="393">
        <v>181</v>
      </c>
      <c r="FS49" s="447">
        <f t="shared" si="218"/>
        <v>193.58333333333334</v>
      </c>
      <c r="FT49" s="446">
        <f t="shared" si="219"/>
        <v>8.8979909206653183</v>
      </c>
      <c r="FU49" s="455"/>
      <c r="FV49" s="444"/>
      <c r="FW49" s="454"/>
      <c r="FX49" s="453"/>
      <c r="FZ49" s="448">
        <v>0.194444444444445</v>
      </c>
      <c r="GA49" s="379">
        <f t="shared" si="220"/>
        <v>94.059405940594047</v>
      </c>
      <c r="GB49" s="379">
        <f t="shared" si="221"/>
        <v>96.618357487922708</v>
      </c>
      <c r="GC49" s="379">
        <f t="shared" si="222"/>
        <v>94.300518134715034</v>
      </c>
      <c r="GD49" s="379">
        <f t="shared" si="223"/>
        <v>90.821256038647348</v>
      </c>
      <c r="GE49" s="379">
        <f t="shared" si="224"/>
        <v>93.90862944162437</v>
      </c>
      <c r="GF49" s="379">
        <f t="shared" si="225"/>
        <v>97.142857142857139</v>
      </c>
      <c r="GG49" s="379">
        <f t="shared" si="226"/>
        <v>98.029556650246306</v>
      </c>
      <c r="GH49" s="379">
        <f t="shared" si="227"/>
        <v>97.087378640776706</v>
      </c>
      <c r="GI49" s="379">
        <f t="shared" si="228"/>
        <v>95.774647887323937</v>
      </c>
      <c r="GJ49" s="379">
        <f t="shared" si="229"/>
        <v>94.859813084112147</v>
      </c>
      <c r="GK49" s="379">
        <f t="shared" si="230"/>
        <v>93.5</v>
      </c>
      <c r="GL49" s="379">
        <f t="shared" si="231"/>
        <v>95.263157894736835</v>
      </c>
      <c r="GM49" s="447">
        <f t="shared" si="232"/>
        <v>95.113798195296383</v>
      </c>
      <c r="GN49" s="446">
        <f t="shared" si="233"/>
        <v>1.9899028546952151</v>
      </c>
      <c r="GO49" s="455"/>
      <c r="GP49" s="444"/>
      <c r="GQ49" s="454"/>
      <c r="GR49" s="453"/>
      <c r="GT49" s="587">
        <v>0.194444444444445</v>
      </c>
      <c r="GU49" s="379">
        <v>191</v>
      </c>
      <c r="GV49" s="379">
        <v>199</v>
      </c>
      <c r="GW49" s="379">
        <v>183</v>
      </c>
      <c r="GX49" s="450"/>
      <c r="GY49" s="379">
        <v>187</v>
      </c>
      <c r="GZ49" s="379">
        <v>206</v>
      </c>
      <c r="HA49" s="379">
        <v>201</v>
      </c>
      <c r="HB49" s="379">
        <v>201</v>
      </c>
      <c r="HC49" s="379">
        <v>206</v>
      </c>
      <c r="HD49" s="393">
        <v>201</v>
      </c>
      <c r="HE49" s="393">
        <v>189</v>
      </c>
      <c r="HF49" s="393">
        <v>174</v>
      </c>
      <c r="HG49" s="447">
        <f t="shared" si="234"/>
        <v>194.36363636363637</v>
      </c>
      <c r="HH49" s="446">
        <f t="shared" si="235"/>
        <v>10.307984548617904</v>
      </c>
      <c r="HI49" s="455"/>
      <c r="HJ49" s="444"/>
      <c r="HK49" s="454"/>
      <c r="HL49" s="453"/>
      <c r="HN49" s="448">
        <v>0.194444444444445</v>
      </c>
      <c r="HO49">
        <f t="shared" si="236"/>
        <v>94.554455445544548</v>
      </c>
      <c r="HP49">
        <f t="shared" si="237"/>
        <v>96.135265700483103</v>
      </c>
      <c r="HQ49">
        <f t="shared" si="238"/>
        <v>94.818652849740943</v>
      </c>
      <c r="HS49">
        <f t="shared" si="239"/>
        <v>94.923857868020306</v>
      </c>
      <c r="HT49">
        <f t="shared" si="240"/>
        <v>98.095238095238088</v>
      </c>
      <c r="HU49">
        <f t="shared" si="241"/>
        <v>99.01477832512316</v>
      </c>
      <c r="HV49">
        <f t="shared" si="242"/>
        <v>97.572815533980588</v>
      </c>
      <c r="HW49">
        <f t="shared" si="243"/>
        <v>96.713615023474176</v>
      </c>
      <c r="HX49">
        <f t="shared" si="244"/>
        <v>93.925233644859816</v>
      </c>
      <c r="HY49">
        <f t="shared" si="245"/>
        <v>94.5</v>
      </c>
      <c r="HZ49">
        <f t="shared" si="246"/>
        <v>91.578947368421055</v>
      </c>
      <c r="IA49" s="447">
        <f t="shared" si="247"/>
        <v>95.621169077716885</v>
      </c>
      <c r="IB49" s="446">
        <f t="shared" si="248"/>
        <v>2.1364733846335233</v>
      </c>
      <c r="IC49" s="455"/>
      <c r="ID49" s="444"/>
      <c r="IE49" s="454"/>
      <c r="IF49" s="453"/>
    </row>
    <row r="50" spans="2:320" ht="16" thickBot="1" x14ac:dyDescent="0.4">
      <c r="B50" s="588">
        <v>0.20833333333333301</v>
      </c>
      <c r="C50" s="393">
        <v>178</v>
      </c>
      <c r="D50" s="393">
        <v>188</v>
      </c>
      <c r="E50" s="393">
        <v>172</v>
      </c>
      <c r="F50" s="393">
        <v>193</v>
      </c>
      <c r="G50" s="393">
        <v>183</v>
      </c>
      <c r="H50" s="393">
        <v>195</v>
      </c>
      <c r="I50" s="393">
        <v>186</v>
      </c>
      <c r="J50" s="393">
        <v>195</v>
      </c>
      <c r="K50" s="393">
        <v>198</v>
      </c>
      <c r="L50" s="393">
        <v>198</v>
      </c>
      <c r="M50" s="393">
        <v>178</v>
      </c>
      <c r="N50" s="393">
        <v>175</v>
      </c>
      <c r="O50" s="447">
        <f t="shared" si="154"/>
        <v>186.58333333333334</v>
      </c>
      <c r="P50" s="446">
        <f t="shared" si="155"/>
        <v>9.307458722916147</v>
      </c>
      <c r="Q50" s="445"/>
      <c r="R50" s="444"/>
      <c r="S50" s="443"/>
      <c r="T50" s="442"/>
      <c r="V50" s="588">
        <v>0.20833333333333301</v>
      </c>
      <c r="W50" s="379">
        <f t="shared" ref="W50:AD50" si="249">C51/C$6*100</f>
        <v>83.267326732673268</v>
      </c>
      <c r="X50" s="379">
        <f t="shared" si="249"/>
        <v>86.441223832528181</v>
      </c>
      <c r="Y50" s="379">
        <f t="shared" si="249"/>
        <v>85.04317789291882</v>
      </c>
      <c r="Z50" s="379">
        <f t="shared" si="249"/>
        <v>89.082125603864739</v>
      </c>
      <c r="AA50" s="379">
        <f t="shared" si="249"/>
        <v>89.780033840947553</v>
      </c>
      <c r="AB50" s="379">
        <f t="shared" si="249"/>
        <v>91.523809523809518</v>
      </c>
      <c r="AC50" s="379">
        <f t="shared" si="249"/>
        <v>89.556650246305423</v>
      </c>
      <c r="AD50" s="379">
        <f t="shared" si="249"/>
        <v>93.915857605178005</v>
      </c>
      <c r="AE50" s="379">
        <f>K50/K$6*100</f>
        <v>92.957746478873233</v>
      </c>
      <c r="AF50" s="379">
        <f>L50/L$6*100</f>
        <v>92.523364485981304</v>
      </c>
      <c r="AG50" s="379">
        <f>M50/M$6*100</f>
        <v>89</v>
      </c>
      <c r="AH50" s="379">
        <f>N50/N$6*100</f>
        <v>92.10526315789474</v>
      </c>
      <c r="AI50" s="447">
        <f t="shared" si="168"/>
        <v>89.599714950081236</v>
      </c>
      <c r="AJ50" s="446">
        <f t="shared" si="169"/>
        <v>3.3019589829965694</v>
      </c>
      <c r="AK50" s="445"/>
      <c r="AL50" s="444"/>
      <c r="AM50" s="443"/>
      <c r="AN50" s="442"/>
      <c r="AP50" s="588">
        <v>0.20833333333333301</v>
      </c>
      <c r="AQ50" s="379">
        <v>183</v>
      </c>
      <c r="AR50" s="379">
        <v>194</v>
      </c>
      <c r="AS50" s="379">
        <v>177</v>
      </c>
      <c r="AT50" s="379">
        <v>194</v>
      </c>
      <c r="AU50" s="379">
        <v>185</v>
      </c>
      <c r="AV50" s="422">
        <v>199</v>
      </c>
      <c r="AW50" s="422">
        <v>190</v>
      </c>
      <c r="AX50" s="422">
        <v>197</v>
      </c>
      <c r="AY50" s="422">
        <v>203</v>
      </c>
      <c r="AZ50" s="379">
        <v>200</v>
      </c>
      <c r="BA50" s="379">
        <v>181</v>
      </c>
      <c r="BB50" s="379">
        <v>180</v>
      </c>
      <c r="BC50" s="447">
        <f t="shared" si="170"/>
        <v>190.25</v>
      </c>
      <c r="BD50" s="446">
        <f t="shared" si="171"/>
        <v>8.8124395549184289</v>
      </c>
      <c r="BE50" s="445"/>
      <c r="BF50" s="444"/>
      <c r="BG50" s="443"/>
      <c r="BH50" s="442"/>
      <c r="BJ50" s="613">
        <v>0.20833333333333301</v>
      </c>
      <c r="BK50" s="379">
        <f t="shared" si="172"/>
        <v>90.594059405940598</v>
      </c>
      <c r="BL50" s="379">
        <f t="shared" si="173"/>
        <v>93.719806763285035</v>
      </c>
      <c r="BM50" s="379">
        <f t="shared" si="174"/>
        <v>91.709844559585491</v>
      </c>
      <c r="BN50" s="379">
        <f t="shared" si="175"/>
        <v>93.719806763285035</v>
      </c>
      <c r="BO50" s="379">
        <f t="shared" si="176"/>
        <v>93.90862944162437</v>
      </c>
      <c r="BP50" s="379">
        <f t="shared" si="177"/>
        <v>94.761904761904759</v>
      </c>
      <c r="BQ50" s="379">
        <f t="shared" si="178"/>
        <v>93.596059113300484</v>
      </c>
      <c r="BR50" s="379">
        <f t="shared" si="179"/>
        <v>95.631067961165044</v>
      </c>
      <c r="BS50" s="379">
        <f t="shared" si="180"/>
        <v>95.305164319248831</v>
      </c>
      <c r="BT50" s="379">
        <f t="shared" si="181"/>
        <v>93.45794392523365</v>
      </c>
      <c r="BU50" s="379">
        <f t="shared" si="182"/>
        <v>90.5</v>
      </c>
      <c r="BV50" s="379">
        <f t="shared" si="183"/>
        <v>94.73684210526315</v>
      </c>
      <c r="BW50" s="447">
        <f t="shared" si="184"/>
        <v>93.470094093319702</v>
      </c>
      <c r="BX50" s="446">
        <f t="shared" si="185"/>
        <v>1.7012099941903707</v>
      </c>
      <c r="BY50" s="445"/>
      <c r="BZ50" s="444"/>
      <c r="CA50" s="443"/>
      <c r="CB50" s="442"/>
      <c r="CD50" s="587">
        <v>0.20833333333333301</v>
      </c>
      <c r="CE50" s="379">
        <v>186</v>
      </c>
      <c r="CF50" s="379">
        <v>196</v>
      </c>
      <c r="CG50" s="379">
        <v>178</v>
      </c>
      <c r="CH50" s="379">
        <v>194</v>
      </c>
      <c r="CI50" s="379">
        <v>185</v>
      </c>
      <c r="CJ50" s="379">
        <v>200</v>
      </c>
      <c r="CK50" s="379">
        <v>191</v>
      </c>
      <c r="CL50" s="379">
        <v>198</v>
      </c>
      <c r="CM50" s="379">
        <v>204</v>
      </c>
      <c r="CN50" s="379">
        <v>203</v>
      </c>
      <c r="CO50" s="379">
        <v>185</v>
      </c>
      <c r="CP50" s="379">
        <v>180</v>
      </c>
      <c r="CQ50" s="447">
        <f t="shared" si="186"/>
        <v>191.66666666666666</v>
      </c>
      <c r="CR50" s="446">
        <f t="shared" si="187"/>
        <v>8.8351913426142659</v>
      </c>
      <c r="CS50" s="445"/>
      <c r="CT50" s="444"/>
      <c r="CU50" s="443"/>
      <c r="CV50" s="442"/>
      <c r="CX50" s="613">
        <v>0.20833333333333301</v>
      </c>
      <c r="CY50">
        <f t="shared" si="188"/>
        <v>92.079207920792086</v>
      </c>
      <c r="CZ50">
        <f t="shared" si="189"/>
        <v>94.685990338164245</v>
      </c>
      <c r="DA50">
        <f t="shared" si="190"/>
        <v>92.2279792746114</v>
      </c>
      <c r="DB50">
        <f t="shared" si="191"/>
        <v>93.719806763285035</v>
      </c>
      <c r="DC50">
        <f t="shared" si="192"/>
        <v>93.90862944162437</v>
      </c>
      <c r="DD50">
        <f t="shared" si="193"/>
        <v>95.238095238095227</v>
      </c>
      <c r="DE50">
        <f t="shared" si="194"/>
        <v>94.088669950738918</v>
      </c>
      <c r="DF50">
        <f t="shared" si="195"/>
        <v>96.116504854368941</v>
      </c>
      <c r="DG50">
        <f t="shared" si="196"/>
        <v>95.774647887323937</v>
      </c>
      <c r="DH50">
        <f t="shared" si="197"/>
        <v>94.859813084112147</v>
      </c>
      <c r="DI50">
        <f t="shared" si="198"/>
        <v>92.5</v>
      </c>
      <c r="DJ50">
        <f t="shared" si="199"/>
        <v>94.73684210526315</v>
      </c>
      <c r="DK50" s="447">
        <f t="shared" si="200"/>
        <v>94.161348904864951</v>
      </c>
      <c r="DL50" s="446">
        <f t="shared" si="201"/>
        <v>1.3408431043544049</v>
      </c>
      <c r="DM50" s="445"/>
      <c r="DN50" s="444"/>
      <c r="DO50" s="443"/>
      <c r="DP50" s="442"/>
      <c r="DR50" s="614">
        <v>0.20833333333333301</v>
      </c>
      <c r="DS50" s="379">
        <v>188</v>
      </c>
      <c r="DT50" s="379">
        <v>198</v>
      </c>
      <c r="DU50" s="379">
        <v>179</v>
      </c>
      <c r="DV50" s="379">
        <v>190</v>
      </c>
      <c r="DW50" s="379">
        <v>184</v>
      </c>
      <c r="DX50" s="393">
        <v>203</v>
      </c>
      <c r="DY50" s="393">
        <v>196</v>
      </c>
      <c r="DZ50" s="393">
        <v>197</v>
      </c>
      <c r="EA50" s="393">
        <v>205</v>
      </c>
      <c r="EB50" s="379">
        <v>202</v>
      </c>
      <c r="EC50" s="379">
        <v>186</v>
      </c>
      <c r="ED50" s="379">
        <v>180</v>
      </c>
      <c r="EE50" s="447">
        <f t="shared" si="202"/>
        <v>192.33333333333334</v>
      </c>
      <c r="EF50" s="446">
        <f t="shared" si="203"/>
        <v>9.0386376018164203</v>
      </c>
      <c r="EG50" s="445"/>
      <c r="EH50" s="444"/>
      <c r="EI50" s="443"/>
      <c r="EJ50" s="442"/>
      <c r="EL50" s="613">
        <v>0.20833333333333301</v>
      </c>
      <c r="EM50">
        <f t="shared" si="204"/>
        <v>93.069306930693074</v>
      </c>
      <c r="EN50">
        <f t="shared" si="205"/>
        <v>95.652173913043484</v>
      </c>
      <c r="EO50">
        <f t="shared" si="206"/>
        <v>92.746113989637308</v>
      </c>
      <c r="EP50">
        <f t="shared" si="207"/>
        <v>91.787439613526573</v>
      </c>
      <c r="EQ50">
        <f t="shared" si="208"/>
        <v>93.401015228426402</v>
      </c>
      <c r="ER50">
        <f t="shared" si="209"/>
        <v>96.666666666666671</v>
      </c>
      <c r="ES50">
        <f t="shared" si="210"/>
        <v>96.551724137931032</v>
      </c>
      <c r="ET50">
        <f t="shared" si="211"/>
        <v>95.631067961165044</v>
      </c>
      <c r="EU50">
        <f t="shared" si="212"/>
        <v>96.244131455399057</v>
      </c>
      <c r="EV50">
        <f t="shared" si="213"/>
        <v>94.392523364485982</v>
      </c>
      <c r="EW50">
        <f t="shared" si="214"/>
        <v>93</v>
      </c>
      <c r="EX50">
        <f t="shared" si="215"/>
        <v>94.73684210526315</v>
      </c>
      <c r="EY50" s="447">
        <f t="shared" si="216"/>
        <v>94.489917113853153</v>
      </c>
      <c r="EZ50" s="446">
        <f t="shared" si="217"/>
        <v>1.6667334951993098</v>
      </c>
      <c r="FA50" s="445"/>
      <c r="FB50" s="444"/>
      <c r="FC50" s="443"/>
      <c r="FD50" s="442"/>
      <c r="FF50" s="614">
        <v>0.20833333333333301</v>
      </c>
      <c r="FG50" s="379">
        <v>190</v>
      </c>
      <c r="FH50" s="379">
        <v>199</v>
      </c>
      <c r="FI50" s="379">
        <v>182</v>
      </c>
      <c r="FJ50" s="379">
        <v>188</v>
      </c>
      <c r="FK50" s="379">
        <v>185</v>
      </c>
      <c r="FL50" s="393">
        <v>203</v>
      </c>
      <c r="FM50" s="393">
        <v>198</v>
      </c>
      <c r="FN50" s="393">
        <v>199</v>
      </c>
      <c r="FO50" s="393">
        <v>204</v>
      </c>
      <c r="FP50" s="379">
        <v>201</v>
      </c>
      <c r="FQ50" s="379">
        <v>186</v>
      </c>
      <c r="FR50" s="379">
        <v>180</v>
      </c>
      <c r="FS50" s="447">
        <f t="shared" si="218"/>
        <v>192.91666666666666</v>
      </c>
      <c r="FT50" s="446">
        <f t="shared" si="219"/>
        <v>8.6282657409800319</v>
      </c>
      <c r="FU50" s="445"/>
      <c r="FV50" s="444"/>
      <c r="FW50" s="443"/>
      <c r="FX50" s="442"/>
      <c r="FZ50" s="613">
        <v>0.20833333333333301</v>
      </c>
      <c r="GA50" s="379">
        <f t="shared" si="220"/>
        <v>94.059405940594047</v>
      </c>
      <c r="GB50" s="379">
        <f t="shared" si="221"/>
        <v>96.135265700483103</v>
      </c>
      <c r="GC50" s="379">
        <f t="shared" si="222"/>
        <v>94.300518134715034</v>
      </c>
      <c r="GD50" s="379">
        <f t="shared" si="223"/>
        <v>90.821256038647348</v>
      </c>
      <c r="GE50" s="379">
        <f t="shared" si="224"/>
        <v>93.90862944162437</v>
      </c>
      <c r="GF50" s="379">
        <f t="shared" si="225"/>
        <v>96.666666666666671</v>
      </c>
      <c r="GG50" s="379">
        <f t="shared" si="226"/>
        <v>97.536945812807886</v>
      </c>
      <c r="GH50" s="379">
        <f t="shared" si="227"/>
        <v>96.601941747572823</v>
      </c>
      <c r="GI50" s="379">
        <f t="shared" si="228"/>
        <v>95.774647887323937</v>
      </c>
      <c r="GJ50" s="379">
        <f t="shared" si="229"/>
        <v>93.925233644859816</v>
      </c>
      <c r="GK50" s="379">
        <f t="shared" si="230"/>
        <v>93</v>
      </c>
      <c r="GL50" s="379">
        <f t="shared" si="231"/>
        <v>94.73684210526315</v>
      </c>
      <c r="GM50" s="447">
        <f t="shared" si="232"/>
        <v>94.788946093379835</v>
      </c>
      <c r="GN50" s="446">
        <f t="shared" si="233"/>
        <v>1.8680526902715264</v>
      </c>
      <c r="GO50" s="445"/>
      <c r="GP50" s="444"/>
      <c r="GQ50" s="443"/>
      <c r="GR50" s="442"/>
      <c r="GT50" s="614">
        <v>0.20833333333333301</v>
      </c>
      <c r="GU50" s="379">
        <v>190</v>
      </c>
      <c r="GV50" s="379">
        <v>199</v>
      </c>
      <c r="GW50" s="379">
        <v>183</v>
      </c>
      <c r="GX50" s="547"/>
      <c r="GY50" s="379">
        <v>187</v>
      </c>
      <c r="GZ50" s="393">
        <v>204</v>
      </c>
      <c r="HA50" s="393">
        <v>200</v>
      </c>
      <c r="HB50" s="393">
        <v>200</v>
      </c>
      <c r="HC50" s="393">
        <v>205</v>
      </c>
      <c r="HD50" s="379">
        <v>201</v>
      </c>
      <c r="HE50" s="379">
        <v>187</v>
      </c>
      <c r="HF50" s="379">
        <v>175</v>
      </c>
      <c r="HG50" s="447">
        <f t="shared" si="234"/>
        <v>193.72727272727272</v>
      </c>
      <c r="HH50" s="446">
        <f t="shared" si="235"/>
        <v>9.8090866964351893</v>
      </c>
      <c r="HI50" s="445"/>
      <c r="HJ50" s="444"/>
      <c r="HK50" s="443"/>
      <c r="HL50" s="442"/>
      <c r="HN50" s="613">
        <v>0.20833333333333301</v>
      </c>
      <c r="HO50">
        <f t="shared" si="236"/>
        <v>94.059405940594047</v>
      </c>
      <c r="HP50">
        <f t="shared" si="237"/>
        <v>96.135265700483103</v>
      </c>
      <c r="HQ50">
        <f t="shared" si="238"/>
        <v>94.818652849740943</v>
      </c>
      <c r="HS50">
        <f t="shared" si="239"/>
        <v>94.923857868020306</v>
      </c>
      <c r="HT50">
        <f t="shared" si="240"/>
        <v>97.142857142857139</v>
      </c>
      <c r="HU50">
        <f t="shared" si="241"/>
        <v>98.522167487684726</v>
      </c>
      <c r="HV50">
        <f t="shared" si="242"/>
        <v>97.087378640776706</v>
      </c>
      <c r="HW50">
        <f t="shared" si="243"/>
        <v>96.244131455399057</v>
      </c>
      <c r="HX50">
        <f t="shared" si="244"/>
        <v>93.925233644859816</v>
      </c>
      <c r="HY50">
        <f t="shared" si="245"/>
        <v>93.5</v>
      </c>
      <c r="HZ50">
        <f t="shared" si="246"/>
        <v>92.10526315789474</v>
      </c>
      <c r="IA50" s="447">
        <f t="shared" si="247"/>
        <v>95.31492853530095</v>
      </c>
      <c r="IB50" s="446">
        <f t="shared" si="248"/>
        <v>1.8923104216830275</v>
      </c>
      <c r="IC50" s="445"/>
      <c r="ID50" s="444"/>
      <c r="IE50" s="443"/>
      <c r="IF50" s="442"/>
    </row>
    <row r="51" spans="2:320" ht="16.5" thickTop="1" thickBot="1" x14ac:dyDescent="0.4">
      <c r="B51" s="437" t="s">
        <v>182</v>
      </c>
      <c r="C51" s="434">
        <f t="shared" ref="C51:N51" si="250">AVERAGE(C36:C50)</f>
        <v>168.2</v>
      </c>
      <c r="D51" s="434">
        <f t="shared" si="250"/>
        <v>178.93333333333334</v>
      </c>
      <c r="E51" s="434">
        <f t="shared" si="250"/>
        <v>164.13333333333333</v>
      </c>
      <c r="F51" s="434">
        <f t="shared" si="250"/>
        <v>184.4</v>
      </c>
      <c r="G51" s="434">
        <f t="shared" si="250"/>
        <v>176.86666666666667</v>
      </c>
      <c r="H51" s="434">
        <f t="shared" si="250"/>
        <v>192.2</v>
      </c>
      <c r="I51" s="434">
        <f t="shared" si="250"/>
        <v>181.8</v>
      </c>
      <c r="J51" s="434">
        <f t="shared" si="250"/>
        <v>193.46666666666667</v>
      </c>
      <c r="K51" s="434">
        <f t="shared" si="250"/>
        <v>190.2</v>
      </c>
      <c r="L51" s="434">
        <f t="shared" si="250"/>
        <v>194.66666666666666</v>
      </c>
      <c r="M51" s="434">
        <f t="shared" si="250"/>
        <v>173.2</v>
      </c>
      <c r="N51" s="584">
        <f t="shared" si="250"/>
        <v>172.26666666666668</v>
      </c>
      <c r="O51" s="447">
        <f>AVERAGE(C50:N50)</f>
        <v>186.58333333333334</v>
      </c>
      <c r="P51" s="446">
        <f>STDEV(C50:N50)</f>
        <v>9.307458722916147</v>
      </c>
      <c r="Q51" s="445"/>
      <c r="R51" s="443"/>
      <c r="S51" s="443"/>
      <c r="T51" s="442"/>
      <c r="V51" s="397" t="s">
        <v>182</v>
      </c>
      <c r="W51" s="328">
        <f t="shared" ref="W51:AI51" si="251">AVERAGE(W36:W50)</f>
        <v>82.943894389438938</v>
      </c>
      <c r="X51" s="327">
        <f t="shared" si="251"/>
        <v>86.149221685453568</v>
      </c>
      <c r="Y51" s="327">
        <f t="shared" si="251"/>
        <v>84.771445020149685</v>
      </c>
      <c r="Z51" s="327">
        <f t="shared" si="251"/>
        <v>88.805152979066023</v>
      </c>
      <c r="AA51" s="327">
        <f t="shared" si="251"/>
        <v>89.572476029328811</v>
      </c>
      <c r="AB51" s="327">
        <f t="shared" si="251"/>
        <v>91.434920634920644</v>
      </c>
      <c r="AC51" s="327">
        <f t="shared" si="251"/>
        <v>89.418719211822662</v>
      </c>
      <c r="AD51" s="327">
        <f t="shared" si="251"/>
        <v>93.866235167206028</v>
      </c>
      <c r="AE51" s="327">
        <f t="shared" si="251"/>
        <v>89.295774647887342</v>
      </c>
      <c r="AF51" s="327">
        <f t="shared" si="251"/>
        <v>90.965732087227423</v>
      </c>
      <c r="AG51" s="327">
        <f t="shared" si="251"/>
        <v>86.6</v>
      </c>
      <c r="AH51" s="412">
        <f t="shared" si="251"/>
        <v>90.666666666666686</v>
      </c>
      <c r="AI51" s="611">
        <f t="shared" si="251"/>
        <v>88.707519876597331</v>
      </c>
      <c r="AJ51" s="365">
        <f>STDEV(W50:AG50)</f>
        <v>3.3627932738779567</v>
      </c>
      <c r="AK51" s="537"/>
      <c r="AL51" s="536"/>
      <c r="AM51" s="536"/>
      <c r="AN51" s="535"/>
      <c r="AP51" s="612" t="s">
        <v>182</v>
      </c>
      <c r="AQ51" s="437">
        <f>AVERAGE(AQ36:AQ49)</f>
        <v>174.57142857142858</v>
      </c>
      <c r="AR51" s="434">
        <f>AVERAGE(AR36:AR49)</f>
        <v>182.78571428571428</v>
      </c>
      <c r="AS51" s="434">
        <f>AVERAGE(AS36:AS49)</f>
        <v>166.71428571428572</v>
      </c>
      <c r="AT51" s="434">
        <f>AVERAGE(AT36:AT49)</f>
        <v>184.57142857142858</v>
      </c>
      <c r="AU51" s="584">
        <f>AVERAGE(AU36:AU49)</f>
        <v>178.42857142857142</v>
      </c>
      <c r="AV51" s="433">
        <f>AVERAGE(AV36:AV50)</f>
        <v>195.53333333333333</v>
      </c>
      <c r="AW51" s="422">
        <f>AVERAGE(AW36:AW50)</f>
        <v>188.46666666666667</v>
      </c>
      <c r="AX51" s="422">
        <f>AVERAGE(AX36:AX50)</f>
        <v>196.6</v>
      </c>
      <c r="AY51" s="422">
        <f>AVERAGE(AY36:AY50)</f>
        <v>197.13333333333333</v>
      </c>
      <c r="AZ51" s="422">
        <f>AVERAGE(AZ36:AZ49)</f>
        <v>197.92857142857142</v>
      </c>
      <c r="BA51" s="422">
        <f>AVERAGE(BA36:BA49)</f>
        <v>178.42857142857142</v>
      </c>
      <c r="BB51" s="422">
        <f>AVERAGE(BB36:BB49)</f>
        <v>176.21428571428572</v>
      </c>
      <c r="BC51" s="534"/>
      <c r="BD51" s="422"/>
      <c r="BE51" s="432"/>
      <c r="BF51" s="431"/>
      <c r="BG51" s="431"/>
      <c r="BH51" s="430"/>
      <c r="BJ51" s="397" t="s">
        <v>182</v>
      </c>
      <c r="BK51" s="328">
        <f t="shared" ref="BK51:BW51" si="252">AVERAGE(BK36:BK50)</f>
        <v>86.699669966996709</v>
      </c>
      <c r="BL51" s="327">
        <f t="shared" si="252"/>
        <v>88.663446054750423</v>
      </c>
      <c r="BM51" s="327">
        <f t="shared" si="252"/>
        <v>86.735751295336783</v>
      </c>
      <c r="BN51" s="327">
        <f t="shared" si="252"/>
        <v>89.468599033816446</v>
      </c>
      <c r="BO51" s="327">
        <f t="shared" si="252"/>
        <v>90.795262267343489</v>
      </c>
      <c r="BP51" s="327">
        <f t="shared" si="252"/>
        <v>93.111111111111114</v>
      </c>
      <c r="BQ51" s="327">
        <f t="shared" si="252"/>
        <v>92.840722495894894</v>
      </c>
      <c r="BR51" s="327">
        <f t="shared" si="252"/>
        <v>95.4368932038835</v>
      </c>
      <c r="BS51" s="327">
        <f t="shared" si="252"/>
        <v>92.550860719874834</v>
      </c>
      <c r="BT51" s="327">
        <f t="shared" si="252"/>
        <v>92.554517133956395</v>
      </c>
      <c r="BU51" s="327">
        <f t="shared" si="252"/>
        <v>89.3</v>
      </c>
      <c r="BV51" s="412">
        <f t="shared" si="252"/>
        <v>92.877192982456137</v>
      </c>
      <c r="BW51" s="611">
        <f t="shared" si="252"/>
        <v>90.91950218878506</v>
      </c>
      <c r="BX51" s="585"/>
      <c r="BY51" s="415"/>
      <c r="BZ51" s="414"/>
      <c r="CA51" s="414"/>
      <c r="CB51" s="413"/>
      <c r="CD51" s="579" t="s">
        <v>182</v>
      </c>
      <c r="CE51" s="437">
        <f t="shared" ref="CE51:CP51" si="253">AVERAGE(CE36:CE49)</f>
        <v>177.92857142857142</v>
      </c>
      <c r="CF51" s="434">
        <f t="shared" si="253"/>
        <v>185.85714285714286</v>
      </c>
      <c r="CG51" s="434">
        <f t="shared" si="253"/>
        <v>168.78571428571428</v>
      </c>
      <c r="CH51" s="434">
        <f t="shared" si="253"/>
        <v>184.5</v>
      </c>
      <c r="CI51" s="434">
        <f t="shared" si="253"/>
        <v>179.42857142857142</v>
      </c>
      <c r="CJ51" s="434">
        <f t="shared" si="253"/>
        <v>197.85714285714286</v>
      </c>
      <c r="CK51" s="434">
        <f t="shared" si="253"/>
        <v>187.5</v>
      </c>
      <c r="CL51" s="434">
        <f t="shared" si="253"/>
        <v>196.42857142857142</v>
      </c>
      <c r="CM51" s="434">
        <f t="shared" si="253"/>
        <v>198.5</v>
      </c>
      <c r="CN51" s="434">
        <f t="shared" si="253"/>
        <v>198.07142857142858</v>
      </c>
      <c r="CO51" s="434">
        <f t="shared" si="253"/>
        <v>181.92857142857142</v>
      </c>
      <c r="CP51" s="584">
        <f t="shared" si="253"/>
        <v>176.85714285714286</v>
      </c>
      <c r="CQ51" s="534"/>
      <c r="CR51" s="422"/>
      <c r="CS51" s="432"/>
      <c r="CT51" s="431"/>
      <c r="CU51" s="431"/>
      <c r="CV51" s="430"/>
      <c r="CX51" s="397" t="s">
        <v>182</v>
      </c>
      <c r="CY51" s="328">
        <f t="shared" ref="CY51:DK51" si="254">AVERAGE(CY36:CY50)</f>
        <v>88.349834983498354</v>
      </c>
      <c r="CZ51" s="327">
        <f t="shared" si="254"/>
        <v>90.112721417069253</v>
      </c>
      <c r="DA51" s="327">
        <f t="shared" si="254"/>
        <v>87.7720207253886</v>
      </c>
      <c r="DB51" s="327">
        <f t="shared" si="254"/>
        <v>89.436392914653808</v>
      </c>
      <c r="DC51" s="327">
        <f t="shared" si="254"/>
        <v>91.26903553299492</v>
      </c>
      <c r="DD51" s="327">
        <f t="shared" si="254"/>
        <v>94.285714285714292</v>
      </c>
      <c r="DE51" s="327">
        <f t="shared" si="254"/>
        <v>92.479474548440052</v>
      </c>
      <c r="DF51" s="327">
        <f t="shared" si="254"/>
        <v>95.404530744336569</v>
      </c>
      <c r="DG51" s="327">
        <f t="shared" si="254"/>
        <v>93.364632237871689</v>
      </c>
      <c r="DH51" s="327">
        <f t="shared" si="254"/>
        <v>92.710280373831765</v>
      </c>
      <c r="DI51" s="327">
        <f t="shared" si="254"/>
        <v>91.066666666666663</v>
      </c>
      <c r="DJ51" s="412">
        <f t="shared" si="254"/>
        <v>93.192982456140342</v>
      </c>
      <c r="DK51" s="610">
        <f t="shared" si="254"/>
        <v>91.620357240550518</v>
      </c>
      <c r="DL51" s="365">
        <f>STDEV(CY51:DI51)</f>
        <v>2.4320043508725986</v>
      </c>
      <c r="DR51" s="579" t="s">
        <v>182</v>
      </c>
      <c r="DS51" s="437">
        <f t="shared" ref="DS51:ED51" si="255">AVERAGE(DS36:DS50)</f>
        <v>181.33333333333334</v>
      </c>
      <c r="DT51" s="434">
        <f t="shared" si="255"/>
        <v>189.33333333333334</v>
      </c>
      <c r="DU51" s="434">
        <f t="shared" si="255"/>
        <v>171.66666666666666</v>
      </c>
      <c r="DV51" s="434">
        <f t="shared" si="255"/>
        <v>178.93333333333334</v>
      </c>
      <c r="DW51" s="434">
        <f t="shared" si="255"/>
        <v>178.8</v>
      </c>
      <c r="DX51" s="434">
        <f t="shared" si="255"/>
        <v>197.2</v>
      </c>
      <c r="DY51" s="434">
        <f t="shared" si="255"/>
        <v>189.73333333333332</v>
      </c>
      <c r="DZ51" s="434">
        <f t="shared" si="255"/>
        <v>195.4</v>
      </c>
      <c r="EA51" s="434">
        <f t="shared" si="255"/>
        <v>197.46666666666667</v>
      </c>
      <c r="EB51" s="434">
        <f t="shared" si="255"/>
        <v>199.26666666666668</v>
      </c>
      <c r="EC51" s="434">
        <f t="shared" si="255"/>
        <v>182.53333333333333</v>
      </c>
      <c r="ED51" s="584">
        <f t="shared" si="255"/>
        <v>168.13333333333333</v>
      </c>
      <c r="EE51" s="534"/>
      <c r="EF51" s="422"/>
      <c r="EG51" s="432"/>
      <c r="EH51" s="431"/>
      <c r="EI51" s="431"/>
      <c r="EJ51" s="430"/>
      <c r="EL51" s="397" t="s">
        <v>182</v>
      </c>
      <c r="EM51" s="328">
        <f t="shared" ref="EM51:EY51" si="256">AVERAGE(EM36:EM50)</f>
        <v>89.768976897689754</v>
      </c>
      <c r="EN51" s="327">
        <f t="shared" si="256"/>
        <v>91.465378421900155</v>
      </c>
      <c r="EO51" s="327">
        <f t="shared" si="256"/>
        <v>88.946459412780612</v>
      </c>
      <c r="EP51" s="327">
        <f t="shared" si="256"/>
        <v>86.441223832528166</v>
      </c>
      <c r="EQ51" s="327">
        <f t="shared" si="256"/>
        <v>90.761421319796938</v>
      </c>
      <c r="ER51" s="327">
        <f t="shared" si="256"/>
        <v>93.904761904761898</v>
      </c>
      <c r="ES51" s="327">
        <f t="shared" si="256"/>
        <v>93.464696223316906</v>
      </c>
      <c r="ET51" s="327">
        <f t="shared" si="256"/>
        <v>94.854368932038824</v>
      </c>
      <c r="EU51" s="327">
        <f t="shared" si="256"/>
        <v>92.707355242566535</v>
      </c>
      <c r="EV51" s="327">
        <f t="shared" si="256"/>
        <v>93.115264797507777</v>
      </c>
      <c r="EW51" s="327">
        <f t="shared" si="256"/>
        <v>91.266666666666666</v>
      </c>
      <c r="EX51" s="412">
        <f t="shared" si="256"/>
        <v>88.491228070175438</v>
      </c>
      <c r="EY51" s="520">
        <f t="shared" si="256"/>
        <v>91.265650143477473</v>
      </c>
      <c r="EZ51" s="585"/>
      <c r="FA51" s="415"/>
      <c r="FB51" s="414"/>
      <c r="FC51" s="414"/>
      <c r="FD51" s="413"/>
      <c r="FF51" s="579" t="s">
        <v>182</v>
      </c>
      <c r="FG51" s="437">
        <f t="shared" ref="FG51:FR51" si="257">AVERAGE(FG36:FG50)</f>
        <v>183.4</v>
      </c>
      <c r="FH51" s="434">
        <f t="shared" si="257"/>
        <v>190.6</v>
      </c>
      <c r="FI51" s="434">
        <f t="shared" si="257"/>
        <v>174</v>
      </c>
      <c r="FJ51" s="434">
        <f t="shared" si="257"/>
        <v>177</v>
      </c>
      <c r="FK51" s="434">
        <f t="shared" si="257"/>
        <v>178.8</v>
      </c>
      <c r="FL51" s="434">
        <f t="shared" si="257"/>
        <v>199.53333333333333</v>
      </c>
      <c r="FM51" s="434">
        <f t="shared" si="257"/>
        <v>192.93333333333334</v>
      </c>
      <c r="FN51" s="434">
        <f t="shared" si="257"/>
        <v>195.53333333333333</v>
      </c>
      <c r="FO51" s="434">
        <f t="shared" si="257"/>
        <v>196.73333333333332</v>
      </c>
      <c r="FP51" s="434">
        <f t="shared" si="257"/>
        <v>198.86666666666667</v>
      </c>
      <c r="FQ51" s="434">
        <f t="shared" si="257"/>
        <v>183.33333333333334</v>
      </c>
      <c r="FR51" s="584">
        <f t="shared" si="257"/>
        <v>174.6</v>
      </c>
      <c r="FS51" s="534"/>
      <c r="FT51" s="422"/>
      <c r="FU51" s="432"/>
      <c r="FV51" s="431"/>
      <c r="FW51" s="431"/>
      <c r="FX51" s="430"/>
      <c r="FZ51" s="397" t="s">
        <v>182</v>
      </c>
      <c r="GA51" s="328">
        <f t="shared" ref="GA51:GL51" si="258">AVERAGE(GA36:GA50)</f>
        <v>90.792079207920779</v>
      </c>
      <c r="GB51" s="327">
        <f t="shared" si="258"/>
        <v>92.077294685990367</v>
      </c>
      <c r="GC51" s="327">
        <f t="shared" si="258"/>
        <v>90.155440414507794</v>
      </c>
      <c r="GD51" s="327">
        <f t="shared" si="258"/>
        <v>85.507246376811594</v>
      </c>
      <c r="GE51" s="327">
        <f t="shared" si="258"/>
        <v>90.761421319796952</v>
      </c>
      <c r="GF51" s="327">
        <f t="shared" si="258"/>
        <v>95.015873015873026</v>
      </c>
      <c r="GG51" s="327">
        <f t="shared" si="258"/>
        <v>95.041050903119896</v>
      </c>
      <c r="GH51" s="327">
        <f t="shared" si="258"/>
        <v>94.919093851132672</v>
      </c>
      <c r="GI51" s="327">
        <f t="shared" si="258"/>
        <v>92.363067292644757</v>
      </c>
      <c r="GJ51" s="327">
        <f t="shared" si="258"/>
        <v>92.928348909657345</v>
      </c>
      <c r="GK51" s="327">
        <f t="shared" si="258"/>
        <v>91.666666666666671</v>
      </c>
      <c r="GL51" s="412">
        <f t="shared" si="258"/>
        <v>91.89473684210526</v>
      </c>
      <c r="GM51" s="609">
        <f>AVERAGE(GE51:GH51)</f>
        <v>93.934359772480647</v>
      </c>
      <c r="GN51" s="608"/>
      <c r="GO51" s="415"/>
      <c r="GP51" s="414"/>
      <c r="GQ51" s="414"/>
      <c r="GR51" s="413"/>
      <c r="GT51" s="579"/>
      <c r="GU51" s="437">
        <f t="shared" ref="GU51:HF51" si="259">AVERAGE(GU36:GU50)</f>
        <v>185.53333333333333</v>
      </c>
      <c r="GV51" s="434">
        <f t="shared" si="259"/>
        <v>190.8</v>
      </c>
      <c r="GW51" s="434">
        <f t="shared" si="259"/>
        <v>175.4</v>
      </c>
      <c r="GX51" s="434" t="e">
        <f t="shared" si="259"/>
        <v>#DIV/0!</v>
      </c>
      <c r="GY51" s="434">
        <f t="shared" si="259"/>
        <v>180.06666666666666</v>
      </c>
      <c r="GZ51" s="434">
        <f t="shared" si="259"/>
        <v>198.26666666666668</v>
      </c>
      <c r="HA51" s="434">
        <f t="shared" si="259"/>
        <v>194.26666666666668</v>
      </c>
      <c r="HB51" s="434">
        <f t="shared" si="259"/>
        <v>197.2</v>
      </c>
      <c r="HC51" s="434">
        <f t="shared" si="259"/>
        <v>199.13333333333333</v>
      </c>
      <c r="HD51" s="434">
        <f t="shared" si="259"/>
        <v>198</v>
      </c>
      <c r="HE51" s="434">
        <f t="shared" si="259"/>
        <v>184.73333333333332</v>
      </c>
      <c r="HF51" s="584">
        <f t="shared" si="259"/>
        <v>176.6</v>
      </c>
      <c r="HG51" s="534"/>
      <c r="HH51" s="422"/>
      <c r="HI51" s="432"/>
      <c r="HJ51" s="431"/>
      <c r="HK51" s="431"/>
      <c r="HL51" s="430"/>
      <c r="HN51" s="397" t="s">
        <v>182</v>
      </c>
      <c r="HO51" s="328">
        <f t="shared" ref="HO51:HZ51" si="260">AVERAGE(HO36:HO50)</f>
        <v>91.84818481848184</v>
      </c>
      <c r="HP51" s="327">
        <f t="shared" si="260"/>
        <v>92.173913043478265</v>
      </c>
      <c r="HQ51" s="327">
        <f t="shared" si="260"/>
        <v>90.880829015544052</v>
      </c>
      <c r="HR51" s="327" t="e">
        <f t="shared" si="260"/>
        <v>#DIV/0!</v>
      </c>
      <c r="HS51" s="327">
        <f t="shared" si="260"/>
        <v>91.404399323181053</v>
      </c>
      <c r="HT51" s="327">
        <f t="shared" si="260"/>
        <v>94.412698412698404</v>
      </c>
      <c r="HU51" s="327">
        <f t="shared" si="260"/>
        <v>95.697865353037784</v>
      </c>
      <c r="HV51" s="327">
        <f t="shared" si="260"/>
        <v>95.728155339805852</v>
      </c>
      <c r="HW51" s="327">
        <f t="shared" si="260"/>
        <v>93.489827856025059</v>
      </c>
      <c r="HX51" s="327">
        <f t="shared" si="260"/>
        <v>92.523364485981318</v>
      </c>
      <c r="HY51" s="327">
        <f t="shared" si="260"/>
        <v>92.36666666666666</v>
      </c>
      <c r="HZ51" s="412">
        <f t="shared" si="260"/>
        <v>92.947368421052644</v>
      </c>
      <c r="IA51" s="609">
        <f>AVERAGE(HS51:HV51)</f>
        <v>94.310779607180763</v>
      </c>
      <c r="IB51" s="608"/>
      <c r="IC51" s="415"/>
      <c r="ID51" s="414"/>
      <c r="IE51" s="414"/>
      <c r="IF51" s="413"/>
    </row>
    <row r="52" spans="2:320" ht="16.5" thickTop="1" thickBot="1" x14ac:dyDescent="0.4">
      <c r="O52" s="429"/>
      <c r="P52" s="429"/>
      <c r="Q52" s="428"/>
      <c r="R52" s="428"/>
      <c r="S52" s="428"/>
      <c r="T52" s="326"/>
      <c r="V52" s="417" t="s">
        <v>136</v>
      </c>
      <c r="W52" s="407">
        <f t="shared" ref="W52:AH52" si="261">COUNTIF(W36:W50,"&gt;=90")</f>
        <v>0</v>
      </c>
      <c r="X52" s="407">
        <f t="shared" si="261"/>
        <v>4</v>
      </c>
      <c r="Y52" s="407">
        <f t="shared" si="261"/>
        <v>0</v>
      </c>
      <c r="Z52" s="407">
        <f t="shared" si="261"/>
        <v>9</v>
      </c>
      <c r="AA52" s="407">
        <f t="shared" si="261"/>
        <v>9</v>
      </c>
      <c r="AB52" s="407">
        <f t="shared" si="261"/>
        <v>13</v>
      </c>
      <c r="AC52" s="407">
        <f t="shared" si="261"/>
        <v>9</v>
      </c>
      <c r="AD52" s="407">
        <f t="shared" si="261"/>
        <v>14</v>
      </c>
      <c r="AE52" s="407">
        <f t="shared" si="261"/>
        <v>9</v>
      </c>
      <c r="AF52" s="407">
        <f t="shared" si="261"/>
        <v>11</v>
      </c>
      <c r="AG52" s="407">
        <f t="shared" si="261"/>
        <v>0</v>
      </c>
      <c r="AH52" s="407">
        <f t="shared" si="261"/>
        <v>11</v>
      </c>
      <c r="AI52" s="377">
        <f t="shared" ref="AI52:AI58" si="262">AVERAGE(W52:AH52)</f>
        <v>7.416666666666667</v>
      </c>
      <c r="AJ52" s="365">
        <f t="shared" ref="AJ52:AJ58" si="263">STDEV(W52:AH52)</f>
        <v>5.107184482014854</v>
      </c>
      <c r="AL52" s="398"/>
      <c r="BC52" s="309"/>
      <c r="BD52" s="309"/>
      <c r="BJ52" s="529" t="s">
        <v>136</v>
      </c>
      <c r="BK52" s="407">
        <f t="shared" ref="BK52:BV52" si="264">COUNTIF(BK36:BK50,"&gt;=90")</f>
        <v>8</v>
      </c>
      <c r="BL52" s="407">
        <f t="shared" si="264"/>
        <v>8</v>
      </c>
      <c r="BM52" s="407">
        <f t="shared" si="264"/>
        <v>8</v>
      </c>
      <c r="BN52" s="407">
        <f t="shared" si="264"/>
        <v>10</v>
      </c>
      <c r="BO52" s="407">
        <f t="shared" si="264"/>
        <v>12</v>
      </c>
      <c r="BP52" s="407">
        <f t="shared" si="264"/>
        <v>14</v>
      </c>
      <c r="BQ52" s="407">
        <f t="shared" si="264"/>
        <v>14</v>
      </c>
      <c r="BR52" s="407">
        <f t="shared" si="264"/>
        <v>15</v>
      </c>
      <c r="BS52" s="407">
        <f t="shared" si="264"/>
        <v>12</v>
      </c>
      <c r="BT52" s="407">
        <f t="shared" si="264"/>
        <v>13</v>
      </c>
      <c r="BU52" s="407">
        <f t="shared" si="264"/>
        <v>9</v>
      </c>
      <c r="BV52" s="407">
        <f t="shared" si="264"/>
        <v>13</v>
      </c>
      <c r="BW52" s="528">
        <f>AVERAGE(BK52:BU52)</f>
        <v>11.181818181818182</v>
      </c>
      <c r="BX52" s="527"/>
      <c r="BY52" s="415"/>
      <c r="BZ52" s="414"/>
      <c r="CA52" s="414"/>
      <c r="CB52" s="413"/>
      <c r="CD52" s="376"/>
      <c r="CE52" s="422"/>
      <c r="CF52" s="422"/>
      <c r="CG52" s="422"/>
      <c r="CH52" s="422"/>
      <c r="CI52" s="422"/>
      <c r="CJ52" s="422"/>
      <c r="CK52" s="422"/>
      <c r="CL52" s="422"/>
      <c r="CM52" s="422"/>
      <c r="CN52" s="422"/>
      <c r="CO52" s="422"/>
      <c r="CP52" s="422"/>
      <c r="CQ52" s="309"/>
      <c r="CR52" s="309"/>
      <c r="CX52" s="417" t="s">
        <v>136</v>
      </c>
      <c r="CY52" s="407">
        <f t="shared" ref="CY52:DJ52" si="265">COUNTIF(CY36:CY50,"&gt;=90")</f>
        <v>10</v>
      </c>
      <c r="CZ52" s="407">
        <f t="shared" si="265"/>
        <v>10</v>
      </c>
      <c r="DA52" s="407">
        <f t="shared" si="265"/>
        <v>9</v>
      </c>
      <c r="DB52" s="407">
        <f t="shared" si="265"/>
        <v>10</v>
      </c>
      <c r="DC52" s="407">
        <f t="shared" si="265"/>
        <v>12</v>
      </c>
      <c r="DD52" s="407">
        <f t="shared" si="265"/>
        <v>14</v>
      </c>
      <c r="DE52" s="407">
        <f t="shared" si="265"/>
        <v>12</v>
      </c>
      <c r="DF52" s="407">
        <f t="shared" si="265"/>
        <v>15</v>
      </c>
      <c r="DG52" s="407">
        <f t="shared" si="265"/>
        <v>13</v>
      </c>
      <c r="DH52" s="407">
        <f t="shared" si="265"/>
        <v>13</v>
      </c>
      <c r="DI52" s="407">
        <f t="shared" si="265"/>
        <v>11</v>
      </c>
      <c r="DJ52" s="407">
        <f t="shared" si="265"/>
        <v>13</v>
      </c>
      <c r="DK52" s="377">
        <f t="shared" ref="DK52:DK58" si="266">AVERAGE(CY52:DJ52)</f>
        <v>11.833333333333334</v>
      </c>
      <c r="DL52" s="365">
        <f>STDEV(CY52:DJ52)</f>
        <v>1.8504708655481261</v>
      </c>
      <c r="DM52" s="415"/>
      <c r="DN52" s="414"/>
      <c r="DO52" s="414"/>
      <c r="DP52" s="413"/>
      <c r="DR52" s="398"/>
      <c r="EB52" s="309"/>
      <c r="EC52" s="309"/>
      <c r="ED52" s="309"/>
      <c r="EE52" s="309"/>
      <c r="EF52" s="309"/>
      <c r="EL52" s="417" t="s">
        <v>136</v>
      </c>
      <c r="EM52" s="407">
        <f t="shared" ref="EM52:EX52" si="267">COUNTIF(EM36:EM50,"&gt;=90")</f>
        <v>11</v>
      </c>
      <c r="EN52" s="407">
        <f t="shared" si="267"/>
        <v>12</v>
      </c>
      <c r="EO52" s="407">
        <f t="shared" si="267"/>
        <v>10</v>
      </c>
      <c r="EP52" s="407">
        <f t="shared" si="267"/>
        <v>7</v>
      </c>
      <c r="EQ52" s="407">
        <f t="shared" si="267"/>
        <v>12</v>
      </c>
      <c r="ER52" s="407">
        <f t="shared" si="267"/>
        <v>13</v>
      </c>
      <c r="ES52" s="407">
        <f t="shared" si="267"/>
        <v>13</v>
      </c>
      <c r="ET52" s="407">
        <f t="shared" si="267"/>
        <v>14</v>
      </c>
      <c r="EU52" s="407">
        <f t="shared" si="267"/>
        <v>12</v>
      </c>
      <c r="EV52" s="407">
        <f t="shared" si="267"/>
        <v>14</v>
      </c>
      <c r="EW52" s="407">
        <f t="shared" si="267"/>
        <v>11</v>
      </c>
      <c r="EX52" s="407">
        <f t="shared" si="267"/>
        <v>9</v>
      </c>
      <c r="EY52" s="377">
        <f t="shared" ref="EY52:EY58" si="268">AVERAGE(EM52:EX52)</f>
        <v>11.5</v>
      </c>
      <c r="EZ52" s="365">
        <f t="shared" ref="EZ52:EZ58" si="269">STDEV(EM52:EX52)</f>
        <v>2.0670576365276494</v>
      </c>
      <c r="FB52" s="398"/>
      <c r="FF52" s="398"/>
      <c r="FP52" s="309"/>
      <c r="FQ52" s="309"/>
      <c r="FR52" s="309"/>
      <c r="FS52" s="309"/>
      <c r="FT52" s="309"/>
      <c r="FZ52" s="417" t="s">
        <v>136</v>
      </c>
      <c r="GA52" s="407">
        <f t="shared" ref="GA52:GL52" si="270">COUNTIF(GA36:GA50,"&gt;=90")</f>
        <v>11</v>
      </c>
      <c r="GB52" s="407">
        <f t="shared" si="270"/>
        <v>12</v>
      </c>
      <c r="GC52" s="407">
        <f t="shared" si="270"/>
        <v>11</v>
      </c>
      <c r="GD52" s="407">
        <f t="shared" si="270"/>
        <v>3</v>
      </c>
      <c r="GE52" s="407">
        <f t="shared" si="270"/>
        <v>12</v>
      </c>
      <c r="GF52" s="407">
        <f t="shared" si="270"/>
        <v>14</v>
      </c>
      <c r="GG52" s="407">
        <f t="shared" si="270"/>
        <v>14</v>
      </c>
      <c r="GH52" s="407">
        <f t="shared" si="270"/>
        <v>14</v>
      </c>
      <c r="GI52" s="407">
        <f t="shared" si="270"/>
        <v>12</v>
      </c>
      <c r="GJ52" s="407">
        <f t="shared" si="270"/>
        <v>14</v>
      </c>
      <c r="GK52" s="407">
        <f t="shared" si="270"/>
        <v>13</v>
      </c>
      <c r="GL52" s="407">
        <f t="shared" si="270"/>
        <v>10</v>
      </c>
      <c r="GM52" s="418">
        <f t="shared" ref="GM52:GM58" si="271">AVERAGE(GA52:GL52)</f>
        <v>11.666666666666666</v>
      </c>
      <c r="GN52" s="365">
        <f t="shared" ref="GN52:GN58" si="272">STDEV(GA52:GL52)</f>
        <v>3.0550504633038944</v>
      </c>
      <c r="GP52" s="398"/>
      <c r="GT52" s="398"/>
      <c r="HD52" s="309"/>
      <c r="HE52" s="309"/>
      <c r="HF52" s="309"/>
      <c r="HG52" s="309"/>
      <c r="HH52" s="309"/>
      <c r="HN52" s="417" t="s">
        <v>136</v>
      </c>
      <c r="HO52" s="407">
        <f t="shared" ref="HO52:HZ52" si="273">COUNTIF(HO36:HO50,"&gt;=90")</f>
        <v>13</v>
      </c>
      <c r="HP52" s="407">
        <f t="shared" si="273"/>
        <v>12</v>
      </c>
      <c r="HQ52" s="407">
        <f t="shared" si="273"/>
        <v>11</v>
      </c>
      <c r="HR52" s="407">
        <f t="shared" si="273"/>
        <v>0</v>
      </c>
      <c r="HS52" s="407">
        <f t="shared" si="273"/>
        <v>12</v>
      </c>
      <c r="HT52" s="407">
        <f t="shared" si="273"/>
        <v>13</v>
      </c>
      <c r="HU52" s="407">
        <f t="shared" si="273"/>
        <v>14</v>
      </c>
      <c r="HV52" s="407">
        <f t="shared" si="273"/>
        <v>14</v>
      </c>
      <c r="HW52" s="407">
        <f t="shared" si="273"/>
        <v>13</v>
      </c>
      <c r="HX52" s="407">
        <f t="shared" si="273"/>
        <v>12</v>
      </c>
      <c r="HY52" s="407">
        <f t="shared" si="273"/>
        <v>13</v>
      </c>
      <c r="HZ52" s="407">
        <f t="shared" si="273"/>
        <v>13</v>
      </c>
      <c r="IA52" s="406">
        <f t="shared" ref="IA52:IA58" si="274">AVERAGE(HO52:HZ52)</f>
        <v>11.666666666666666</v>
      </c>
      <c r="IB52" s="416">
        <f t="shared" ref="IB52:IB58" si="275">STDEV(HO52:HZ52)</f>
        <v>3.7739136506316955</v>
      </c>
      <c r="ID52" s="398"/>
    </row>
    <row r="53" spans="2:320" ht="16.5" thickTop="1" thickBot="1" x14ac:dyDescent="0.4">
      <c r="B53" s="398"/>
      <c r="L53" s="309"/>
      <c r="M53" s="309"/>
      <c r="N53" s="309"/>
      <c r="O53" s="309"/>
      <c r="P53" s="309"/>
      <c r="V53" s="399" t="s">
        <v>135</v>
      </c>
      <c r="W53" s="407">
        <f t="shared" ref="W53:AH53" si="276">COUNTIF(W36:W50,"&gt;=85")</f>
        <v>8</v>
      </c>
      <c r="X53" s="407">
        <f t="shared" si="276"/>
        <v>12</v>
      </c>
      <c r="Y53" s="407">
        <f t="shared" si="276"/>
        <v>10</v>
      </c>
      <c r="Z53" s="407">
        <f t="shared" si="276"/>
        <v>13</v>
      </c>
      <c r="AA53" s="407">
        <f t="shared" si="276"/>
        <v>14</v>
      </c>
      <c r="AB53" s="407">
        <f t="shared" si="276"/>
        <v>15</v>
      </c>
      <c r="AC53" s="407">
        <f t="shared" si="276"/>
        <v>13</v>
      </c>
      <c r="AD53" s="407">
        <f t="shared" si="276"/>
        <v>15</v>
      </c>
      <c r="AE53" s="407">
        <f t="shared" si="276"/>
        <v>13</v>
      </c>
      <c r="AF53" s="407">
        <f t="shared" si="276"/>
        <v>15</v>
      </c>
      <c r="AG53" s="407">
        <f t="shared" si="276"/>
        <v>12</v>
      </c>
      <c r="AH53" s="407">
        <f t="shared" si="276"/>
        <v>14</v>
      </c>
      <c r="AI53" s="377">
        <f t="shared" si="262"/>
        <v>12.833333333333334</v>
      </c>
      <c r="AJ53" s="365">
        <f t="shared" si="263"/>
        <v>2.1248885888797844</v>
      </c>
      <c r="AL53" s="398"/>
      <c r="AP53" s="398"/>
      <c r="AZ53" s="309"/>
      <c r="BA53" s="309"/>
      <c r="BB53" s="309"/>
      <c r="BC53" s="309"/>
      <c r="BD53" s="309"/>
      <c r="BJ53" s="383" t="s">
        <v>135</v>
      </c>
      <c r="BK53" s="407">
        <f t="shared" ref="BK53:BV53" si="277">COUNTIF(BK36:BK50,"&gt;=85")</f>
        <v>12</v>
      </c>
      <c r="BL53" s="407">
        <f t="shared" si="277"/>
        <v>13</v>
      </c>
      <c r="BM53" s="407">
        <f t="shared" si="277"/>
        <v>11</v>
      </c>
      <c r="BN53" s="407">
        <f t="shared" si="277"/>
        <v>13</v>
      </c>
      <c r="BO53" s="407">
        <f t="shared" si="277"/>
        <v>13</v>
      </c>
      <c r="BP53" s="407">
        <f t="shared" si="277"/>
        <v>15</v>
      </c>
      <c r="BQ53" s="407">
        <f t="shared" si="277"/>
        <v>15</v>
      </c>
      <c r="BR53" s="407">
        <f t="shared" si="277"/>
        <v>15</v>
      </c>
      <c r="BS53" s="407">
        <f t="shared" si="277"/>
        <v>14</v>
      </c>
      <c r="BT53" s="407">
        <f t="shared" si="277"/>
        <v>15</v>
      </c>
      <c r="BU53" s="407">
        <f t="shared" si="277"/>
        <v>13</v>
      </c>
      <c r="BV53" s="407">
        <f t="shared" si="277"/>
        <v>15</v>
      </c>
      <c r="BW53" s="524">
        <f>AVERAGE(BK53:BU53)</f>
        <v>13.545454545454545</v>
      </c>
      <c r="BX53" s="374">
        <f t="shared" ref="BX53:BX58" si="278">STDEV(BK53:BV53)</f>
        <v>1.3706888336846836</v>
      </c>
      <c r="BZ53" s="398"/>
      <c r="CD53" s="398"/>
      <c r="CN53" s="309"/>
      <c r="CO53" s="309"/>
      <c r="CP53" s="309"/>
      <c r="CQ53" s="309"/>
      <c r="CR53" s="309"/>
      <c r="CX53" s="399" t="s">
        <v>135</v>
      </c>
      <c r="CY53" s="407">
        <f t="shared" ref="CY53:DJ53" si="279">COUNTIF(CY36:CY50,"&gt;=85")</f>
        <v>13</v>
      </c>
      <c r="CZ53" s="407">
        <f t="shared" si="279"/>
        <v>14</v>
      </c>
      <c r="DA53" s="407">
        <f t="shared" si="279"/>
        <v>12</v>
      </c>
      <c r="DB53" s="407">
        <f t="shared" si="279"/>
        <v>13</v>
      </c>
      <c r="DC53" s="407">
        <f t="shared" si="279"/>
        <v>14</v>
      </c>
      <c r="DD53" s="407">
        <f t="shared" si="279"/>
        <v>15</v>
      </c>
      <c r="DE53" s="407">
        <f t="shared" si="279"/>
        <v>14</v>
      </c>
      <c r="DF53" s="407">
        <f t="shared" si="279"/>
        <v>15</v>
      </c>
      <c r="DG53" s="407">
        <f t="shared" si="279"/>
        <v>14</v>
      </c>
      <c r="DH53" s="407">
        <f t="shared" si="279"/>
        <v>15</v>
      </c>
      <c r="DI53" s="407">
        <f t="shared" si="279"/>
        <v>14</v>
      </c>
      <c r="DJ53" s="407">
        <f t="shared" si="279"/>
        <v>15</v>
      </c>
      <c r="DK53" s="377">
        <f t="shared" si="266"/>
        <v>14</v>
      </c>
      <c r="DL53" s="365">
        <f>STDEV(CY53:DJ53)</f>
        <v>0.95346258924559235</v>
      </c>
      <c r="DN53" s="398"/>
      <c r="DR53" s="398"/>
      <c r="EB53" s="309"/>
      <c r="EC53" s="309"/>
      <c r="ED53" s="309"/>
      <c r="EE53" s="309"/>
      <c r="EF53" s="309"/>
      <c r="EL53" s="399" t="s">
        <v>135</v>
      </c>
      <c r="EM53" s="407">
        <f t="shared" ref="EM53:EX53" si="280">COUNTIF(EM36:EM50,"&gt;=85")</f>
        <v>13</v>
      </c>
      <c r="EN53" s="407">
        <f t="shared" si="280"/>
        <v>14</v>
      </c>
      <c r="EO53" s="407">
        <f t="shared" si="280"/>
        <v>12</v>
      </c>
      <c r="EP53" s="407">
        <f t="shared" si="280"/>
        <v>11</v>
      </c>
      <c r="EQ53" s="407">
        <f t="shared" si="280"/>
        <v>14</v>
      </c>
      <c r="ER53" s="407">
        <f t="shared" si="280"/>
        <v>14</v>
      </c>
      <c r="ES53" s="407">
        <f t="shared" si="280"/>
        <v>14</v>
      </c>
      <c r="ET53" s="407">
        <f t="shared" si="280"/>
        <v>15</v>
      </c>
      <c r="EU53" s="407">
        <f t="shared" si="280"/>
        <v>13</v>
      </c>
      <c r="EV53" s="407">
        <f t="shared" si="280"/>
        <v>15</v>
      </c>
      <c r="EW53" s="407">
        <f t="shared" si="280"/>
        <v>15</v>
      </c>
      <c r="EX53" s="407">
        <f t="shared" si="280"/>
        <v>10</v>
      </c>
      <c r="EY53" s="377">
        <f t="shared" si="268"/>
        <v>13.333333333333334</v>
      </c>
      <c r="EZ53" s="365">
        <f t="shared" si="269"/>
        <v>1.614329769923293</v>
      </c>
      <c r="FB53" s="398"/>
      <c r="FF53" s="398"/>
      <c r="FP53" s="309"/>
      <c r="FQ53" s="309"/>
      <c r="FR53" s="309"/>
      <c r="FS53" s="309"/>
      <c r="FT53" s="309"/>
      <c r="FZ53" s="399" t="s">
        <v>135</v>
      </c>
      <c r="GA53" s="407">
        <f t="shared" ref="GA53:GL53" si="281">COUNTIF(GA36:GA50,"&gt;=85")</f>
        <v>14</v>
      </c>
      <c r="GB53" s="407">
        <f t="shared" si="281"/>
        <v>14</v>
      </c>
      <c r="GC53" s="407">
        <f t="shared" si="281"/>
        <v>13</v>
      </c>
      <c r="GD53" s="407">
        <f t="shared" si="281"/>
        <v>11</v>
      </c>
      <c r="GE53" s="407">
        <f t="shared" si="281"/>
        <v>14</v>
      </c>
      <c r="GF53" s="407">
        <f t="shared" si="281"/>
        <v>15</v>
      </c>
      <c r="GG53" s="407">
        <f t="shared" si="281"/>
        <v>14</v>
      </c>
      <c r="GH53" s="407">
        <f t="shared" si="281"/>
        <v>15</v>
      </c>
      <c r="GI53" s="407">
        <f t="shared" si="281"/>
        <v>13</v>
      </c>
      <c r="GJ53" s="407">
        <f t="shared" si="281"/>
        <v>15</v>
      </c>
      <c r="GK53" s="407">
        <f t="shared" si="281"/>
        <v>14</v>
      </c>
      <c r="GL53" s="407">
        <f t="shared" si="281"/>
        <v>14</v>
      </c>
      <c r="GM53" s="377">
        <f t="shared" si="271"/>
        <v>13.833333333333334</v>
      </c>
      <c r="GN53" s="365">
        <f t="shared" si="272"/>
        <v>1.1146408580454252</v>
      </c>
      <c r="GP53" s="398"/>
      <c r="GT53" s="398"/>
      <c r="HD53" s="309"/>
      <c r="HE53" s="309"/>
      <c r="HF53" s="309"/>
      <c r="HG53" s="309"/>
      <c r="HH53" s="309"/>
      <c r="HN53" s="399" t="s">
        <v>135</v>
      </c>
      <c r="HO53" s="407">
        <f t="shared" ref="HO53:HZ53" si="282">COUNTIF(HO36:HO50,"&gt;=85")</f>
        <v>14</v>
      </c>
      <c r="HP53" s="407">
        <f t="shared" si="282"/>
        <v>14</v>
      </c>
      <c r="HQ53" s="407">
        <f t="shared" si="282"/>
        <v>13</v>
      </c>
      <c r="HR53" s="407">
        <f t="shared" si="282"/>
        <v>0</v>
      </c>
      <c r="HS53" s="407">
        <f t="shared" si="282"/>
        <v>13</v>
      </c>
      <c r="HT53" s="407">
        <f t="shared" si="282"/>
        <v>14</v>
      </c>
      <c r="HU53" s="407">
        <f t="shared" si="282"/>
        <v>14</v>
      </c>
      <c r="HV53" s="407">
        <f t="shared" si="282"/>
        <v>15</v>
      </c>
      <c r="HW53" s="407">
        <f t="shared" si="282"/>
        <v>14</v>
      </c>
      <c r="HX53" s="407">
        <f t="shared" si="282"/>
        <v>15</v>
      </c>
      <c r="HY53" s="407">
        <f t="shared" si="282"/>
        <v>15</v>
      </c>
      <c r="HZ53" s="407">
        <f t="shared" si="282"/>
        <v>14</v>
      </c>
      <c r="IA53" s="406">
        <f t="shared" si="274"/>
        <v>12.916666666666666</v>
      </c>
      <c r="IB53" s="329">
        <f t="shared" si="275"/>
        <v>4.1221868276952529</v>
      </c>
      <c r="ID53" s="398"/>
    </row>
    <row r="54" spans="2:320" ht="16.5" thickTop="1" thickBot="1" x14ac:dyDescent="0.4">
      <c r="B54" s="398"/>
      <c r="L54" s="309"/>
      <c r="M54" s="309"/>
      <c r="N54" s="309"/>
      <c r="O54" s="309"/>
      <c r="P54" s="309"/>
      <c r="V54" s="399" t="s">
        <v>134</v>
      </c>
      <c r="W54" s="407">
        <f t="shared" ref="W54:AH54" si="283">COUNTIF(W36:W50,"&gt;=88")</f>
        <v>2</v>
      </c>
      <c r="X54" s="407">
        <f t="shared" si="283"/>
        <v>8</v>
      </c>
      <c r="Y54" s="407">
        <f t="shared" si="283"/>
        <v>7</v>
      </c>
      <c r="Z54" s="407">
        <f t="shared" si="283"/>
        <v>11</v>
      </c>
      <c r="AA54" s="407">
        <f t="shared" si="283"/>
        <v>12</v>
      </c>
      <c r="AB54" s="407">
        <f t="shared" si="283"/>
        <v>14</v>
      </c>
      <c r="AC54" s="407">
        <f t="shared" si="283"/>
        <v>12</v>
      </c>
      <c r="AD54" s="407">
        <f t="shared" si="283"/>
        <v>15</v>
      </c>
      <c r="AE54" s="407">
        <f t="shared" si="283"/>
        <v>11</v>
      </c>
      <c r="AF54" s="407">
        <f t="shared" si="283"/>
        <v>13</v>
      </c>
      <c r="AG54" s="407">
        <f t="shared" si="283"/>
        <v>6</v>
      </c>
      <c r="AH54" s="407">
        <f t="shared" si="283"/>
        <v>14</v>
      </c>
      <c r="AI54" s="377">
        <f t="shared" si="262"/>
        <v>10.416666666666666</v>
      </c>
      <c r="AJ54" s="365">
        <f t="shared" si="263"/>
        <v>3.8954129979043852</v>
      </c>
      <c r="AL54" s="398"/>
      <c r="AP54" s="398"/>
      <c r="AZ54" s="309"/>
      <c r="BA54" s="309"/>
      <c r="BB54" s="309"/>
      <c r="BC54" s="309"/>
      <c r="BD54" s="309"/>
      <c r="BJ54" s="383" t="s">
        <v>134</v>
      </c>
      <c r="BK54" s="407">
        <f t="shared" ref="BK54:BV54" si="284">COUNTIF(BK36:BK50,"&gt;=88")</f>
        <v>10</v>
      </c>
      <c r="BL54" s="407">
        <f t="shared" si="284"/>
        <v>12</v>
      </c>
      <c r="BM54" s="407">
        <f t="shared" si="284"/>
        <v>9</v>
      </c>
      <c r="BN54" s="407">
        <f t="shared" si="284"/>
        <v>11</v>
      </c>
      <c r="BO54" s="407">
        <f t="shared" si="284"/>
        <v>13</v>
      </c>
      <c r="BP54" s="407">
        <f t="shared" si="284"/>
        <v>15</v>
      </c>
      <c r="BQ54" s="407">
        <f t="shared" si="284"/>
        <v>15</v>
      </c>
      <c r="BR54" s="407">
        <f t="shared" si="284"/>
        <v>15</v>
      </c>
      <c r="BS54" s="407">
        <f t="shared" si="284"/>
        <v>13</v>
      </c>
      <c r="BT54" s="407">
        <f t="shared" si="284"/>
        <v>14</v>
      </c>
      <c r="BU54" s="407">
        <f t="shared" si="284"/>
        <v>12</v>
      </c>
      <c r="BV54" s="407">
        <f t="shared" si="284"/>
        <v>14</v>
      </c>
      <c r="BW54" s="524">
        <f>AVERAGE(BK54:BU54)</f>
        <v>12.636363636363637</v>
      </c>
      <c r="BX54" s="374">
        <f t="shared" si="278"/>
        <v>2.0056737702645644</v>
      </c>
      <c r="BZ54" s="398"/>
      <c r="CD54" s="398"/>
      <c r="CN54" s="309"/>
      <c r="CO54" s="309"/>
      <c r="CP54" s="309"/>
      <c r="CQ54" s="309"/>
      <c r="CR54" s="309"/>
      <c r="CX54" s="399" t="s">
        <v>134</v>
      </c>
      <c r="CY54" s="407">
        <f t="shared" ref="CY54:DJ54" si="285">COUNTIF(CY36:CY50,"&gt;=88")</f>
        <v>11</v>
      </c>
      <c r="CZ54" s="407">
        <f t="shared" si="285"/>
        <v>13</v>
      </c>
      <c r="DA54" s="407">
        <f t="shared" si="285"/>
        <v>11</v>
      </c>
      <c r="DB54" s="407">
        <f t="shared" si="285"/>
        <v>11</v>
      </c>
      <c r="DC54" s="407">
        <f t="shared" si="285"/>
        <v>13</v>
      </c>
      <c r="DD54" s="407">
        <f t="shared" si="285"/>
        <v>14</v>
      </c>
      <c r="DE54" s="407">
        <f t="shared" si="285"/>
        <v>13</v>
      </c>
      <c r="DF54" s="407">
        <f t="shared" si="285"/>
        <v>15</v>
      </c>
      <c r="DG54" s="407">
        <f t="shared" si="285"/>
        <v>13</v>
      </c>
      <c r="DH54" s="407">
        <f t="shared" si="285"/>
        <v>14</v>
      </c>
      <c r="DI54" s="407">
        <f t="shared" si="285"/>
        <v>14</v>
      </c>
      <c r="DJ54" s="407">
        <f t="shared" si="285"/>
        <v>14</v>
      </c>
      <c r="DK54" s="377">
        <f t="shared" si="266"/>
        <v>13</v>
      </c>
      <c r="DL54" s="365">
        <f>STDEV(CY54:DJ54)</f>
        <v>1.3483997249264841</v>
      </c>
      <c r="DN54" s="398"/>
      <c r="DR54" s="398"/>
      <c r="EB54" s="309"/>
      <c r="EC54" s="309"/>
      <c r="ED54" s="309"/>
      <c r="EE54" s="309"/>
      <c r="EF54" s="309"/>
      <c r="EL54" s="399" t="s">
        <v>134</v>
      </c>
      <c r="EM54" s="407">
        <f t="shared" ref="EM54:EX54" si="286">COUNTIF(EM36:EM50,"&gt;=88")</f>
        <v>12</v>
      </c>
      <c r="EN54" s="407">
        <f t="shared" si="286"/>
        <v>13</v>
      </c>
      <c r="EO54" s="407">
        <f t="shared" si="286"/>
        <v>11</v>
      </c>
      <c r="EP54" s="407">
        <f t="shared" si="286"/>
        <v>8</v>
      </c>
      <c r="EQ54" s="407">
        <f t="shared" si="286"/>
        <v>13</v>
      </c>
      <c r="ER54" s="407">
        <f t="shared" si="286"/>
        <v>14</v>
      </c>
      <c r="ES54" s="407">
        <f t="shared" si="286"/>
        <v>13</v>
      </c>
      <c r="ET54" s="407">
        <f t="shared" si="286"/>
        <v>14</v>
      </c>
      <c r="EU54" s="407">
        <f t="shared" si="286"/>
        <v>12</v>
      </c>
      <c r="EV54" s="407">
        <f t="shared" si="286"/>
        <v>14</v>
      </c>
      <c r="EW54" s="407">
        <f t="shared" si="286"/>
        <v>14</v>
      </c>
      <c r="EX54" s="407">
        <f t="shared" si="286"/>
        <v>9</v>
      </c>
      <c r="EY54" s="377">
        <f t="shared" si="268"/>
        <v>12.25</v>
      </c>
      <c r="EZ54" s="365">
        <f t="shared" si="269"/>
        <v>2.0056737702645644</v>
      </c>
      <c r="FB54" s="398"/>
      <c r="FF54" s="398"/>
      <c r="FP54" s="309"/>
      <c r="FQ54" s="309"/>
      <c r="FR54" s="309"/>
      <c r="FS54" s="309"/>
      <c r="FT54" s="309"/>
      <c r="FZ54" s="399" t="s">
        <v>134</v>
      </c>
      <c r="GA54" s="407">
        <f t="shared" ref="GA54:GL54" si="287">COUNTIF(GA36:GA50,"&gt;=88")</f>
        <v>12</v>
      </c>
      <c r="GB54" s="407">
        <f t="shared" si="287"/>
        <v>13</v>
      </c>
      <c r="GC54" s="407">
        <f t="shared" si="287"/>
        <v>12</v>
      </c>
      <c r="GD54" s="407">
        <f t="shared" si="287"/>
        <v>8</v>
      </c>
      <c r="GE54" s="407">
        <f t="shared" si="287"/>
        <v>13</v>
      </c>
      <c r="GF54" s="407">
        <f t="shared" si="287"/>
        <v>14</v>
      </c>
      <c r="GG54" s="407">
        <f t="shared" si="287"/>
        <v>14</v>
      </c>
      <c r="GH54" s="407">
        <f t="shared" si="287"/>
        <v>14</v>
      </c>
      <c r="GI54" s="407">
        <f t="shared" si="287"/>
        <v>13</v>
      </c>
      <c r="GJ54" s="407">
        <f t="shared" si="287"/>
        <v>14</v>
      </c>
      <c r="GK54" s="407">
        <f t="shared" si="287"/>
        <v>14</v>
      </c>
      <c r="GL54" s="407">
        <f t="shared" si="287"/>
        <v>11</v>
      </c>
      <c r="GM54" s="377">
        <f t="shared" si="271"/>
        <v>12.666666666666666</v>
      </c>
      <c r="GN54" s="365">
        <f t="shared" si="272"/>
        <v>1.7752507291971911</v>
      </c>
      <c r="GP54" s="398"/>
      <c r="GT54" s="398"/>
      <c r="GX54" t="s">
        <v>212</v>
      </c>
      <c r="HD54" s="309"/>
      <c r="HE54" s="309"/>
      <c r="HF54" s="309"/>
      <c r="HG54" s="309"/>
      <c r="HH54" s="309"/>
      <c r="HN54" s="399" t="s">
        <v>134</v>
      </c>
      <c r="HO54" s="407">
        <f t="shared" ref="HO54:HZ54" si="288">COUNTIF(HO36:HO50,"&gt;=88")</f>
        <v>14</v>
      </c>
      <c r="HP54" s="407">
        <f t="shared" si="288"/>
        <v>13</v>
      </c>
      <c r="HQ54" s="407">
        <f t="shared" si="288"/>
        <v>13</v>
      </c>
      <c r="HR54" s="407">
        <f t="shared" si="288"/>
        <v>0</v>
      </c>
      <c r="HS54" s="407">
        <f t="shared" si="288"/>
        <v>13</v>
      </c>
      <c r="HT54" s="407">
        <f t="shared" si="288"/>
        <v>13</v>
      </c>
      <c r="HU54" s="407">
        <f t="shared" si="288"/>
        <v>14</v>
      </c>
      <c r="HV54" s="407">
        <f t="shared" si="288"/>
        <v>15</v>
      </c>
      <c r="HW54" s="407">
        <f t="shared" si="288"/>
        <v>14</v>
      </c>
      <c r="HX54" s="407">
        <f t="shared" si="288"/>
        <v>14</v>
      </c>
      <c r="HY54" s="407">
        <f t="shared" si="288"/>
        <v>14</v>
      </c>
      <c r="HZ54" s="407">
        <f t="shared" si="288"/>
        <v>14</v>
      </c>
      <c r="IA54" s="406">
        <f t="shared" si="274"/>
        <v>12.583333333333334</v>
      </c>
      <c r="IB54" s="411">
        <f t="shared" si="275"/>
        <v>4.010403138505322</v>
      </c>
      <c r="ID54" s="398"/>
    </row>
    <row r="55" spans="2:320" ht="16.5" thickTop="1" thickBot="1" x14ac:dyDescent="0.4">
      <c r="B55" s="398"/>
      <c r="L55" s="309"/>
      <c r="M55" s="309"/>
      <c r="N55" s="309"/>
      <c r="O55" s="309"/>
      <c r="P55" s="309"/>
      <c r="V55" s="399" t="s">
        <v>133</v>
      </c>
      <c r="W55" s="407">
        <f t="shared" ref="W55:AH55" si="289">COUNTIF(W36:W50,"&gt;=92")</f>
        <v>0</v>
      </c>
      <c r="X55" s="407">
        <f t="shared" si="289"/>
        <v>0</v>
      </c>
      <c r="Y55" s="407">
        <f t="shared" si="289"/>
        <v>0</v>
      </c>
      <c r="Z55" s="407">
        <f t="shared" si="289"/>
        <v>7</v>
      </c>
      <c r="AA55" s="407">
        <f t="shared" si="289"/>
        <v>3</v>
      </c>
      <c r="AB55" s="407">
        <f t="shared" si="289"/>
        <v>8</v>
      </c>
      <c r="AC55" s="407">
        <f t="shared" si="289"/>
        <v>3</v>
      </c>
      <c r="AD55" s="407">
        <f t="shared" si="289"/>
        <v>13</v>
      </c>
      <c r="AE55" s="407">
        <f t="shared" si="289"/>
        <v>4</v>
      </c>
      <c r="AF55" s="407">
        <f t="shared" si="289"/>
        <v>8</v>
      </c>
      <c r="AG55" s="407">
        <f t="shared" si="289"/>
        <v>0</v>
      </c>
      <c r="AH55" s="407">
        <f t="shared" si="289"/>
        <v>7</v>
      </c>
      <c r="AI55" s="377">
        <f t="shared" si="262"/>
        <v>4.416666666666667</v>
      </c>
      <c r="AJ55" s="365">
        <f t="shared" si="263"/>
        <v>4.2094770423054895</v>
      </c>
      <c r="AL55" s="398"/>
      <c r="AP55" s="398"/>
      <c r="AZ55" s="309"/>
      <c r="BA55" s="309"/>
      <c r="BB55" s="309"/>
      <c r="BC55" s="309"/>
      <c r="BD55" s="309"/>
      <c r="BJ55" s="383" t="s">
        <v>133</v>
      </c>
      <c r="BK55" s="407">
        <f t="shared" ref="BK55:BV55" si="290">COUNTIF(BK36:BK50,"&gt;=92")</f>
        <v>0</v>
      </c>
      <c r="BL55" s="407">
        <f t="shared" si="290"/>
        <v>7</v>
      </c>
      <c r="BM55" s="407">
        <f t="shared" si="290"/>
        <v>1</v>
      </c>
      <c r="BN55" s="407">
        <f t="shared" si="290"/>
        <v>9</v>
      </c>
      <c r="BO55" s="407">
        <f t="shared" si="290"/>
        <v>11</v>
      </c>
      <c r="BP55" s="407">
        <f t="shared" si="290"/>
        <v>11</v>
      </c>
      <c r="BQ55" s="407">
        <f t="shared" si="290"/>
        <v>10</v>
      </c>
      <c r="BR55" s="407">
        <f t="shared" si="290"/>
        <v>15</v>
      </c>
      <c r="BS55" s="407">
        <f t="shared" si="290"/>
        <v>11</v>
      </c>
      <c r="BT55" s="407">
        <f t="shared" si="290"/>
        <v>11</v>
      </c>
      <c r="BU55" s="407">
        <f t="shared" si="290"/>
        <v>1</v>
      </c>
      <c r="BV55" s="407">
        <f t="shared" si="290"/>
        <v>11</v>
      </c>
      <c r="BW55" s="524">
        <f>AVERAGE(BK55:BU55)</f>
        <v>7.9090909090909092</v>
      </c>
      <c r="BX55" s="374">
        <f t="shared" si="278"/>
        <v>4.8772819057215449</v>
      </c>
      <c r="BZ55" s="398"/>
      <c r="CD55" s="398"/>
      <c r="CN55" s="309"/>
      <c r="CO55" s="309"/>
      <c r="CP55" s="309"/>
      <c r="CQ55" s="309"/>
      <c r="CR55" s="309"/>
      <c r="CX55" s="399" t="s">
        <v>133</v>
      </c>
      <c r="CY55" s="407">
        <f t="shared" ref="CY55:DJ55" si="291">COUNTIF(CY36:CY50,"&gt;=92")</f>
        <v>3</v>
      </c>
      <c r="CZ55" s="407">
        <f t="shared" si="291"/>
        <v>8</v>
      </c>
      <c r="DA55" s="407">
        <f t="shared" si="291"/>
        <v>7</v>
      </c>
      <c r="DB55" s="407">
        <f t="shared" si="291"/>
        <v>9</v>
      </c>
      <c r="DC55" s="407">
        <f t="shared" si="291"/>
        <v>9</v>
      </c>
      <c r="DD55" s="407">
        <f t="shared" si="291"/>
        <v>13</v>
      </c>
      <c r="DE55" s="407">
        <f t="shared" si="291"/>
        <v>10</v>
      </c>
      <c r="DF55" s="407">
        <f t="shared" si="291"/>
        <v>14</v>
      </c>
      <c r="DG55" s="407">
        <f t="shared" si="291"/>
        <v>12</v>
      </c>
      <c r="DH55" s="407">
        <f t="shared" si="291"/>
        <v>11</v>
      </c>
      <c r="DI55" s="407">
        <f t="shared" si="291"/>
        <v>10</v>
      </c>
      <c r="DJ55" s="407">
        <f t="shared" si="291"/>
        <v>12</v>
      </c>
      <c r="DK55" s="377">
        <f t="shared" si="266"/>
        <v>9.8333333333333339</v>
      </c>
      <c r="DL55" s="365">
        <f>STDEV(CY55:DJ55)</f>
        <v>2.9797294975866326</v>
      </c>
      <c r="DN55" s="398"/>
      <c r="DR55" s="398"/>
      <c r="EB55" s="309"/>
      <c r="EC55" s="309"/>
      <c r="ED55" s="309"/>
      <c r="EE55" s="309"/>
      <c r="EF55" s="309"/>
      <c r="EL55" s="399" t="s">
        <v>133</v>
      </c>
      <c r="EM55" s="407">
        <f t="shared" ref="EM55:EX55" si="292">COUNTIF(EM36:EM50,"&gt;=92")</f>
        <v>9</v>
      </c>
      <c r="EN55" s="407">
        <f t="shared" si="292"/>
        <v>11</v>
      </c>
      <c r="EO55" s="407">
        <f t="shared" si="292"/>
        <v>9</v>
      </c>
      <c r="EP55" s="407">
        <f t="shared" si="292"/>
        <v>2</v>
      </c>
      <c r="EQ55" s="407">
        <f t="shared" si="292"/>
        <v>9</v>
      </c>
      <c r="ER55" s="407">
        <f t="shared" si="292"/>
        <v>12</v>
      </c>
      <c r="ES55" s="407">
        <f t="shared" si="292"/>
        <v>12</v>
      </c>
      <c r="ET55" s="407">
        <f t="shared" si="292"/>
        <v>14</v>
      </c>
      <c r="EU55" s="407">
        <f t="shared" si="292"/>
        <v>11</v>
      </c>
      <c r="EV55" s="407">
        <f t="shared" si="292"/>
        <v>12</v>
      </c>
      <c r="EW55" s="407">
        <f t="shared" si="292"/>
        <v>9</v>
      </c>
      <c r="EX55" s="407">
        <f t="shared" si="292"/>
        <v>9</v>
      </c>
      <c r="EY55" s="377">
        <f t="shared" si="268"/>
        <v>9.9166666666666661</v>
      </c>
      <c r="EZ55" s="365">
        <f t="shared" si="269"/>
        <v>2.9987371079213077</v>
      </c>
      <c r="FB55" s="398"/>
      <c r="FF55" s="398"/>
      <c r="FP55" s="309"/>
      <c r="FQ55" s="309"/>
      <c r="FR55" s="309"/>
      <c r="FS55" s="309"/>
      <c r="FT55" s="309"/>
      <c r="FZ55" s="399" t="s">
        <v>133</v>
      </c>
      <c r="GA55" s="407">
        <f t="shared" ref="GA55:GL55" si="293">COUNTIF(GA36:GA50,"&gt;=92")</f>
        <v>10</v>
      </c>
      <c r="GB55" s="407">
        <f t="shared" si="293"/>
        <v>11</v>
      </c>
      <c r="GC55" s="407">
        <f t="shared" si="293"/>
        <v>10</v>
      </c>
      <c r="GD55" s="407">
        <f t="shared" si="293"/>
        <v>0</v>
      </c>
      <c r="GE55" s="407">
        <f t="shared" si="293"/>
        <v>9</v>
      </c>
      <c r="GF55" s="407">
        <f t="shared" si="293"/>
        <v>13</v>
      </c>
      <c r="GG55" s="407">
        <f t="shared" si="293"/>
        <v>13</v>
      </c>
      <c r="GH55" s="407">
        <f t="shared" si="293"/>
        <v>14</v>
      </c>
      <c r="GI55" s="407">
        <f t="shared" si="293"/>
        <v>10</v>
      </c>
      <c r="GJ55" s="407">
        <f t="shared" si="293"/>
        <v>12</v>
      </c>
      <c r="GK55" s="407">
        <f t="shared" si="293"/>
        <v>10</v>
      </c>
      <c r="GL55" s="407">
        <f t="shared" si="293"/>
        <v>8</v>
      </c>
      <c r="GM55" s="377">
        <f t="shared" si="271"/>
        <v>10</v>
      </c>
      <c r="GN55" s="365">
        <f t="shared" si="272"/>
        <v>3.6181361349331636</v>
      </c>
      <c r="GP55" s="398"/>
      <c r="GT55" s="398"/>
      <c r="HD55" s="309"/>
      <c r="HE55" s="309"/>
      <c r="HF55" s="309"/>
      <c r="HG55" s="309"/>
      <c r="HH55" s="309"/>
      <c r="HN55" s="399" t="s">
        <v>133</v>
      </c>
      <c r="HO55" s="407">
        <f t="shared" ref="HO55:HZ55" si="294">COUNTIF(HO36:HO50,"&gt;=92")</f>
        <v>11</v>
      </c>
      <c r="HP55" s="407">
        <f t="shared" si="294"/>
        <v>11</v>
      </c>
      <c r="HQ55" s="407">
        <f t="shared" si="294"/>
        <v>10</v>
      </c>
      <c r="HR55" s="407">
        <f t="shared" si="294"/>
        <v>0</v>
      </c>
      <c r="HS55" s="407">
        <f t="shared" si="294"/>
        <v>9</v>
      </c>
      <c r="HT55" s="407">
        <f t="shared" si="294"/>
        <v>12</v>
      </c>
      <c r="HU55" s="407">
        <f t="shared" si="294"/>
        <v>13</v>
      </c>
      <c r="HV55" s="407">
        <f t="shared" si="294"/>
        <v>13</v>
      </c>
      <c r="HW55" s="407">
        <f t="shared" si="294"/>
        <v>12</v>
      </c>
      <c r="HX55" s="407">
        <f t="shared" si="294"/>
        <v>10</v>
      </c>
      <c r="HY55" s="407">
        <f t="shared" si="294"/>
        <v>11</v>
      </c>
      <c r="HZ55" s="407">
        <f t="shared" si="294"/>
        <v>11</v>
      </c>
      <c r="IA55" s="406">
        <f t="shared" si="274"/>
        <v>10.25</v>
      </c>
      <c r="IB55" s="405">
        <f t="shared" si="275"/>
        <v>3.4410622038709344</v>
      </c>
      <c r="ID55" s="398"/>
    </row>
    <row r="56" spans="2:320" ht="16.5" thickTop="1" thickBot="1" x14ac:dyDescent="0.4">
      <c r="B56" s="398"/>
      <c r="L56" s="309"/>
      <c r="M56" s="309"/>
      <c r="N56" s="309"/>
      <c r="O56" s="309"/>
      <c r="P56" s="309"/>
      <c r="V56" s="399" t="s">
        <v>132</v>
      </c>
      <c r="W56" s="407">
        <f t="shared" ref="W56:AH56" si="295">COUNTIF(W36:W50,"&gt;=95")</f>
        <v>0</v>
      </c>
      <c r="X56" s="407">
        <f t="shared" si="295"/>
        <v>0</v>
      </c>
      <c r="Y56" s="407">
        <f t="shared" si="295"/>
        <v>0</v>
      </c>
      <c r="Z56" s="407">
        <f t="shared" si="295"/>
        <v>0</v>
      </c>
      <c r="AA56" s="407">
        <f t="shared" si="295"/>
        <v>0</v>
      </c>
      <c r="AB56" s="407">
        <f t="shared" si="295"/>
        <v>0</v>
      </c>
      <c r="AC56" s="407">
        <f t="shared" si="295"/>
        <v>0</v>
      </c>
      <c r="AD56" s="407">
        <f t="shared" si="295"/>
        <v>5</v>
      </c>
      <c r="AE56" s="407">
        <f t="shared" si="295"/>
        <v>0</v>
      </c>
      <c r="AF56" s="407">
        <f t="shared" si="295"/>
        <v>0</v>
      </c>
      <c r="AG56" s="407">
        <f t="shared" si="295"/>
        <v>0</v>
      </c>
      <c r="AH56" s="407">
        <f t="shared" si="295"/>
        <v>0</v>
      </c>
      <c r="AI56" s="377">
        <f t="shared" si="262"/>
        <v>0.41666666666666669</v>
      </c>
      <c r="AJ56" s="365">
        <f t="shared" si="263"/>
        <v>1.4433756729740645</v>
      </c>
      <c r="BJ56" s="383" t="s">
        <v>132</v>
      </c>
      <c r="BK56" s="407">
        <f t="shared" ref="BK56:BV56" si="296">COUNTIF(BK36:BK50,"&gt;=95")</f>
        <v>0</v>
      </c>
      <c r="BL56" s="407">
        <f t="shared" si="296"/>
        <v>0</v>
      </c>
      <c r="BM56" s="407">
        <f t="shared" si="296"/>
        <v>0</v>
      </c>
      <c r="BN56" s="407">
        <f t="shared" si="296"/>
        <v>0</v>
      </c>
      <c r="BO56" s="407">
        <f t="shared" si="296"/>
        <v>0</v>
      </c>
      <c r="BP56" s="407">
        <f t="shared" si="296"/>
        <v>2</v>
      </c>
      <c r="BQ56" s="407">
        <f t="shared" si="296"/>
        <v>2</v>
      </c>
      <c r="BR56" s="407">
        <f t="shared" si="296"/>
        <v>12</v>
      </c>
      <c r="BS56" s="407">
        <f t="shared" si="296"/>
        <v>3</v>
      </c>
      <c r="BT56" s="407">
        <f t="shared" si="296"/>
        <v>0</v>
      </c>
      <c r="BU56" s="407">
        <f t="shared" si="296"/>
        <v>0</v>
      </c>
      <c r="BV56" s="407">
        <f t="shared" si="296"/>
        <v>1</v>
      </c>
      <c r="BW56" s="524">
        <f>AVERAGE(BK56:BU56)</f>
        <v>1.7272727272727273</v>
      </c>
      <c r="BX56" s="374">
        <f t="shared" si="278"/>
        <v>3.4200832880164915</v>
      </c>
      <c r="BZ56" s="398"/>
      <c r="CX56" s="399" t="s">
        <v>132</v>
      </c>
      <c r="CY56" s="407">
        <f t="shared" ref="CY56:DJ56" si="297">COUNTIF(CY36:CY50,"&gt;=95")</f>
        <v>0</v>
      </c>
      <c r="CZ56" s="407">
        <f t="shared" si="297"/>
        <v>2</v>
      </c>
      <c r="DA56" s="407">
        <f t="shared" si="297"/>
        <v>0</v>
      </c>
      <c r="DB56" s="407">
        <f t="shared" si="297"/>
        <v>0</v>
      </c>
      <c r="DC56" s="407">
        <f t="shared" si="297"/>
        <v>0</v>
      </c>
      <c r="DD56" s="407">
        <f t="shared" si="297"/>
        <v>9</v>
      </c>
      <c r="DE56" s="407">
        <f t="shared" si="297"/>
        <v>5</v>
      </c>
      <c r="DF56" s="407">
        <f t="shared" si="297"/>
        <v>11</v>
      </c>
      <c r="DG56" s="407">
        <f t="shared" si="297"/>
        <v>7</v>
      </c>
      <c r="DH56" s="407">
        <f t="shared" si="297"/>
        <v>0</v>
      </c>
      <c r="DI56" s="407">
        <f t="shared" si="297"/>
        <v>0</v>
      </c>
      <c r="DJ56" s="407">
        <f t="shared" si="297"/>
        <v>1</v>
      </c>
      <c r="DK56" s="377">
        <f t="shared" si="266"/>
        <v>2.9166666666666665</v>
      </c>
      <c r="DL56" s="365">
        <f>STDEV(CY56:DJ56)</f>
        <v>4.0330077504452575</v>
      </c>
      <c r="DN56" s="398"/>
      <c r="EL56" s="399" t="s">
        <v>132</v>
      </c>
      <c r="EM56" s="407">
        <f t="shared" ref="EM56:EX56" si="298">COUNTIF(EM36:EM50,"&gt;=95")</f>
        <v>0</v>
      </c>
      <c r="EN56" s="407">
        <f t="shared" si="298"/>
        <v>5</v>
      </c>
      <c r="EO56" s="407">
        <f t="shared" si="298"/>
        <v>0</v>
      </c>
      <c r="EP56" s="407">
        <f t="shared" si="298"/>
        <v>0</v>
      </c>
      <c r="EQ56" s="407">
        <f t="shared" si="298"/>
        <v>0</v>
      </c>
      <c r="ER56" s="407">
        <f t="shared" si="298"/>
        <v>9</v>
      </c>
      <c r="ES56" s="407">
        <f t="shared" si="298"/>
        <v>8</v>
      </c>
      <c r="ET56" s="407">
        <f t="shared" si="298"/>
        <v>9</v>
      </c>
      <c r="EU56" s="407">
        <f t="shared" si="298"/>
        <v>8</v>
      </c>
      <c r="EV56" s="407">
        <f t="shared" si="298"/>
        <v>0</v>
      </c>
      <c r="EW56" s="407">
        <f t="shared" si="298"/>
        <v>0</v>
      </c>
      <c r="EX56" s="407">
        <f t="shared" si="298"/>
        <v>0</v>
      </c>
      <c r="EY56" s="377">
        <f t="shared" si="268"/>
        <v>3.25</v>
      </c>
      <c r="EZ56" s="365">
        <f t="shared" si="269"/>
        <v>4.1368631067073469</v>
      </c>
      <c r="FB56" s="398"/>
      <c r="FZ56" s="399" t="s">
        <v>132</v>
      </c>
      <c r="GA56" s="407">
        <f t="shared" ref="GA56:GL56" si="299">COUNTIF(GA36:GA50,"&gt;=95")</f>
        <v>0</v>
      </c>
      <c r="GB56" s="407">
        <f t="shared" si="299"/>
        <v>7</v>
      </c>
      <c r="GC56" s="407">
        <f t="shared" si="299"/>
        <v>0</v>
      </c>
      <c r="GD56" s="407">
        <f t="shared" si="299"/>
        <v>0</v>
      </c>
      <c r="GE56" s="407">
        <f t="shared" si="299"/>
        <v>0</v>
      </c>
      <c r="GF56" s="407">
        <f t="shared" si="299"/>
        <v>10</v>
      </c>
      <c r="GG56" s="407">
        <f t="shared" si="299"/>
        <v>12</v>
      </c>
      <c r="GH56" s="407">
        <f t="shared" si="299"/>
        <v>11</v>
      </c>
      <c r="GI56" s="407">
        <f t="shared" si="299"/>
        <v>7</v>
      </c>
      <c r="GJ56" s="407">
        <f t="shared" si="299"/>
        <v>0</v>
      </c>
      <c r="GK56" s="407">
        <f t="shared" si="299"/>
        <v>0</v>
      </c>
      <c r="GL56" s="407">
        <f t="shared" si="299"/>
        <v>4</v>
      </c>
      <c r="GM56" s="377">
        <f t="shared" si="271"/>
        <v>4.25</v>
      </c>
      <c r="GN56" s="365">
        <f t="shared" si="272"/>
        <v>4.8827153399424272</v>
      </c>
      <c r="GP56" s="398"/>
      <c r="HN56" s="607" t="s">
        <v>132</v>
      </c>
      <c r="HO56" s="532">
        <f t="shared" ref="HO56:HZ56" si="300">COUNTIF(HO36:HO50,"&gt;=95")</f>
        <v>3</v>
      </c>
      <c r="HP56" s="532">
        <f t="shared" si="300"/>
        <v>8</v>
      </c>
      <c r="HQ56" s="532">
        <f t="shared" si="300"/>
        <v>4</v>
      </c>
      <c r="HR56" s="532">
        <f t="shared" si="300"/>
        <v>0</v>
      </c>
      <c r="HS56" s="532">
        <f t="shared" si="300"/>
        <v>2</v>
      </c>
      <c r="HT56" s="532">
        <f t="shared" si="300"/>
        <v>10</v>
      </c>
      <c r="HU56" s="532">
        <f t="shared" si="300"/>
        <v>12</v>
      </c>
      <c r="HV56" s="532">
        <f t="shared" si="300"/>
        <v>12</v>
      </c>
      <c r="HW56" s="532">
        <f t="shared" si="300"/>
        <v>8</v>
      </c>
      <c r="HX56" s="532">
        <f t="shared" si="300"/>
        <v>0</v>
      </c>
      <c r="HY56" s="532">
        <f t="shared" si="300"/>
        <v>0</v>
      </c>
      <c r="HZ56" s="532">
        <f t="shared" si="300"/>
        <v>4</v>
      </c>
      <c r="IA56" s="606">
        <f t="shared" si="274"/>
        <v>5.25</v>
      </c>
      <c r="IB56" s="416">
        <f t="shared" si="275"/>
        <v>4.575130400526108</v>
      </c>
      <c r="ID56" s="398"/>
    </row>
    <row r="57" spans="2:320" ht="16.5" thickTop="1" thickBot="1" x14ac:dyDescent="0.4">
      <c r="V57" s="399" t="s">
        <v>163</v>
      </c>
      <c r="W57" s="379">
        <v>5.99</v>
      </c>
      <c r="X57" s="379">
        <v>6.01</v>
      </c>
      <c r="Y57" s="379">
        <v>6.76</v>
      </c>
      <c r="Z57" s="379">
        <v>8.93</v>
      </c>
      <c r="AA57" s="379">
        <v>6.73</v>
      </c>
      <c r="AB57" s="523">
        <v>6.58</v>
      </c>
      <c r="AC57" s="523">
        <v>5.45</v>
      </c>
      <c r="AD57" s="605">
        <v>5.54</v>
      </c>
      <c r="AE57" s="379">
        <v>4.75</v>
      </c>
      <c r="AF57" s="523">
        <v>6.18</v>
      </c>
      <c r="AG57" s="379">
        <v>5.19</v>
      </c>
      <c r="AH57" s="523">
        <v>5.54</v>
      </c>
      <c r="AI57" s="384">
        <f t="shared" si="262"/>
        <v>6.1375000000000002</v>
      </c>
      <c r="AJ57" s="372">
        <f t="shared" si="263"/>
        <v>1.0779536589803307</v>
      </c>
      <c r="BJ57" s="399" t="s">
        <v>163</v>
      </c>
      <c r="BK57" s="379">
        <v>6.67</v>
      </c>
      <c r="BL57" s="379">
        <v>6.56</v>
      </c>
      <c r="BM57" s="379">
        <v>8.5399999999999991</v>
      </c>
      <c r="BN57" s="379">
        <v>11.87</v>
      </c>
      <c r="BO57" s="379">
        <v>6.69</v>
      </c>
      <c r="BP57" s="523">
        <v>7.64</v>
      </c>
      <c r="BQ57" s="523">
        <v>6.25</v>
      </c>
      <c r="BR57" s="605">
        <v>5.91</v>
      </c>
      <c r="BS57" s="523">
        <v>5.61</v>
      </c>
      <c r="BT57" s="379">
        <v>7.32</v>
      </c>
      <c r="BU57" s="379">
        <v>6.03</v>
      </c>
      <c r="BV57" s="378">
        <v>6.16</v>
      </c>
      <c r="BW57" s="384">
        <f>AVERAGE(BK57:BV57)</f>
        <v>7.104166666666667</v>
      </c>
      <c r="BX57" s="374">
        <f t="shared" si="278"/>
        <v>1.7108767467074419</v>
      </c>
      <c r="CX57" s="399" t="s">
        <v>163</v>
      </c>
      <c r="CY57" s="379">
        <v>7.71</v>
      </c>
      <c r="CZ57" s="379">
        <v>7.15</v>
      </c>
      <c r="DA57" s="379">
        <v>9.83</v>
      </c>
      <c r="DB57" s="379">
        <v>11.87</v>
      </c>
      <c r="DC57" s="379">
        <v>8.11</v>
      </c>
      <c r="DD57" s="523">
        <v>8.39</v>
      </c>
      <c r="DE57" s="523">
        <v>6.53</v>
      </c>
      <c r="DF57" s="605">
        <v>5.49</v>
      </c>
      <c r="DG57" s="523">
        <v>5.97</v>
      </c>
      <c r="DH57" s="379">
        <v>8.25</v>
      </c>
      <c r="DI57" s="379">
        <v>6.98</v>
      </c>
      <c r="DJ57" s="378">
        <v>7.18</v>
      </c>
      <c r="DK57" s="377">
        <f t="shared" si="266"/>
        <v>7.788333333333334</v>
      </c>
      <c r="DN57" s="398"/>
      <c r="EL57" s="399" t="s">
        <v>163</v>
      </c>
      <c r="EM57" s="379">
        <v>8.0500000000000007</v>
      </c>
      <c r="EN57" s="379">
        <v>7.62</v>
      </c>
      <c r="EO57" s="379">
        <v>10.43</v>
      </c>
      <c r="EP57" s="379">
        <v>11.78</v>
      </c>
      <c r="EQ57" s="379">
        <v>7.14</v>
      </c>
      <c r="ER57" s="523">
        <v>8.11</v>
      </c>
      <c r="ES57" s="379"/>
      <c r="ET57" s="605">
        <v>4.93</v>
      </c>
      <c r="EU57" s="523">
        <v>5.42</v>
      </c>
      <c r="EV57" s="523">
        <v>8.6199999999999992</v>
      </c>
      <c r="EW57" s="379">
        <v>7.46</v>
      </c>
      <c r="EX57" s="378">
        <v>7.79</v>
      </c>
      <c r="EY57" s="384">
        <f t="shared" si="268"/>
        <v>7.9409090909090914</v>
      </c>
      <c r="EZ57" s="374">
        <f t="shared" si="269"/>
        <v>1.945633339277749</v>
      </c>
      <c r="FZ57" s="399" t="s">
        <v>163</v>
      </c>
      <c r="GA57" s="379">
        <v>8.39</v>
      </c>
      <c r="GB57" s="379">
        <v>8.07</v>
      </c>
      <c r="GC57" s="379">
        <v>10.7</v>
      </c>
      <c r="GD57" s="379">
        <v>11.54</v>
      </c>
      <c r="GE57" s="379">
        <v>6.77</v>
      </c>
      <c r="GF57" s="523">
        <v>7.65</v>
      </c>
      <c r="GG57" s="523">
        <v>7.84</v>
      </c>
      <c r="GH57" s="605">
        <v>5.13</v>
      </c>
      <c r="GI57" s="523">
        <v>4.87</v>
      </c>
      <c r="GJ57" s="523">
        <v>8.77</v>
      </c>
      <c r="GK57" s="379">
        <v>7.12</v>
      </c>
      <c r="GL57" s="523">
        <v>7.28</v>
      </c>
      <c r="GM57" s="384">
        <f t="shared" si="271"/>
        <v>7.8441666666666663</v>
      </c>
      <c r="GN57" s="372">
        <f t="shared" si="272"/>
        <v>1.9369068984681077</v>
      </c>
      <c r="HN57" s="417" t="s">
        <v>163</v>
      </c>
      <c r="HO57" s="382">
        <v>8.4499999999999993</v>
      </c>
      <c r="HP57" s="382">
        <v>8.31</v>
      </c>
      <c r="HQ57" s="379">
        <v>11.29</v>
      </c>
      <c r="HR57" s="382"/>
      <c r="HS57" s="382">
        <v>6.38</v>
      </c>
      <c r="HT57" s="382">
        <v>7.51</v>
      </c>
      <c r="HU57" s="382">
        <v>7.7</v>
      </c>
      <c r="HV57" s="605">
        <v>5.48</v>
      </c>
      <c r="HW57" s="523">
        <v>4.6900000000000004</v>
      </c>
      <c r="HX57" s="382">
        <v>8.31</v>
      </c>
      <c r="HY57" s="382">
        <v>6.65</v>
      </c>
      <c r="HZ57" s="583">
        <v>7.92</v>
      </c>
      <c r="IA57" s="604">
        <f t="shared" si="274"/>
        <v>7.5172727272727284</v>
      </c>
      <c r="IB57" s="603">
        <f t="shared" si="275"/>
        <v>1.7534371440635699</v>
      </c>
    </row>
    <row r="58" spans="2:320" ht="16.5" thickTop="1" thickBot="1" x14ac:dyDescent="0.4">
      <c r="V58" s="368" t="s">
        <v>14</v>
      </c>
      <c r="W58" s="392">
        <v>15</v>
      </c>
      <c r="X58" s="392">
        <v>17</v>
      </c>
      <c r="Y58" s="379">
        <v>17</v>
      </c>
      <c r="Z58" s="379">
        <v>17</v>
      </c>
      <c r="AA58" s="392">
        <v>16</v>
      </c>
      <c r="AB58" s="379">
        <v>16</v>
      </c>
      <c r="AC58" s="379">
        <v>15</v>
      </c>
      <c r="AD58" s="379">
        <v>17</v>
      </c>
      <c r="AE58" s="392">
        <v>14</v>
      </c>
      <c r="AF58" s="379">
        <v>14</v>
      </c>
      <c r="AG58" s="392">
        <v>15</v>
      </c>
      <c r="AH58" s="379">
        <v>15</v>
      </c>
      <c r="AI58" s="375">
        <f t="shared" si="262"/>
        <v>15.666666666666666</v>
      </c>
      <c r="AJ58" s="374">
        <f t="shared" si="263"/>
        <v>1.1547005383792515</v>
      </c>
      <c r="BJ58" s="368" t="s">
        <v>14</v>
      </c>
      <c r="BK58" s="392">
        <v>16</v>
      </c>
      <c r="BL58" s="392">
        <v>17</v>
      </c>
      <c r="BM58" s="379">
        <v>17</v>
      </c>
      <c r="BN58" s="379">
        <v>19</v>
      </c>
      <c r="BO58" s="392">
        <v>17</v>
      </c>
      <c r="BP58" s="379">
        <v>16</v>
      </c>
      <c r="BQ58" s="379">
        <v>15</v>
      </c>
      <c r="BR58" s="379">
        <v>18</v>
      </c>
      <c r="BS58" s="379">
        <v>16</v>
      </c>
      <c r="BT58" s="392">
        <v>16</v>
      </c>
      <c r="BU58" s="392">
        <v>15</v>
      </c>
      <c r="BV58" s="585">
        <v>16</v>
      </c>
      <c r="BW58" s="375">
        <f>AVERAGE(BK58:BV58)</f>
        <v>16.5</v>
      </c>
      <c r="BX58" s="374">
        <f t="shared" si="278"/>
        <v>1.1677484162422844</v>
      </c>
      <c r="CX58" s="368" t="s">
        <v>14</v>
      </c>
      <c r="CY58" s="392">
        <v>16</v>
      </c>
      <c r="CZ58" s="392">
        <v>17</v>
      </c>
      <c r="DA58" s="379">
        <v>18</v>
      </c>
      <c r="DB58" s="379">
        <v>19</v>
      </c>
      <c r="DC58" s="392">
        <v>17</v>
      </c>
      <c r="DD58" s="379">
        <v>17</v>
      </c>
      <c r="DE58" s="379">
        <v>16</v>
      </c>
      <c r="DF58" s="379">
        <v>19</v>
      </c>
      <c r="DG58" s="379">
        <v>17</v>
      </c>
      <c r="DH58" s="392">
        <v>17</v>
      </c>
      <c r="DI58" s="392">
        <v>17</v>
      </c>
      <c r="DJ58" s="585">
        <v>17</v>
      </c>
      <c r="DK58" s="377">
        <f t="shared" si="266"/>
        <v>17.25</v>
      </c>
      <c r="EL58" s="368" t="s">
        <v>14</v>
      </c>
      <c r="EM58" s="392">
        <v>17</v>
      </c>
      <c r="EN58" s="392">
        <v>18</v>
      </c>
      <c r="EO58" s="379">
        <v>18</v>
      </c>
      <c r="EP58" s="379">
        <v>19</v>
      </c>
      <c r="EQ58" s="392">
        <v>16</v>
      </c>
      <c r="ER58" s="379">
        <v>17</v>
      </c>
      <c r="ES58" s="392">
        <v>16</v>
      </c>
      <c r="ET58" s="379">
        <v>19</v>
      </c>
      <c r="EU58" s="379">
        <v>17</v>
      </c>
      <c r="EV58" s="379">
        <v>17</v>
      </c>
      <c r="EW58" s="392">
        <v>17</v>
      </c>
      <c r="EX58" s="585">
        <v>18</v>
      </c>
      <c r="EY58" s="375">
        <f t="shared" si="268"/>
        <v>17.416666666666668</v>
      </c>
      <c r="EZ58" s="374">
        <f t="shared" si="269"/>
        <v>0.99620491989562199</v>
      </c>
      <c r="FZ58" s="368" t="s">
        <v>14</v>
      </c>
      <c r="GA58" s="392">
        <v>17</v>
      </c>
      <c r="GB58" s="392">
        <v>18</v>
      </c>
      <c r="GC58" s="379">
        <v>18</v>
      </c>
      <c r="GD58" s="379">
        <v>19</v>
      </c>
      <c r="GE58" s="392">
        <v>16</v>
      </c>
      <c r="GF58" s="379">
        <v>18</v>
      </c>
      <c r="GG58" s="379">
        <v>17</v>
      </c>
      <c r="GH58" s="379">
        <v>19</v>
      </c>
      <c r="GI58" s="379">
        <v>17</v>
      </c>
      <c r="GJ58" s="379">
        <v>17</v>
      </c>
      <c r="GK58" s="392">
        <v>17</v>
      </c>
      <c r="GL58" s="379">
        <v>17</v>
      </c>
      <c r="GM58" s="375">
        <f t="shared" si="271"/>
        <v>17.5</v>
      </c>
      <c r="GN58" s="374">
        <f t="shared" si="272"/>
        <v>0.90453403373329089</v>
      </c>
      <c r="HN58" s="368" t="s">
        <v>14</v>
      </c>
      <c r="HO58" s="392">
        <v>17</v>
      </c>
      <c r="HP58" s="392">
        <v>18</v>
      </c>
      <c r="HQ58" s="379">
        <v>18</v>
      </c>
      <c r="HR58" s="392"/>
      <c r="HS58" s="392">
        <v>16</v>
      </c>
      <c r="HT58" s="392">
        <v>17</v>
      </c>
      <c r="HU58" s="392">
        <v>16</v>
      </c>
      <c r="HV58" s="379">
        <v>20</v>
      </c>
      <c r="HW58" s="379">
        <v>16</v>
      </c>
      <c r="HX58" s="392">
        <v>17</v>
      </c>
      <c r="HY58" s="392">
        <v>17</v>
      </c>
      <c r="HZ58" s="392">
        <v>18</v>
      </c>
      <c r="IA58" s="602">
        <f t="shared" si="274"/>
        <v>17.272727272727273</v>
      </c>
      <c r="IB58" s="601">
        <f t="shared" si="275"/>
        <v>1.1908743922772955</v>
      </c>
    </row>
    <row r="59" spans="2:320" ht="16" thickBot="1" x14ac:dyDescent="0.4">
      <c r="V59" s="417" t="s">
        <v>55</v>
      </c>
      <c r="W59" s="382">
        <v>16.899999999999999</v>
      </c>
      <c r="X59" s="382">
        <v>16.7</v>
      </c>
      <c r="Y59" s="382">
        <v>15.1</v>
      </c>
      <c r="Z59" s="382">
        <v>17.600000000000001</v>
      </c>
      <c r="AA59" s="382">
        <v>14.2</v>
      </c>
      <c r="AB59" s="382">
        <v>15.2</v>
      </c>
      <c r="AC59" s="382">
        <v>15.4</v>
      </c>
      <c r="AD59" s="382">
        <v>14.9</v>
      </c>
      <c r="AE59" s="382">
        <v>14.3</v>
      </c>
      <c r="AF59" s="382">
        <v>15.7</v>
      </c>
      <c r="AG59" s="382">
        <v>15.4</v>
      </c>
      <c r="AH59" s="388">
        <v>15.5</v>
      </c>
      <c r="AI59" s="600"/>
      <c r="AJ59" s="599"/>
      <c r="BJ59" s="417" t="s">
        <v>55</v>
      </c>
      <c r="BK59" s="382">
        <v>16.899999999999999</v>
      </c>
      <c r="BL59" s="382">
        <v>16.7</v>
      </c>
      <c r="BM59" s="382">
        <v>15.1</v>
      </c>
      <c r="BN59" s="382">
        <v>17.600000000000001</v>
      </c>
      <c r="BO59" s="382">
        <v>14.2</v>
      </c>
      <c r="BP59" s="382">
        <v>15.2</v>
      </c>
      <c r="BQ59" s="382">
        <v>15.4</v>
      </c>
      <c r="BR59" s="382">
        <v>14.9</v>
      </c>
      <c r="BS59" s="382">
        <v>14.3</v>
      </c>
      <c r="BT59" s="382">
        <v>15.7</v>
      </c>
      <c r="BU59" s="382">
        <v>15.4</v>
      </c>
      <c r="BV59" s="388">
        <v>15.5</v>
      </c>
      <c r="BW59" s="600"/>
      <c r="BX59" s="599"/>
      <c r="CX59" s="417" t="s">
        <v>55</v>
      </c>
      <c r="CY59" s="382">
        <v>16.899999999999999</v>
      </c>
      <c r="CZ59" s="382">
        <v>16.7</v>
      </c>
      <c r="DA59" s="382">
        <v>15.1</v>
      </c>
      <c r="DB59" s="382">
        <v>17.600000000000001</v>
      </c>
      <c r="DC59" s="382">
        <v>14.2</v>
      </c>
      <c r="DD59" s="382">
        <v>15.2</v>
      </c>
      <c r="DE59" s="382">
        <v>15.4</v>
      </c>
      <c r="DF59" s="382">
        <v>14.9</v>
      </c>
      <c r="DG59" s="382">
        <v>14.3</v>
      </c>
      <c r="DH59" s="382">
        <v>15.7</v>
      </c>
      <c r="DI59" s="382">
        <v>15.4</v>
      </c>
      <c r="DJ59" s="388">
        <v>15.5</v>
      </c>
      <c r="DK59" s="600"/>
      <c r="DL59" s="599"/>
      <c r="EL59" s="417" t="s">
        <v>55</v>
      </c>
      <c r="EM59" s="382">
        <v>16.899999999999999</v>
      </c>
      <c r="EN59" s="382">
        <v>16.7</v>
      </c>
      <c r="EO59" s="382">
        <v>15.1</v>
      </c>
      <c r="EP59" s="382">
        <v>17.100000000000001</v>
      </c>
      <c r="EQ59" s="382">
        <v>14.2</v>
      </c>
      <c r="ER59" s="382">
        <v>15.2</v>
      </c>
      <c r="ES59" s="382">
        <v>15.4</v>
      </c>
      <c r="ET59" s="382">
        <v>14.9</v>
      </c>
      <c r="EU59" s="382">
        <v>14.3</v>
      </c>
      <c r="EV59" s="382">
        <v>15.7</v>
      </c>
      <c r="EW59" s="382">
        <v>15.4</v>
      </c>
      <c r="EX59" s="388">
        <v>15.5</v>
      </c>
      <c r="EY59" s="600"/>
      <c r="EZ59" s="599"/>
      <c r="FZ59" s="417" t="s">
        <v>55</v>
      </c>
      <c r="GA59" s="382">
        <v>16.899999999999999</v>
      </c>
      <c r="GB59" s="382">
        <v>16.7</v>
      </c>
      <c r="GC59" s="382">
        <v>15.1</v>
      </c>
      <c r="GD59" s="382">
        <v>17.100000000000001</v>
      </c>
      <c r="GE59" s="382">
        <v>14.2</v>
      </c>
      <c r="GF59" s="382">
        <v>14.7</v>
      </c>
      <c r="GG59" s="382">
        <v>15.4</v>
      </c>
      <c r="GH59" s="382">
        <v>14.9</v>
      </c>
      <c r="GI59" s="382">
        <v>14.3</v>
      </c>
      <c r="GJ59" s="382">
        <v>15.7</v>
      </c>
      <c r="GK59" s="382">
        <v>15.4</v>
      </c>
      <c r="GL59" s="388">
        <v>15.5</v>
      </c>
      <c r="GM59" s="600"/>
      <c r="GN59" s="599"/>
      <c r="HN59" s="417" t="s">
        <v>55</v>
      </c>
      <c r="HO59" s="382">
        <v>16.899999999999999</v>
      </c>
      <c r="HP59" s="382">
        <v>16.7</v>
      </c>
      <c r="HQ59" s="382">
        <v>15.1</v>
      </c>
      <c r="HR59" s="382"/>
      <c r="HS59" s="382">
        <v>14.2</v>
      </c>
      <c r="HT59" s="382">
        <v>14.7</v>
      </c>
      <c r="HU59" s="382">
        <v>15.4</v>
      </c>
      <c r="HV59" s="382">
        <v>14.9</v>
      </c>
      <c r="HW59" s="382">
        <v>14.3</v>
      </c>
      <c r="HX59" s="382">
        <v>15.7</v>
      </c>
      <c r="HY59" s="382">
        <v>15.4</v>
      </c>
      <c r="HZ59" s="388">
        <v>15.5</v>
      </c>
      <c r="IA59" s="388"/>
      <c r="IB59" s="599"/>
    </row>
    <row r="60" spans="2:320" ht="15.5" x14ac:dyDescent="0.35">
      <c r="V60" s="399" t="s">
        <v>174</v>
      </c>
      <c r="W60" s="379">
        <v>14.8</v>
      </c>
      <c r="X60" s="379">
        <v>12.7</v>
      </c>
      <c r="Y60" s="379">
        <v>12.6</v>
      </c>
      <c r="Z60" s="379">
        <v>14.5</v>
      </c>
      <c r="AA60" s="379">
        <v>12.3</v>
      </c>
      <c r="AB60" s="379">
        <v>12.6</v>
      </c>
      <c r="AC60" s="379">
        <v>11.7</v>
      </c>
      <c r="AD60" s="379">
        <v>12.3</v>
      </c>
      <c r="AE60" s="379">
        <v>12.3</v>
      </c>
      <c r="AF60" s="379">
        <v>13.4</v>
      </c>
      <c r="AG60" s="379">
        <v>13</v>
      </c>
      <c r="AH60" s="378">
        <v>14.4</v>
      </c>
      <c r="AI60" s="580"/>
      <c r="AJ60" s="598"/>
      <c r="BJ60" s="399" t="s">
        <v>174</v>
      </c>
      <c r="BK60" s="379">
        <v>14.8</v>
      </c>
      <c r="BL60" s="379">
        <v>12.7</v>
      </c>
      <c r="BM60" s="379">
        <v>12.6</v>
      </c>
      <c r="BN60" s="379">
        <v>14.5</v>
      </c>
      <c r="BO60" s="379">
        <v>12.3</v>
      </c>
      <c r="BP60" s="379">
        <v>12.6</v>
      </c>
      <c r="BQ60" s="379">
        <v>11.7</v>
      </c>
      <c r="BR60" s="379">
        <v>12.3</v>
      </c>
      <c r="BS60" s="379">
        <v>12.3</v>
      </c>
      <c r="BT60" s="379">
        <v>13.4</v>
      </c>
      <c r="BU60" s="379">
        <v>13</v>
      </c>
      <c r="BV60" s="378">
        <v>14.4</v>
      </c>
      <c r="BW60" s="580"/>
      <c r="BX60" s="598"/>
      <c r="CX60" s="399" t="s">
        <v>174</v>
      </c>
      <c r="CY60" s="379">
        <v>14.8</v>
      </c>
      <c r="CZ60" s="379">
        <v>12.7</v>
      </c>
      <c r="DA60" s="379">
        <v>12.6</v>
      </c>
      <c r="DB60" s="379">
        <v>14.5</v>
      </c>
      <c r="DC60" s="379">
        <v>12.3</v>
      </c>
      <c r="DD60" s="379">
        <v>12.6</v>
      </c>
      <c r="DE60" s="379">
        <v>11.7</v>
      </c>
      <c r="DF60" s="379">
        <v>12.3</v>
      </c>
      <c r="DG60" s="379">
        <v>12.3</v>
      </c>
      <c r="DH60" s="379">
        <v>13.4</v>
      </c>
      <c r="DI60" s="379">
        <v>13</v>
      </c>
      <c r="DJ60" s="378">
        <v>14.4</v>
      </c>
      <c r="DK60" s="580"/>
      <c r="DL60" s="598"/>
      <c r="EL60" s="399" t="s">
        <v>174</v>
      </c>
      <c r="EM60" s="379">
        <v>14.8</v>
      </c>
      <c r="EN60" s="379">
        <v>12.7</v>
      </c>
      <c r="EO60" s="379">
        <v>12.6</v>
      </c>
      <c r="EP60" s="379">
        <v>13.5</v>
      </c>
      <c r="EQ60" s="379">
        <v>12.3</v>
      </c>
      <c r="ER60" s="379">
        <v>12.6</v>
      </c>
      <c r="ES60" s="379">
        <v>11.7</v>
      </c>
      <c r="ET60" s="379">
        <v>12.3</v>
      </c>
      <c r="EU60" s="379">
        <v>12.3</v>
      </c>
      <c r="EV60" s="379">
        <v>13.4</v>
      </c>
      <c r="EW60" s="379">
        <v>13</v>
      </c>
      <c r="EX60" s="378">
        <v>14.4</v>
      </c>
      <c r="EY60" s="580"/>
      <c r="EZ60" s="598"/>
      <c r="FZ60" s="399" t="s">
        <v>174</v>
      </c>
      <c r="GA60" s="379">
        <v>14.8</v>
      </c>
      <c r="GB60" s="379">
        <v>12.7</v>
      </c>
      <c r="GC60" s="379">
        <v>12.6</v>
      </c>
      <c r="GD60" s="379">
        <v>13.5</v>
      </c>
      <c r="GE60" s="379">
        <v>12.3</v>
      </c>
      <c r="GF60" s="382">
        <v>12</v>
      </c>
      <c r="GG60" s="379">
        <v>11.7</v>
      </c>
      <c r="GH60" s="379">
        <v>12.3</v>
      </c>
      <c r="GI60" s="379">
        <v>12.3</v>
      </c>
      <c r="GJ60" s="379">
        <v>13.4</v>
      </c>
      <c r="GK60" s="379">
        <v>13</v>
      </c>
      <c r="GL60" s="378">
        <v>14.4</v>
      </c>
      <c r="GM60" s="580"/>
      <c r="GN60" s="598"/>
      <c r="HN60" s="399" t="s">
        <v>174</v>
      </c>
      <c r="HO60" s="379">
        <v>14.8</v>
      </c>
      <c r="HP60" s="379">
        <v>12.7</v>
      </c>
      <c r="HQ60" s="379">
        <v>12.6</v>
      </c>
      <c r="HR60" s="379"/>
      <c r="HS60" s="379">
        <v>12.3</v>
      </c>
      <c r="HT60" s="379">
        <v>12</v>
      </c>
      <c r="HU60" s="379">
        <v>11.7</v>
      </c>
      <c r="HV60" s="379">
        <v>12.3</v>
      </c>
      <c r="HW60" s="379">
        <v>12.3</v>
      </c>
      <c r="HX60" s="379">
        <v>13.4</v>
      </c>
      <c r="HY60" s="379">
        <v>13</v>
      </c>
      <c r="HZ60" s="378">
        <v>14.4</v>
      </c>
      <c r="IA60" s="378"/>
      <c r="IB60" s="598"/>
    </row>
    <row r="61" spans="2:320" ht="21.5" thickBot="1" x14ac:dyDescent="0.55000000000000004">
      <c r="V61" s="368" t="s">
        <v>96</v>
      </c>
      <c r="W61" s="367">
        <f t="shared" ref="W61:AH61" si="301">AVERAGE(W59:W60)</f>
        <v>15.85</v>
      </c>
      <c r="X61" s="367">
        <f t="shared" si="301"/>
        <v>14.7</v>
      </c>
      <c r="Y61" s="367">
        <f t="shared" si="301"/>
        <v>13.85</v>
      </c>
      <c r="Z61" s="367">
        <f t="shared" si="301"/>
        <v>16.05</v>
      </c>
      <c r="AA61" s="367">
        <f t="shared" si="301"/>
        <v>13.25</v>
      </c>
      <c r="AB61" s="367">
        <f t="shared" si="301"/>
        <v>13.899999999999999</v>
      </c>
      <c r="AC61" s="367">
        <f t="shared" si="301"/>
        <v>13.55</v>
      </c>
      <c r="AD61" s="367">
        <f t="shared" si="301"/>
        <v>13.600000000000001</v>
      </c>
      <c r="AE61" s="367">
        <f t="shared" si="301"/>
        <v>13.3</v>
      </c>
      <c r="AF61" s="367">
        <f t="shared" si="301"/>
        <v>14.55</v>
      </c>
      <c r="AG61" s="367">
        <f t="shared" si="301"/>
        <v>14.2</v>
      </c>
      <c r="AH61" s="367">
        <f t="shared" si="301"/>
        <v>14.95</v>
      </c>
      <c r="AI61" s="366">
        <f>AVERAGE(W61:AH61)</f>
        <v>14.3125</v>
      </c>
      <c r="AJ61" s="370"/>
      <c r="BJ61" s="368" t="s">
        <v>96</v>
      </c>
      <c r="BK61" s="367">
        <f t="shared" ref="BK61:BV61" si="302">AVERAGE(BK59:BK60)</f>
        <v>15.85</v>
      </c>
      <c r="BL61" s="367">
        <f t="shared" si="302"/>
        <v>14.7</v>
      </c>
      <c r="BM61" s="367">
        <f t="shared" si="302"/>
        <v>13.85</v>
      </c>
      <c r="BN61" s="367">
        <f t="shared" si="302"/>
        <v>16.05</v>
      </c>
      <c r="BO61" s="367">
        <f t="shared" si="302"/>
        <v>13.25</v>
      </c>
      <c r="BP61" s="367">
        <f t="shared" si="302"/>
        <v>13.899999999999999</v>
      </c>
      <c r="BQ61" s="367">
        <f t="shared" si="302"/>
        <v>13.55</v>
      </c>
      <c r="BR61" s="367">
        <f t="shared" si="302"/>
        <v>13.600000000000001</v>
      </c>
      <c r="BS61" s="367">
        <f t="shared" si="302"/>
        <v>13.3</v>
      </c>
      <c r="BT61" s="367">
        <f t="shared" si="302"/>
        <v>14.55</v>
      </c>
      <c r="BU61" s="367">
        <f t="shared" si="302"/>
        <v>14.2</v>
      </c>
      <c r="BV61" s="367">
        <f t="shared" si="302"/>
        <v>14.95</v>
      </c>
      <c r="BW61" s="366">
        <f>AVERAGE(BK61:BV61)</f>
        <v>14.3125</v>
      </c>
      <c r="BX61" s="370"/>
      <c r="CX61" s="368" t="s">
        <v>96</v>
      </c>
      <c r="CY61" s="367">
        <f t="shared" ref="CY61:DJ61" si="303">AVERAGE(CY59:CY60)</f>
        <v>15.85</v>
      </c>
      <c r="CZ61" s="367">
        <f t="shared" si="303"/>
        <v>14.7</v>
      </c>
      <c r="DA61" s="367">
        <f t="shared" si="303"/>
        <v>13.85</v>
      </c>
      <c r="DB61" s="367">
        <f t="shared" si="303"/>
        <v>16.05</v>
      </c>
      <c r="DC61" s="367">
        <f t="shared" si="303"/>
        <v>13.25</v>
      </c>
      <c r="DD61" s="367">
        <f t="shared" si="303"/>
        <v>13.899999999999999</v>
      </c>
      <c r="DE61" s="367">
        <f t="shared" si="303"/>
        <v>13.55</v>
      </c>
      <c r="DF61" s="367">
        <f t="shared" si="303"/>
        <v>13.600000000000001</v>
      </c>
      <c r="DG61" s="367">
        <f t="shared" si="303"/>
        <v>13.3</v>
      </c>
      <c r="DH61" s="367">
        <f t="shared" si="303"/>
        <v>14.55</v>
      </c>
      <c r="DI61" s="367">
        <f t="shared" si="303"/>
        <v>14.2</v>
      </c>
      <c r="DJ61" s="367">
        <f t="shared" si="303"/>
        <v>14.95</v>
      </c>
      <c r="DK61" s="366">
        <f>AVERAGE(CY61:DJ61)</f>
        <v>14.3125</v>
      </c>
      <c r="DL61" s="370"/>
      <c r="EL61" s="368" t="s">
        <v>96</v>
      </c>
      <c r="EM61" s="367">
        <f t="shared" ref="EM61:EX61" si="304">AVERAGE(EM59:EM60)</f>
        <v>15.85</v>
      </c>
      <c r="EN61" s="367">
        <f t="shared" si="304"/>
        <v>14.7</v>
      </c>
      <c r="EO61" s="367">
        <f t="shared" si="304"/>
        <v>13.85</v>
      </c>
      <c r="EP61" s="367">
        <f t="shared" si="304"/>
        <v>15.3</v>
      </c>
      <c r="EQ61" s="367">
        <f t="shared" si="304"/>
        <v>13.25</v>
      </c>
      <c r="ER61" s="367">
        <f t="shared" si="304"/>
        <v>13.899999999999999</v>
      </c>
      <c r="ES61" s="367">
        <f t="shared" si="304"/>
        <v>13.55</v>
      </c>
      <c r="ET61" s="367">
        <f t="shared" si="304"/>
        <v>13.600000000000001</v>
      </c>
      <c r="EU61" s="367">
        <f t="shared" si="304"/>
        <v>13.3</v>
      </c>
      <c r="EV61" s="367">
        <f t="shared" si="304"/>
        <v>14.55</v>
      </c>
      <c r="EW61" s="367">
        <f t="shared" si="304"/>
        <v>14.2</v>
      </c>
      <c r="EX61" s="367">
        <f t="shared" si="304"/>
        <v>14.95</v>
      </c>
      <c r="EY61" s="366">
        <f>AVERAGE(EM61:EX61)</f>
        <v>14.249999999999998</v>
      </c>
      <c r="EZ61" s="370"/>
      <c r="FZ61" s="368" t="s">
        <v>96</v>
      </c>
      <c r="GA61" s="367">
        <f t="shared" ref="GA61:GL61" si="305">AVERAGE(GA59:GA60)</f>
        <v>15.85</v>
      </c>
      <c r="GB61" s="367">
        <f t="shared" si="305"/>
        <v>14.7</v>
      </c>
      <c r="GC61" s="367">
        <f t="shared" si="305"/>
        <v>13.85</v>
      </c>
      <c r="GD61" s="367">
        <f t="shared" si="305"/>
        <v>15.3</v>
      </c>
      <c r="GE61" s="367">
        <f t="shared" si="305"/>
        <v>13.25</v>
      </c>
      <c r="GF61" s="367">
        <f t="shared" si="305"/>
        <v>13.35</v>
      </c>
      <c r="GG61" s="367">
        <f t="shared" si="305"/>
        <v>13.55</v>
      </c>
      <c r="GH61" s="367">
        <f t="shared" si="305"/>
        <v>13.600000000000001</v>
      </c>
      <c r="GI61" s="367">
        <f t="shared" si="305"/>
        <v>13.3</v>
      </c>
      <c r="GJ61" s="367">
        <f t="shared" si="305"/>
        <v>14.55</v>
      </c>
      <c r="GK61" s="367">
        <f t="shared" si="305"/>
        <v>14.2</v>
      </c>
      <c r="GL61" s="367">
        <f t="shared" si="305"/>
        <v>14.95</v>
      </c>
      <c r="GM61" s="366">
        <f>AVERAGE(GA61:GL61)</f>
        <v>14.204166666666664</v>
      </c>
      <c r="GN61" s="370"/>
      <c r="HN61" s="368" t="s">
        <v>96</v>
      </c>
      <c r="HO61" s="367">
        <f>AVERAGE(HO59:HO60)</f>
        <v>15.85</v>
      </c>
      <c r="HP61" s="367">
        <f>AVERAGE(HP59:HP60)</f>
        <v>14.7</v>
      </c>
      <c r="HQ61" s="367">
        <f>AVERAGE(HQ59:HQ60)</f>
        <v>13.85</v>
      </c>
      <c r="HR61" s="367"/>
      <c r="HS61" s="367">
        <f t="shared" ref="HS61:HZ61" si="306">AVERAGE(HS59:HS60)</f>
        <v>13.25</v>
      </c>
      <c r="HT61" s="367">
        <f t="shared" si="306"/>
        <v>13.35</v>
      </c>
      <c r="HU61" s="367">
        <f t="shared" si="306"/>
        <v>13.55</v>
      </c>
      <c r="HV61" s="367">
        <f t="shared" si="306"/>
        <v>13.600000000000001</v>
      </c>
      <c r="HW61" s="367">
        <f t="shared" si="306"/>
        <v>13.3</v>
      </c>
      <c r="HX61" s="367">
        <f t="shared" si="306"/>
        <v>14.55</v>
      </c>
      <c r="HY61" s="367">
        <f t="shared" si="306"/>
        <v>14.2</v>
      </c>
      <c r="HZ61" s="367">
        <f t="shared" si="306"/>
        <v>14.95</v>
      </c>
      <c r="IA61" s="366">
        <f>AVERAGE(HO61:HZ61)</f>
        <v>14.104545454545452</v>
      </c>
      <c r="IB61" s="370"/>
    </row>
    <row r="62" spans="2:320" ht="21.5" thickBot="1" x14ac:dyDescent="0.55000000000000004">
      <c r="B62" s="369" t="s">
        <v>211</v>
      </c>
      <c r="C62" s="369"/>
      <c r="D62" s="369"/>
      <c r="E62" s="369"/>
      <c r="F62" s="369"/>
      <c r="G62" s="369"/>
      <c r="H62" s="369"/>
      <c r="I62" s="369"/>
      <c r="J62" s="369"/>
      <c r="K62" s="369"/>
      <c r="L62" s="369"/>
      <c r="M62" s="369"/>
      <c r="N62" s="369"/>
      <c r="O62" s="369"/>
      <c r="P62" s="369"/>
      <c r="Q62" s="369"/>
      <c r="R62" s="369"/>
      <c r="S62" s="369"/>
      <c r="T62" s="369"/>
      <c r="U62" s="369"/>
      <c r="V62" s="369"/>
      <c r="W62" s="369"/>
      <c r="X62" s="369"/>
      <c r="Y62" s="369"/>
      <c r="Z62" s="369"/>
      <c r="AA62" s="369"/>
      <c r="AB62" s="369"/>
      <c r="AC62" s="369"/>
      <c r="AD62" s="369"/>
      <c r="AE62" s="369"/>
      <c r="AF62" s="369"/>
      <c r="AG62" s="369"/>
      <c r="AH62" s="369"/>
      <c r="AI62" s="369"/>
      <c r="AJ62" s="369"/>
      <c r="AK62" s="369"/>
      <c r="AL62" s="369"/>
      <c r="AM62" s="369"/>
      <c r="AN62" s="369"/>
      <c r="AO62" s="369"/>
      <c r="AP62" s="369" t="s">
        <v>210</v>
      </c>
      <c r="AQ62" s="369"/>
      <c r="AR62" s="369"/>
      <c r="AS62" s="369"/>
      <c r="AT62" s="369"/>
      <c r="AU62" s="369"/>
      <c r="AV62" s="369"/>
      <c r="AW62" s="369"/>
      <c r="AX62" s="369"/>
      <c r="AY62" s="369"/>
      <c r="AZ62" s="369"/>
      <c r="BA62" s="369"/>
      <c r="BB62" s="369"/>
      <c r="BC62" s="369"/>
      <c r="BD62" s="369"/>
      <c r="BE62" s="369"/>
      <c r="BF62" s="369"/>
      <c r="BG62" s="369"/>
      <c r="BH62" s="369"/>
      <c r="BI62" s="369"/>
      <c r="BJ62" s="369"/>
      <c r="BK62" s="369"/>
      <c r="BL62" s="369"/>
      <c r="BM62" s="369"/>
      <c r="BN62" s="369"/>
      <c r="BO62" s="369"/>
      <c r="BP62" s="369"/>
      <c r="BQ62" s="369"/>
      <c r="BR62" s="369"/>
      <c r="BS62" s="369"/>
      <c r="BT62" s="369"/>
      <c r="BU62" s="369"/>
      <c r="BV62" s="369"/>
      <c r="BW62" s="369"/>
      <c r="BX62" s="369"/>
      <c r="BY62" s="369"/>
      <c r="BZ62" s="369"/>
      <c r="CA62" s="369"/>
      <c r="CB62" s="369"/>
      <c r="CC62" s="369"/>
      <c r="CD62" s="369" t="s">
        <v>209</v>
      </c>
      <c r="CE62" s="369"/>
      <c r="CF62" s="369"/>
      <c r="CG62" s="369"/>
      <c r="CH62" s="369"/>
      <c r="CI62" s="369"/>
      <c r="CJ62" s="369"/>
      <c r="CK62" s="369"/>
      <c r="CL62" s="369"/>
      <c r="CM62" s="369"/>
      <c r="CN62" s="369"/>
      <c r="CO62" s="369"/>
      <c r="CP62" s="369"/>
      <c r="CQ62" s="369"/>
      <c r="CR62" s="369"/>
      <c r="CS62" s="369"/>
      <c r="CT62" s="369"/>
      <c r="CU62" s="369"/>
      <c r="CV62" s="369"/>
      <c r="CW62" s="369"/>
      <c r="CX62" s="369"/>
      <c r="CY62" s="369"/>
      <c r="CZ62" s="369"/>
      <c r="DA62" s="369"/>
      <c r="DB62" s="369"/>
      <c r="DC62" s="369"/>
      <c r="DD62" s="369"/>
      <c r="DE62" s="369"/>
      <c r="DF62" s="369"/>
      <c r="DG62" s="369"/>
      <c r="DH62" s="369"/>
      <c r="DI62" s="369"/>
      <c r="DJ62" s="369"/>
      <c r="DK62" s="369"/>
      <c r="DL62" s="369"/>
      <c r="DM62" s="369"/>
      <c r="DN62" s="369"/>
      <c r="DO62" s="369"/>
      <c r="DP62" s="369"/>
      <c r="DQ62" s="369"/>
      <c r="DR62" s="369" t="s">
        <v>208</v>
      </c>
      <c r="DS62" s="369"/>
      <c r="DT62" s="369"/>
      <c r="DU62" s="369"/>
      <c r="DV62" s="369"/>
      <c r="DW62" s="369"/>
      <c r="DX62" s="369"/>
      <c r="DY62" s="369"/>
      <c r="DZ62" s="369"/>
      <c r="EA62" s="369"/>
      <c r="EB62" s="369"/>
      <c r="EC62" s="369"/>
      <c r="ED62" s="369"/>
      <c r="EE62" s="369"/>
      <c r="EF62" s="369"/>
      <c r="EG62" s="369"/>
      <c r="EH62" s="369"/>
      <c r="EI62" s="369"/>
      <c r="EJ62" s="369"/>
      <c r="EK62" s="369"/>
      <c r="EL62" s="369"/>
      <c r="EM62" s="369"/>
      <c r="EN62" s="369"/>
      <c r="EO62" s="369"/>
      <c r="EP62" s="369"/>
      <c r="EQ62" s="369"/>
      <c r="ER62" s="369"/>
      <c r="ES62" s="369"/>
      <c r="ET62" s="369"/>
      <c r="EU62" s="369"/>
      <c r="EV62" s="369"/>
      <c r="EW62" s="369"/>
      <c r="EX62" s="369"/>
      <c r="EY62" s="369"/>
      <c r="EZ62" s="369"/>
      <c r="FA62" s="369"/>
      <c r="FB62" s="369"/>
      <c r="FC62" s="369"/>
      <c r="FD62" s="369"/>
      <c r="FE62" s="369"/>
      <c r="FF62" s="369" t="s">
        <v>207</v>
      </c>
      <c r="FG62" s="369"/>
      <c r="FH62" s="369"/>
      <c r="FI62" s="369"/>
      <c r="FJ62" s="369"/>
      <c r="FK62" s="369"/>
      <c r="FL62" s="369"/>
      <c r="FM62" s="369"/>
      <c r="FN62" s="369"/>
      <c r="FO62" s="369"/>
      <c r="FP62" s="369"/>
      <c r="FQ62" s="369"/>
      <c r="FR62" s="369"/>
      <c r="FS62" s="369"/>
      <c r="FT62" s="369"/>
      <c r="FU62" s="369"/>
      <c r="FV62" s="369"/>
      <c r="FW62" s="369"/>
      <c r="FX62" s="369"/>
      <c r="FY62" s="369"/>
      <c r="FZ62" s="369"/>
      <c r="GA62" s="369"/>
      <c r="GB62" s="369"/>
      <c r="GC62" s="369"/>
      <c r="GD62" s="369"/>
      <c r="GE62" s="369"/>
      <c r="GF62" s="369"/>
      <c r="GG62" s="369"/>
      <c r="GH62" s="369"/>
      <c r="GI62" s="369"/>
      <c r="GJ62" s="369"/>
      <c r="GK62" s="369"/>
      <c r="GL62" s="369"/>
      <c r="GM62" s="369"/>
      <c r="GN62" s="369"/>
      <c r="GO62" s="369"/>
      <c r="GP62" s="369"/>
      <c r="GQ62" s="369"/>
      <c r="GR62" s="369"/>
      <c r="GS62" s="369"/>
      <c r="GT62" s="369" t="s">
        <v>206</v>
      </c>
    </row>
    <row r="63" spans="2:320" ht="16" thickBot="1" x14ac:dyDescent="0.4">
      <c r="B63" s="504" t="s">
        <v>192</v>
      </c>
      <c r="C63" s="501"/>
      <c r="D63" s="501"/>
      <c r="E63" s="501"/>
      <c r="F63" s="501"/>
      <c r="G63" s="501"/>
      <c r="H63" s="500">
        <v>210</v>
      </c>
      <c r="I63" s="500">
        <v>203</v>
      </c>
      <c r="J63" s="500">
        <v>206</v>
      </c>
      <c r="K63" s="500">
        <v>213</v>
      </c>
      <c r="L63" s="500">
        <v>214</v>
      </c>
      <c r="M63" s="500">
        <v>200</v>
      </c>
      <c r="N63" s="499">
        <v>190</v>
      </c>
      <c r="O63" s="498"/>
      <c r="P63" s="497"/>
      <c r="Q63" s="496"/>
      <c r="R63" s="495"/>
      <c r="S63" s="495"/>
      <c r="T63" s="494"/>
      <c r="V63" s="477" t="s">
        <v>32</v>
      </c>
      <c r="W63" s="493"/>
      <c r="X63" s="493"/>
      <c r="Y63" s="493"/>
      <c r="Z63" s="493"/>
      <c r="AA63" s="493"/>
      <c r="AB63" s="493"/>
      <c r="AC63" s="493"/>
      <c r="AD63" s="493"/>
      <c r="AE63" s="493"/>
      <c r="AF63" s="493"/>
      <c r="AG63" s="493"/>
      <c r="AH63" s="493"/>
      <c r="AI63" s="492"/>
      <c r="AJ63" s="491"/>
      <c r="AK63" s="490"/>
      <c r="AL63" s="489"/>
      <c r="AM63" s="489"/>
      <c r="AN63" s="488"/>
      <c r="AP63" s="504" t="s">
        <v>192</v>
      </c>
      <c r="AQ63" s="501"/>
      <c r="AR63" s="501"/>
      <c r="AS63" s="501"/>
      <c r="AT63" s="501"/>
      <c r="AU63" s="501"/>
      <c r="AV63" s="500">
        <v>210</v>
      </c>
      <c r="AW63" s="500">
        <v>203</v>
      </c>
      <c r="AX63" s="500">
        <v>206</v>
      </c>
      <c r="AY63" s="500">
        <v>213</v>
      </c>
      <c r="AZ63" s="500">
        <v>214</v>
      </c>
      <c r="BA63" s="500">
        <v>200</v>
      </c>
      <c r="BB63" s="499">
        <v>190</v>
      </c>
      <c r="BC63" s="498"/>
      <c r="BD63" s="497"/>
      <c r="BE63" s="496"/>
      <c r="BF63" s="495"/>
      <c r="BG63" s="495"/>
      <c r="BH63" s="494"/>
      <c r="BJ63" s="477" t="s">
        <v>32</v>
      </c>
      <c r="BK63" s="493"/>
      <c r="BL63" s="493"/>
      <c r="BM63" s="493"/>
      <c r="BN63" s="493"/>
      <c r="BO63" s="493"/>
      <c r="BP63" s="493"/>
      <c r="BQ63" s="493"/>
      <c r="BR63" s="493"/>
      <c r="BS63" s="493"/>
      <c r="BT63" s="493"/>
      <c r="BU63" s="493"/>
      <c r="BV63" s="493"/>
      <c r="BW63" s="492"/>
      <c r="BX63" s="491"/>
      <c r="BY63" s="490"/>
      <c r="BZ63" s="489"/>
      <c r="CA63" s="489"/>
      <c r="CB63" s="488"/>
      <c r="CD63" s="504" t="s">
        <v>192</v>
      </c>
      <c r="CE63" s="501"/>
      <c r="CF63" s="501"/>
      <c r="CG63" s="501"/>
      <c r="CH63" s="501"/>
      <c r="CI63" s="501"/>
      <c r="CJ63" s="500">
        <v>210</v>
      </c>
      <c r="CK63" s="500">
        <v>203</v>
      </c>
      <c r="CL63" s="500">
        <v>206</v>
      </c>
      <c r="CM63" s="500">
        <v>213</v>
      </c>
      <c r="CN63" s="500">
        <v>214</v>
      </c>
      <c r="CO63" s="500">
        <v>200</v>
      </c>
      <c r="CP63" s="499">
        <v>190</v>
      </c>
      <c r="CQ63" s="498"/>
      <c r="CR63" s="497"/>
      <c r="CS63" s="496"/>
      <c r="CT63" s="495"/>
      <c r="CU63" s="495"/>
      <c r="CV63" s="494"/>
      <c r="CX63" s="477" t="s">
        <v>32</v>
      </c>
      <c r="CY63" s="493"/>
      <c r="CZ63" s="493"/>
      <c r="DA63" s="493"/>
      <c r="DB63" s="493"/>
      <c r="DC63" s="493"/>
      <c r="DD63" s="493"/>
      <c r="DE63" s="493"/>
      <c r="DF63" s="493"/>
      <c r="DG63" s="493"/>
      <c r="DH63" s="500">
        <v>214</v>
      </c>
      <c r="DI63" s="500">
        <v>200</v>
      </c>
      <c r="DJ63" s="499">
        <v>190</v>
      </c>
      <c r="DK63" s="492"/>
      <c r="DL63" s="597"/>
      <c r="DM63" s="596"/>
      <c r="DN63" s="507"/>
      <c r="DO63" s="507"/>
      <c r="DP63" s="506"/>
      <c r="DR63" s="504" t="s">
        <v>192</v>
      </c>
      <c r="DS63" s="501"/>
      <c r="DT63" s="501"/>
      <c r="DU63" s="501"/>
      <c r="DV63" s="501"/>
      <c r="DW63" s="501"/>
      <c r="DX63" s="500">
        <v>210</v>
      </c>
      <c r="DY63" s="500">
        <v>203</v>
      </c>
      <c r="DZ63" s="500">
        <v>206</v>
      </c>
      <c r="EA63" s="500">
        <v>213</v>
      </c>
      <c r="EB63" s="500">
        <v>214</v>
      </c>
      <c r="EC63" s="500">
        <v>200</v>
      </c>
      <c r="ED63" s="499">
        <v>190</v>
      </c>
      <c r="EE63" s="498"/>
      <c r="EF63" s="497"/>
      <c r="EG63" s="496"/>
      <c r="EH63" s="495"/>
      <c r="EI63" s="495"/>
      <c r="EJ63" s="494"/>
      <c r="EL63" s="477" t="s">
        <v>32</v>
      </c>
      <c r="EM63" s="493"/>
      <c r="EN63" s="493"/>
      <c r="EO63" s="493"/>
      <c r="EP63" s="493"/>
      <c r="EQ63" s="493"/>
      <c r="ER63" s="493"/>
      <c r="ES63" s="493"/>
      <c r="ET63" s="493"/>
      <c r="EU63" s="493"/>
      <c r="EV63" s="493"/>
      <c r="EW63" s="493"/>
      <c r="EX63" s="493"/>
      <c r="EY63" s="492"/>
      <c r="EZ63" s="491"/>
      <c r="FA63" s="490"/>
      <c r="FB63" s="489"/>
      <c r="FC63" s="489"/>
      <c r="FD63" s="488"/>
      <c r="FF63" s="504" t="s">
        <v>192</v>
      </c>
      <c r="FG63" s="501"/>
      <c r="FH63" s="501"/>
      <c r="FI63" s="501"/>
      <c r="FJ63" s="501"/>
      <c r="FK63" s="501"/>
      <c r="FL63" s="500">
        <v>210</v>
      </c>
      <c r="FM63" s="500">
        <v>203</v>
      </c>
      <c r="FN63" s="500">
        <v>206</v>
      </c>
      <c r="FO63" s="500">
        <v>213</v>
      </c>
      <c r="FP63" s="500">
        <v>214</v>
      </c>
      <c r="FQ63" s="500">
        <v>200</v>
      </c>
      <c r="FR63" s="499">
        <v>190</v>
      </c>
      <c r="FS63" s="498"/>
      <c r="FT63" s="497"/>
      <c r="FU63" s="496"/>
      <c r="FV63" s="495"/>
      <c r="FW63" s="495"/>
      <c r="FX63" s="494"/>
      <c r="FZ63" s="477" t="s">
        <v>32</v>
      </c>
      <c r="GA63" s="493"/>
      <c r="GB63" s="493"/>
      <c r="GC63" s="493"/>
      <c r="GD63" s="493"/>
      <c r="GE63" s="493"/>
      <c r="GF63" s="493"/>
      <c r="GG63" s="493"/>
      <c r="GH63" s="493"/>
      <c r="GI63" s="493"/>
      <c r="GJ63" s="493"/>
      <c r="GK63" s="493"/>
      <c r="GL63" s="493"/>
      <c r="GM63" s="492"/>
      <c r="GN63" s="491"/>
      <c r="GO63" s="490"/>
      <c r="GP63" s="489"/>
      <c r="GQ63" s="489"/>
      <c r="GR63" s="488"/>
      <c r="GT63" s="504" t="s">
        <v>192</v>
      </c>
      <c r="GU63" s="501"/>
      <c r="GV63" s="501"/>
      <c r="GW63" s="501"/>
      <c r="GX63" s="501"/>
      <c r="GY63" s="501"/>
      <c r="GZ63" s="500">
        <v>210</v>
      </c>
      <c r="HA63" s="500">
        <v>203</v>
      </c>
      <c r="HB63" s="500">
        <v>206</v>
      </c>
      <c r="HC63" s="500">
        <v>213</v>
      </c>
      <c r="HD63" s="500">
        <v>214</v>
      </c>
      <c r="HE63" s="500">
        <v>200</v>
      </c>
      <c r="HF63" s="499">
        <v>190</v>
      </c>
      <c r="HG63" s="498"/>
      <c r="HH63" s="497"/>
      <c r="HI63" s="496"/>
      <c r="HJ63" s="495"/>
      <c r="HK63" s="495"/>
      <c r="HL63" s="494"/>
      <c r="HN63" s="477" t="s">
        <v>32</v>
      </c>
      <c r="HO63" s="493"/>
      <c r="HP63" s="493"/>
      <c r="HQ63" s="493"/>
      <c r="HR63" s="493"/>
      <c r="HS63" s="493"/>
      <c r="HT63" s="493"/>
      <c r="HU63" s="493"/>
      <c r="HV63" s="493"/>
      <c r="HW63" s="493"/>
      <c r="HX63" s="493"/>
      <c r="HY63" s="493"/>
      <c r="HZ63" s="493"/>
      <c r="IA63" s="492"/>
      <c r="IB63" s="491"/>
      <c r="IC63" s="490"/>
      <c r="ID63" s="489"/>
      <c r="IE63" s="489"/>
      <c r="IF63" s="488"/>
      <c r="IH63" s="568"/>
      <c r="II63" s="574"/>
      <c r="IJ63" s="574"/>
      <c r="IK63" s="574"/>
      <c r="IL63" s="574"/>
      <c r="IM63" s="574"/>
      <c r="IN63" s="574"/>
      <c r="IO63" s="574"/>
      <c r="IP63" s="574"/>
      <c r="IQ63" s="574"/>
      <c r="IR63" s="574"/>
      <c r="IS63" s="574"/>
      <c r="IT63" s="574"/>
      <c r="JB63" s="568"/>
      <c r="JC63" s="574"/>
      <c r="JD63" s="574"/>
      <c r="JE63" s="574"/>
      <c r="JF63" s="574"/>
      <c r="JG63" s="574"/>
      <c r="JH63" s="574"/>
      <c r="JI63" s="574"/>
      <c r="JJ63" s="574"/>
      <c r="JK63" s="574"/>
      <c r="JL63" s="574"/>
      <c r="JM63" s="574"/>
      <c r="JN63" s="574"/>
      <c r="JV63" s="568"/>
      <c r="JW63" s="574"/>
      <c r="JX63" s="574"/>
      <c r="JY63" s="574"/>
      <c r="JZ63" s="574"/>
      <c r="KA63" s="574"/>
      <c r="KB63" s="574"/>
      <c r="KC63" s="574"/>
      <c r="KD63" s="574"/>
      <c r="KE63" s="574"/>
      <c r="KF63" s="574"/>
      <c r="KG63" s="574"/>
      <c r="KH63" s="574"/>
      <c r="KP63" s="568"/>
      <c r="KQ63" s="574"/>
      <c r="KR63" s="574"/>
      <c r="KS63" s="574"/>
      <c r="KT63" s="574"/>
      <c r="KU63" s="574"/>
      <c r="KV63" s="574"/>
      <c r="KW63" s="574"/>
      <c r="KX63" s="574"/>
      <c r="KY63" s="574"/>
      <c r="KZ63" s="574"/>
      <c r="LA63" s="574"/>
      <c r="LB63" s="574"/>
    </row>
    <row r="64" spans="2:320" ht="16.5" thickTop="1" thickBot="1" x14ac:dyDescent="0.4">
      <c r="B64" s="483" t="s">
        <v>191</v>
      </c>
      <c r="C64" s="476" t="s">
        <v>149</v>
      </c>
      <c r="D64" s="476" t="s">
        <v>148</v>
      </c>
      <c r="E64" s="476" t="s">
        <v>147</v>
      </c>
      <c r="F64" s="476" t="s">
        <v>146</v>
      </c>
      <c r="G64" s="476" t="s">
        <v>145</v>
      </c>
      <c r="H64" s="475" t="s">
        <v>144</v>
      </c>
      <c r="I64" s="475" t="s">
        <v>143</v>
      </c>
      <c r="J64" s="475" t="s">
        <v>142</v>
      </c>
      <c r="K64" s="475" t="s">
        <v>141</v>
      </c>
      <c r="L64" s="475" t="s">
        <v>140</v>
      </c>
      <c r="M64" s="475" t="s">
        <v>139</v>
      </c>
      <c r="N64" s="475" t="s">
        <v>138</v>
      </c>
      <c r="O64" s="482" t="s">
        <v>190</v>
      </c>
      <c r="P64" s="481" t="s">
        <v>152</v>
      </c>
      <c r="Q64" s="480"/>
      <c r="R64" s="479" t="s">
        <v>189</v>
      </c>
      <c r="S64" s="479" t="s">
        <v>152</v>
      </c>
      <c r="T64" s="478" t="s">
        <v>188</v>
      </c>
      <c r="V64" s="477" t="s">
        <v>191</v>
      </c>
      <c r="W64" s="476" t="s">
        <v>149</v>
      </c>
      <c r="X64" s="476" t="s">
        <v>148</v>
      </c>
      <c r="Y64" s="476" t="s">
        <v>147</v>
      </c>
      <c r="Z64" s="476" t="s">
        <v>146</v>
      </c>
      <c r="AA64" s="476" t="s">
        <v>145</v>
      </c>
      <c r="AB64" s="475" t="s">
        <v>144</v>
      </c>
      <c r="AC64" s="475" t="s">
        <v>143</v>
      </c>
      <c r="AD64" s="475" t="s">
        <v>142</v>
      </c>
      <c r="AE64" s="475" t="s">
        <v>141</v>
      </c>
      <c r="AF64" s="475" t="s">
        <v>140</v>
      </c>
      <c r="AG64" s="475" t="s">
        <v>139</v>
      </c>
      <c r="AH64" s="475" t="s">
        <v>138</v>
      </c>
      <c r="AI64" s="474" t="s">
        <v>190</v>
      </c>
      <c r="AJ64" s="473" t="s">
        <v>152</v>
      </c>
      <c r="AK64" s="472"/>
      <c r="AL64" s="471" t="s">
        <v>189</v>
      </c>
      <c r="AM64" s="471" t="s">
        <v>152</v>
      </c>
      <c r="AN64" s="470" t="s">
        <v>188</v>
      </c>
      <c r="AP64" s="483" t="s">
        <v>191</v>
      </c>
      <c r="AQ64" s="476" t="s">
        <v>149</v>
      </c>
      <c r="AR64" s="476" t="s">
        <v>148</v>
      </c>
      <c r="AS64" s="476" t="s">
        <v>147</v>
      </c>
      <c r="AT64" s="476" t="s">
        <v>146</v>
      </c>
      <c r="AU64" s="476" t="s">
        <v>145</v>
      </c>
      <c r="AV64" s="475" t="s">
        <v>144</v>
      </c>
      <c r="AW64" s="475" t="s">
        <v>143</v>
      </c>
      <c r="AX64" s="475" t="s">
        <v>142</v>
      </c>
      <c r="AY64" s="475" t="s">
        <v>141</v>
      </c>
      <c r="AZ64" s="475" t="s">
        <v>140</v>
      </c>
      <c r="BA64" s="475" t="s">
        <v>139</v>
      </c>
      <c r="BB64" s="475" t="s">
        <v>138</v>
      </c>
      <c r="BC64" s="482" t="s">
        <v>190</v>
      </c>
      <c r="BD64" s="481" t="s">
        <v>152</v>
      </c>
      <c r="BE64" s="480"/>
      <c r="BF64" s="479" t="s">
        <v>189</v>
      </c>
      <c r="BG64" s="479" t="s">
        <v>152</v>
      </c>
      <c r="BH64" s="478" t="s">
        <v>188</v>
      </c>
      <c r="BJ64" s="477" t="s">
        <v>191</v>
      </c>
      <c r="BK64" s="476" t="s">
        <v>149</v>
      </c>
      <c r="BL64" s="476" t="s">
        <v>148</v>
      </c>
      <c r="BM64" s="476" t="s">
        <v>147</v>
      </c>
      <c r="BN64" s="476" t="s">
        <v>146</v>
      </c>
      <c r="BO64" s="476" t="s">
        <v>145</v>
      </c>
      <c r="BP64" s="475" t="s">
        <v>144</v>
      </c>
      <c r="BQ64" s="475" t="s">
        <v>143</v>
      </c>
      <c r="BR64" s="475" t="s">
        <v>142</v>
      </c>
      <c r="BS64" s="475" t="s">
        <v>141</v>
      </c>
      <c r="BT64" s="475" t="s">
        <v>140</v>
      </c>
      <c r="BU64" s="475" t="s">
        <v>139</v>
      </c>
      <c r="BV64" s="475" t="s">
        <v>138</v>
      </c>
      <c r="BW64" s="474" t="s">
        <v>190</v>
      </c>
      <c r="BX64" s="473" t="s">
        <v>152</v>
      </c>
      <c r="BY64" s="472"/>
      <c r="BZ64" s="471" t="s">
        <v>189</v>
      </c>
      <c r="CA64" s="471" t="s">
        <v>152</v>
      </c>
      <c r="CB64" s="470" t="s">
        <v>188</v>
      </c>
      <c r="CD64" s="483" t="s">
        <v>191</v>
      </c>
      <c r="CE64" s="476" t="s">
        <v>149</v>
      </c>
      <c r="CF64" s="476" t="s">
        <v>148</v>
      </c>
      <c r="CG64" s="476" t="s">
        <v>147</v>
      </c>
      <c r="CH64" s="476" t="s">
        <v>146</v>
      </c>
      <c r="CI64" s="476" t="s">
        <v>145</v>
      </c>
      <c r="CJ64" s="475" t="s">
        <v>144</v>
      </c>
      <c r="CK64" s="475" t="s">
        <v>143</v>
      </c>
      <c r="CL64" s="475" t="s">
        <v>142</v>
      </c>
      <c r="CM64" s="475" t="s">
        <v>141</v>
      </c>
      <c r="CN64" s="475" t="s">
        <v>140</v>
      </c>
      <c r="CO64" s="475" t="s">
        <v>139</v>
      </c>
      <c r="CP64" s="475" t="s">
        <v>138</v>
      </c>
      <c r="CQ64" s="482" t="s">
        <v>190</v>
      </c>
      <c r="CR64" s="481" t="s">
        <v>152</v>
      </c>
      <c r="CS64" s="480"/>
      <c r="CT64" s="479" t="s">
        <v>189</v>
      </c>
      <c r="CU64" s="479" t="s">
        <v>152</v>
      </c>
      <c r="CV64" s="478" t="s">
        <v>188</v>
      </c>
      <c r="CX64" s="570" t="s">
        <v>191</v>
      </c>
      <c r="CY64" s="476" t="s">
        <v>149</v>
      </c>
      <c r="CZ64" s="476" t="s">
        <v>148</v>
      </c>
      <c r="DA64" s="476" t="s">
        <v>147</v>
      </c>
      <c r="DB64" s="476" t="s">
        <v>146</v>
      </c>
      <c r="DC64" s="476" t="s">
        <v>145</v>
      </c>
      <c r="DD64" s="475" t="s">
        <v>144</v>
      </c>
      <c r="DE64" s="475" t="s">
        <v>143</v>
      </c>
      <c r="DF64" s="475" t="s">
        <v>142</v>
      </c>
      <c r="DG64" s="475" t="s">
        <v>141</v>
      </c>
      <c r="DH64" s="475" t="s">
        <v>140</v>
      </c>
      <c r="DI64" s="475" t="s">
        <v>139</v>
      </c>
      <c r="DJ64" s="475" t="s">
        <v>138</v>
      </c>
      <c r="DK64" s="474" t="s">
        <v>190</v>
      </c>
      <c r="DL64" s="473" t="s">
        <v>152</v>
      </c>
      <c r="DM64" s="472"/>
      <c r="DN64" s="471" t="s">
        <v>189</v>
      </c>
      <c r="DO64" s="471" t="s">
        <v>152</v>
      </c>
      <c r="DP64" s="470" t="s">
        <v>188</v>
      </c>
      <c r="DR64" s="483" t="s">
        <v>191</v>
      </c>
      <c r="DS64" s="476" t="s">
        <v>149</v>
      </c>
      <c r="DT64" s="476" t="s">
        <v>148</v>
      </c>
      <c r="DU64" s="476" t="s">
        <v>147</v>
      </c>
      <c r="DV64" s="476" t="s">
        <v>146</v>
      </c>
      <c r="DW64" s="476" t="s">
        <v>145</v>
      </c>
      <c r="DX64" s="475" t="s">
        <v>144</v>
      </c>
      <c r="DY64" s="475" t="s">
        <v>143</v>
      </c>
      <c r="DZ64" s="475" t="s">
        <v>142</v>
      </c>
      <c r="EA64" s="475" t="s">
        <v>141</v>
      </c>
      <c r="EB64" s="475" t="s">
        <v>140</v>
      </c>
      <c r="EC64" s="475" t="s">
        <v>139</v>
      </c>
      <c r="ED64" s="475" t="s">
        <v>138</v>
      </c>
      <c r="EE64" s="482" t="s">
        <v>190</v>
      </c>
      <c r="EF64" s="481" t="s">
        <v>152</v>
      </c>
      <c r="EG64" s="480"/>
      <c r="EH64" s="479" t="s">
        <v>189</v>
      </c>
      <c r="EI64" s="479" t="s">
        <v>152</v>
      </c>
      <c r="EJ64" s="478" t="s">
        <v>188</v>
      </c>
      <c r="EL64" s="477" t="s">
        <v>191</v>
      </c>
      <c r="EM64" s="476" t="s">
        <v>149</v>
      </c>
      <c r="EN64" s="476" t="s">
        <v>148</v>
      </c>
      <c r="EO64" s="476" t="s">
        <v>147</v>
      </c>
      <c r="EP64" s="476" t="s">
        <v>146</v>
      </c>
      <c r="EQ64" s="476" t="s">
        <v>145</v>
      </c>
      <c r="ER64" s="475" t="s">
        <v>144</v>
      </c>
      <c r="ES64" s="475" t="s">
        <v>143</v>
      </c>
      <c r="ET64" s="475" t="s">
        <v>142</v>
      </c>
      <c r="EU64" s="475" t="s">
        <v>141</v>
      </c>
      <c r="EV64" s="475" t="s">
        <v>140</v>
      </c>
      <c r="EW64" s="475" t="s">
        <v>139</v>
      </c>
      <c r="EX64" s="475" t="s">
        <v>138</v>
      </c>
      <c r="EY64" s="474" t="s">
        <v>190</v>
      </c>
      <c r="EZ64" s="473" t="s">
        <v>152</v>
      </c>
      <c r="FA64" s="472"/>
      <c r="FB64" s="471" t="s">
        <v>189</v>
      </c>
      <c r="FC64" s="471" t="s">
        <v>152</v>
      </c>
      <c r="FD64" s="470" t="s">
        <v>188</v>
      </c>
      <c r="FF64" s="483" t="s">
        <v>191</v>
      </c>
      <c r="FG64" s="476" t="s">
        <v>149</v>
      </c>
      <c r="FH64" s="476" t="s">
        <v>148</v>
      </c>
      <c r="FI64" s="476" t="s">
        <v>147</v>
      </c>
      <c r="FJ64" s="476" t="s">
        <v>146</v>
      </c>
      <c r="FK64" s="476" t="s">
        <v>145</v>
      </c>
      <c r="FL64" s="475" t="s">
        <v>144</v>
      </c>
      <c r="FM64" s="475" t="s">
        <v>143</v>
      </c>
      <c r="FN64" s="475" t="s">
        <v>142</v>
      </c>
      <c r="FO64" s="475" t="s">
        <v>141</v>
      </c>
      <c r="FP64" s="475" t="s">
        <v>140</v>
      </c>
      <c r="FQ64" s="475" t="s">
        <v>139</v>
      </c>
      <c r="FR64" s="475" t="s">
        <v>138</v>
      </c>
      <c r="FS64" s="482" t="s">
        <v>190</v>
      </c>
      <c r="FT64" s="481" t="s">
        <v>152</v>
      </c>
      <c r="FU64" s="480"/>
      <c r="FV64" s="479" t="s">
        <v>189</v>
      </c>
      <c r="FW64" s="479" t="s">
        <v>152</v>
      </c>
      <c r="FX64" s="478" t="s">
        <v>188</v>
      </c>
      <c r="FZ64" s="477" t="s">
        <v>191</v>
      </c>
      <c r="GA64" s="476" t="s">
        <v>149</v>
      </c>
      <c r="GB64" s="476" t="s">
        <v>148</v>
      </c>
      <c r="GC64" s="476" t="s">
        <v>147</v>
      </c>
      <c r="GD64" s="476" t="s">
        <v>146</v>
      </c>
      <c r="GE64" s="476" t="s">
        <v>145</v>
      </c>
      <c r="GF64" s="475" t="s">
        <v>144</v>
      </c>
      <c r="GG64" s="475" t="s">
        <v>143</v>
      </c>
      <c r="GH64" s="475" t="s">
        <v>142</v>
      </c>
      <c r="GI64" s="475" t="s">
        <v>141</v>
      </c>
      <c r="GJ64" s="475" t="s">
        <v>140</v>
      </c>
      <c r="GK64" s="475" t="s">
        <v>139</v>
      </c>
      <c r="GL64" s="475" t="s">
        <v>138</v>
      </c>
      <c r="GM64" s="474" t="s">
        <v>190</v>
      </c>
      <c r="GN64" s="473" t="s">
        <v>152</v>
      </c>
      <c r="GO64" s="472"/>
      <c r="GP64" s="471" t="s">
        <v>189</v>
      </c>
      <c r="GQ64" s="471" t="s">
        <v>152</v>
      </c>
      <c r="GR64" s="470" t="s">
        <v>188</v>
      </c>
      <c r="GT64" s="483" t="s">
        <v>191</v>
      </c>
      <c r="GU64" s="476" t="s">
        <v>149</v>
      </c>
      <c r="GV64" s="476" t="s">
        <v>148</v>
      </c>
      <c r="GW64" s="476" t="s">
        <v>147</v>
      </c>
      <c r="GX64" s="476" t="s">
        <v>146</v>
      </c>
      <c r="GY64" s="476" t="s">
        <v>145</v>
      </c>
      <c r="GZ64" s="475" t="s">
        <v>144</v>
      </c>
      <c r="HA64" s="475" t="s">
        <v>143</v>
      </c>
      <c r="HB64" s="475" t="s">
        <v>142</v>
      </c>
      <c r="HC64" s="475" t="s">
        <v>141</v>
      </c>
      <c r="HD64" s="475" t="s">
        <v>140</v>
      </c>
      <c r="HE64" s="475" t="s">
        <v>139</v>
      </c>
      <c r="HF64" s="475" t="s">
        <v>138</v>
      </c>
      <c r="HG64" s="482" t="s">
        <v>190</v>
      </c>
      <c r="HH64" s="481" t="s">
        <v>152</v>
      </c>
      <c r="HI64" s="480"/>
      <c r="HJ64" s="479" t="s">
        <v>189</v>
      </c>
      <c r="HK64" s="479" t="s">
        <v>152</v>
      </c>
      <c r="HL64" s="478" t="s">
        <v>188</v>
      </c>
      <c r="HN64" s="477" t="s">
        <v>191</v>
      </c>
      <c r="HO64" s="476" t="s">
        <v>149</v>
      </c>
      <c r="HP64" s="476" t="s">
        <v>148</v>
      </c>
      <c r="HQ64" s="476" t="s">
        <v>147</v>
      </c>
      <c r="HR64" s="476" t="s">
        <v>146</v>
      </c>
      <c r="HS64" s="476" t="s">
        <v>145</v>
      </c>
      <c r="HT64" s="475" t="s">
        <v>144</v>
      </c>
      <c r="HU64" s="475" t="s">
        <v>143</v>
      </c>
      <c r="HV64" s="475" t="s">
        <v>142</v>
      </c>
      <c r="HW64" s="475" t="s">
        <v>141</v>
      </c>
      <c r="HX64" s="475" t="s">
        <v>140</v>
      </c>
      <c r="HY64" s="475" t="s">
        <v>139</v>
      </c>
      <c r="HZ64" s="475" t="s">
        <v>138</v>
      </c>
      <c r="IA64" s="474" t="s">
        <v>190</v>
      </c>
      <c r="IB64" s="473" t="s">
        <v>152</v>
      </c>
      <c r="IC64" s="472"/>
      <c r="ID64" s="471" t="s">
        <v>189</v>
      </c>
      <c r="IE64" s="471" t="s">
        <v>152</v>
      </c>
      <c r="IF64" s="470" t="s">
        <v>188</v>
      </c>
      <c r="IH64" s="568"/>
      <c r="II64" s="569"/>
      <c r="IJ64" s="569"/>
      <c r="IK64" s="569"/>
      <c r="IL64" s="569"/>
      <c r="IM64" s="569"/>
      <c r="IN64" s="568"/>
      <c r="IO64" s="568"/>
      <c r="IP64" s="568"/>
      <c r="IQ64" s="568"/>
      <c r="IS64" s="568"/>
      <c r="IT64" s="568"/>
      <c r="IU64" s="567"/>
      <c r="IV64" s="567"/>
      <c r="IX64" s="526"/>
      <c r="IY64" s="526"/>
      <c r="IZ64" s="526"/>
      <c r="JB64" s="568"/>
      <c r="JC64" s="569"/>
      <c r="JD64" s="569"/>
      <c r="JE64" s="569"/>
      <c r="JF64" s="569"/>
      <c r="JG64" s="568"/>
      <c r="JH64" s="568"/>
      <c r="JI64" s="568"/>
      <c r="JJ64" s="568"/>
      <c r="JK64" s="569"/>
      <c r="JL64" s="569"/>
      <c r="JM64" s="568"/>
      <c r="JN64" s="568"/>
      <c r="JO64" s="567"/>
      <c r="JP64" s="567"/>
      <c r="JQ64" s="3"/>
      <c r="JR64" s="526"/>
      <c r="JS64" s="526"/>
      <c r="JT64" s="526"/>
      <c r="JV64" s="568"/>
      <c r="JW64" s="569"/>
      <c r="JX64" s="569"/>
      <c r="JY64" s="569"/>
      <c r="JZ64" s="569"/>
      <c r="KA64" s="569"/>
      <c r="KB64" s="568"/>
      <c r="KC64" s="568"/>
      <c r="KD64" s="568"/>
      <c r="KE64" s="568"/>
      <c r="KG64" s="568"/>
      <c r="KH64" s="568"/>
      <c r="KI64" s="567"/>
      <c r="KJ64" s="567"/>
      <c r="KL64" s="526"/>
      <c r="KM64" s="526"/>
      <c r="KN64" s="526"/>
      <c r="KP64" s="568"/>
      <c r="KQ64" s="569"/>
      <c r="KR64" s="569"/>
      <c r="KS64" s="569"/>
      <c r="KT64" s="569"/>
      <c r="KU64" s="568"/>
      <c r="KV64" s="568"/>
      <c r="KW64" s="568"/>
      <c r="KX64" s="568"/>
      <c r="KY64" s="569"/>
      <c r="KZ64" s="569"/>
      <c r="LA64" s="568"/>
      <c r="LB64" s="568"/>
      <c r="LC64" s="567"/>
      <c r="LD64" s="567"/>
      <c r="LE64" s="3"/>
      <c r="LF64" s="526"/>
      <c r="LG64" s="526"/>
      <c r="LH64" s="526"/>
    </row>
    <row r="65" spans="2:320" ht="16.5" thickTop="1" thickBot="1" x14ac:dyDescent="0.4">
      <c r="B65" s="587">
        <v>1.3888888888888888E-2</v>
      </c>
      <c r="C65" s="450"/>
      <c r="D65" s="450"/>
      <c r="E65" s="450"/>
      <c r="F65" s="450"/>
      <c r="G65" s="450"/>
      <c r="H65" s="379">
        <v>184</v>
      </c>
      <c r="I65" s="379">
        <v>177</v>
      </c>
      <c r="J65" s="379">
        <v>180</v>
      </c>
      <c r="K65" s="379">
        <v>174</v>
      </c>
      <c r="L65" s="379">
        <v>187</v>
      </c>
      <c r="M65" s="379">
        <v>162</v>
      </c>
      <c r="N65" s="379">
        <v>159</v>
      </c>
      <c r="O65" s="447">
        <f t="shared" ref="O65:O79" si="307">AVERAGE(C65:N65)</f>
        <v>174.71428571428572</v>
      </c>
      <c r="P65" s="446">
        <f t="shared" ref="P65:P79" si="308">STDEV(C65:N65)</f>
        <v>10.641338977689566</v>
      </c>
      <c r="Q65" s="466" t="s">
        <v>187</v>
      </c>
      <c r="R65" s="444">
        <f>AVERAGE(H65:H67,I65:I67,J65:J67,K65:K67,L65:L67,M65:M67,N65:N67)</f>
        <v>178.42857142857142</v>
      </c>
      <c r="S65" s="458">
        <f>STDEV(C65:N67)</f>
        <v>9.9326302084162421</v>
      </c>
      <c r="T65" s="465">
        <f>S65/SQRT(10)</f>
        <v>3.1409734614788274</v>
      </c>
      <c r="V65" s="587">
        <v>1.3888888888888888E-2</v>
      </c>
      <c r="W65">
        <f t="shared" ref="W65:W79" si="309">C65/C$6*100</f>
        <v>0</v>
      </c>
      <c r="X65">
        <f t="shared" ref="X65:X79" si="310">D65/D$6*100</f>
        <v>0</v>
      </c>
      <c r="Y65">
        <f t="shared" ref="Y65:Y79" si="311">E65/E$6*100</f>
        <v>0</v>
      </c>
      <c r="Z65">
        <f t="shared" ref="Z65:Z79" si="312">F65/F$6*100</f>
        <v>0</v>
      </c>
      <c r="AA65">
        <f t="shared" ref="AA65:AA79" si="313">G65/G$6*100</f>
        <v>0</v>
      </c>
      <c r="AB65">
        <f t="shared" ref="AB65:AB79" si="314">H65/H$6*100</f>
        <v>87.61904761904762</v>
      </c>
      <c r="AC65">
        <f t="shared" ref="AC65:AC79" si="315">I65/I$6*100</f>
        <v>87.192118226600996</v>
      </c>
      <c r="AD65">
        <f t="shared" ref="AD65:AD79" si="316">J65/J$6*100</f>
        <v>87.378640776699029</v>
      </c>
      <c r="AE65">
        <f t="shared" ref="AE65:AE79" si="317">K65/K$6*100</f>
        <v>81.690140845070431</v>
      </c>
      <c r="AF65">
        <f t="shared" ref="AF65:AF79" si="318">L65/L$6*100</f>
        <v>87.383177570093466</v>
      </c>
      <c r="AG65">
        <f t="shared" ref="AG65:AG79" si="319">M65/M$6*100</f>
        <v>81</v>
      </c>
      <c r="AH65">
        <f t="shared" ref="AH65:AH79" si="320">N65/N$6*100</f>
        <v>83.684210526315795</v>
      </c>
      <c r="AI65" s="447">
        <f t="shared" ref="AI65:AI80" si="321">AVERAGE(X65:AH65)</f>
        <v>54.177030505802492</v>
      </c>
      <c r="AJ65" s="446">
        <f t="shared" ref="AJ65:AJ79" si="322">STDEV(X65:AH65)</f>
        <v>43.012880392677012</v>
      </c>
      <c r="AK65" s="466" t="s">
        <v>187</v>
      </c>
      <c r="AL65" s="444" t="e">
        <f>AVERAGE(AC65:AC67,AD65:AD67,AE65:AE67,AF65:AF67,AG65:AG67,AH65:AH67,#REF!)</f>
        <v>#REF!</v>
      </c>
      <c r="AM65" s="458">
        <f>STDEV(X65:AH67)</f>
        <v>42.536413496398893</v>
      </c>
      <c r="AN65" s="465">
        <f>AM65/SQRT(10)</f>
        <v>13.451195014334695</v>
      </c>
      <c r="AP65" s="587">
        <v>1.3888888888888888E-2</v>
      </c>
      <c r="AQ65" s="450"/>
      <c r="AR65" s="450"/>
      <c r="AS65" s="450"/>
      <c r="AT65" s="450"/>
      <c r="AU65" s="450"/>
      <c r="AV65" s="379">
        <v>179</v>
      </c>
      <c r="AW65" s="379">
        <v>167</v>
      </c>
      <c r="AX65" s="379">
        <v>181</v>
      </c>
      <c r="AY65" s="379">
        <v>165</v>
      </c>
      <c r="AZ65" s="379">
        <v>183</v>
      </c>
      <c r="BA65" s="379">
        <v>162</v>
      </c>
      <c r="BB65" s="379">
        <v>163</v>
      </c>
      <c r="BC65" s="447">
        <f t="shared" ref="BC65:BC80" si="323">AVERAGE(AQ65:BB65)</f>
        <v>171.42857142857142</v>
      </c>
      <c r="BD65" s="446">
        <f t="shared" ref="BD65:BD79" si="324">STDEV(AQ65:BB65)</f>
        <v>9.162553189607193</v>
      </c>
      <c r="BE65" s="466" t="s">
        <v>187</v>
      </c>
      <c r="BF65" s="444">
        <f>AVERAGE(AV65:AV67,AW65:AW67,AX65:AX67,AY65:AY67,AZ65:AZ67,BA65:BA67,BB65:BB67)</f>
        <v>178.42857142857142</v>
      </c>
      <c r="BG65" s="458">
        <f>STDEV(AQ65:BB67)</f>
        <v>9.6931492744692047</v>
      </c>
      <c r="BH65" s="465">
        <f>BG65/SQRT(10)</f>
        <v>3.0652429407331296</v>
      </c>
      <c r="BJ65" s="460">
        <v>1.3888888888888888E-2</v>
      </c>
      <c r="BK65">
        <f t="shared" ref="BK65:BK79" si="325">AQ65/AT$6*100</f>
        <v>0</v>
      </c>
      <c r="BL65">
        <f t="shared" ref="BL65:BL79" si="326">AR65/AU$6*100</f>
        <v>0</v>
      </c>
      <c r="BM65">
        <f t="shared" ref="BM65:BM79" si="327">AS65/AV$6*100</f>
        <v>0</v>
      </c>
      <c r="BN65">
        <f t="shared" ref="BN65:BN79" si="328">AT65/AW$6*100</f>
        <v>0</v>
      </c>
      <c r="BO65">
        <f t="shared" ref="BO65:BO79" si="329">AU65/AX$6*100</f>
        <v>0</v>
      </c>
      <c r="BP65">
        <f t="shared" ref="BP65:BP79" si="330">AV65/AY$6*100</f>
        <v>84.037558685446015</v>
      </c>
      <c r="BQ65">
        <f t="shared" ref="BQ65:BQ79" si="331">AW65/AW$6*100</f>
        <v>82.266009852216754</v>
      </c>
      <c r="BR65">
        <f t="shared" ref="BR65:BR79" si="332">AX65/AX$6*100</f>
        <v>87.864077669902912</v>
      </c>
      <c r="BS65">
        <f t="shared" ref="BS65:BS79" si="333">AY65/AY$6*100</f>
        <v>77.464788732394368</v>
      </c>
      <c r="BT65">
        <f t="shared" ref="BT65:BT79" si="334">AZ65/AZ$6*100</f>
        <v>85.514018691588788</v>
      </c>
      <c r="BU65">
        <f t="shared" ref="BU65:BU79" si="335">BA65/BA$6*100</f>
        <v>81</v>
      </c>
      <c r="BV65">
        <f t="shared" ref="BV65:BV79" si="336">BB65/BB$6*100</f>
        <v>85.78947368421052</v>
      </c>
      <c r="BW65" s="377">
        <f t="shared" ref="BW65:BW80" si="337">AVERAGE(BL65:BU65)</f>
        <v>49.814645363154881</v>
      </c>
      <c r="BX65" s="365">
        <f t="shared" ref="BX65:BX78" si="338">STDEV(BL65:BU65)</f>
        <v>42.95935514616442</v>
      </c>
      <c r="BY65" s="594"/>
      <c r="BZ65" s="444"/>
      <c r="CA65" s="563"/>
      <c r="CB65" s="558"/>
      <c r="CD65" s="460">
        <v>1.3888888888888888E-2</v>
      </c>
      <c r="CE65" s="450"/>
      <c r="CF65" s="450"/>
      <c r="CG65" s="450"/>
      <c r="CH65" s="450"/>
      <c r="CI65" s="450"/>
      <c r="CJ65" s="379">
        <v>174</v>
      </c>
      <c r="CK65" s="379">
        <v>173</v>
      </c>
      <c r="CL65" s="379">
        <v>186</v>
      </c>
      <c r="CM65" s="379">
        <v>167</v>
      </c>
      <c r="CN65" s="379">
        <v>182</v>
      </c>
      <c r="CO65" s="379">
        <v>165</v>
      </c>
      <c r="CP65" s="379">
        <v>162</v>
      </c>
      <c r="CQ65" s="447">
        <f t="shared" ref="CQ65:CQ79" si="339">AVERAGE(CE65:CP65)</f>
        <v>172.71428571428572</v>
      </c>
      <c r="CR65" s="446">
        <f t="shared" ref="CR65:CR79" si="340">STDEV(CE65:CP65)</f>
        <v>8.8640526042791823</v>
      </c>
      <c r="CS65" s="466" t="s">
        <v>187</v>
      </c>
      <c r="CT65" s="444">
        <f>AVERAGE(CJ65:CJ67,CK65:CK67,CL65:CL67,CM65:CM67,CN65:CN67,CO65:CO67,CP65:CP67)</f>
        <v>180</v>
      </c>
      <c r="CU65" s="458">
        <f>STDEV(CE65:CP67)</f>
        <v>9.7056684468407433</v>
      </c>
      <c r="CV65" s="465">
        <f>CU65/SQRT(10)</f>
        <v>3.0692018506445611</v>
      </c>
      <c r="CX65" s="595">
        <v>1.3888888888888888E-2</v>
      </c>
      <c r="CY65">
        <f t="shared" ref="CY65:CY79" si="341">CE65/CE$6*100</f>
        <v>0</v>
      </c>
      <c r="CZ65">
        <f t="shared" ref="CZ65:CZ79" si="342">CF65/CF$6*100</f>
        <v>0</v>
      </c>
      <c r="DA65">
        <f t="shared" ref="DA65:DA79" si="343">CG65/CG$6*100</f>
        <v>0</v>
      </c>
      <c r="DB65">
        <f t="shared" ref="DB65:DB79" si="344">CH65/CH$6*100</f>
        <v>0</v>
      </c>
      <c r="DC65">
        <f t="shared" ref="DC65:DC79" si="345">CI65/CI$6*100</f>
        <v>0</v>
      </c>
      <c r="DD65">
        <f t="shared" ref="DD65:DD79" si="346">CJ65/CJ$6*100</f>
        <v>82.857142857142861</v>
      </c>
      <c r="DE65">
        <f t="shared" ref="DE65:DE79" si="347">CK65/CK$6*100</f>
        <v>85.221674876847288</v>
      </c>
      <c r="DF65">
        <f t="shared" ref="DF65:DF79" si="348">CL65/CL$6*100</f>
        <v>90.291262135922338</v>
      </c>
      <c r="DG65">
        <f t="shared" ref="DG65:DG79" si="349">CM65/CM$6*100</f>
        <v>78.403755868544607</v>
      </c>
      <c r="DH65">
        <f t="shared" ref="DH65:DH79" si="350">CN65/CN$6*100</f>
        <v>85.046728971962608</v>
      </c>
      <c r="DI65">
        <f t="shared" ref="DI65:DI79" si="351">CO65/CO$6*100</f>
        <v>82.5</v>
      </c>
      <c r="DJ65">
        <f t="shared" ref="DJ65:DJ79" si="352">CP65/CP$6*100</f>
        <v>85.263157894736835</v>
      </c>
      <c r="DK65" s="377">
        <f t="shared" ref="DK65:DK80" si="353">AVERAGE(CZ65:DJ65)</f>
        <v>53.598520236832421</v>
      </c>
      <c r="DL65" s="365">
        <f t="shared" ref="DL65:DL80" si="354">STDEV(CZ65:DJ65)</f>
        <v>42.586251372138918</v>
      </c>
      <c r="DM65" s="566" t="s">
        <v>187</v>
      </c>
      <c r="DN65" s="444">
        <f>AVERAGE(CZ65:CZ67,DA65:DA67,DB65:DB67,DC65:DC67,DD65:DD67,DE65:DE67,DJ65:DJ67)</f>
        <v>37.646620656732146</v>
      </c>
      <c r="DO65" s="444">
        <f>STDEV(CZ65:DJ67)</f>
        <v>42.964415857659631</v>
      </c>
      <c r="DP65" s="565">
        <f>DO65/SQRT(10)</f>
        <v>13.58654124488611</v>
      </c>
      <c r="DR65" s="460">
        <v>1.3888888888888888E-2</v>
      </c>
      <c r="DS65" s="450"/>
      <c r="DT65" s="450"/>
      <c r="DU65" s="450"/>
      <c r="DV65" s="450"/>
      <c r="DW65" s="450"/>
      <c r="DX65" s="379">
        <v>180</v>
      </c>
      <c r="DY65" s="379">
        <v>176</v>
      </c>
      <c r="DZ65" s="379">
        <v>185</v>
      </c>
      <c r="EA65" s="379">
        <v>178</v>
      </c>
      <c r="EB65" s="379">
        <v>182</v>
      </c>
      <c r="EC65" s="379">
        <v>165</v>
      </c>
      <c r="ED65" s="379">
        <v>166</v>
      </c>
      <c r="EE65" s="447">
        <f t="shared" ref="EE65:EE79" si="355">AVERAGE(DS65:ED65)</f>
        <v>176</v>
      </c>
      <c r="EF65" s="446">
        <f t="shared" ref="EF65:EF79" si="356">STDEV(DS65:ED65)</f>
        <v>7.7244201508376449</v>
      </c>
      <c r="EG65" s="466" t="s">
        <v>187</v>
      </c>
      <c r="EH65" s="444">
        <f>AVERAGE(DX65:DX67,DY65:DY67,DZ65:DZ67,EA65:EA67,EB65:EB67,EC65:EC67,ED65:ED67)</f>
        <v>182.14285714285714</v>
      </c>
      <c r="EI65" s="458">
        <f>STDEV(DS65:ED67)</f>
        <v>9.0237781127735754</v>
      </c>
      <c r="EJ65" s="465">
        <f>EI65/SQRT(10)</f>
        <v>2.8535691936340255</v>
      </c>
      <c r="EL65" s="595">
        <v>1.3888888888888888E-2</v>
      </c>
      <c r="EM65">
        <f t="shared" ref="EM65:EM79" si="357">DS65/DS$6*100</f>
        <v>0</v>
      </c>
      <c r="EN65">
        <f t="shared" ref="EN65:EN79" si="358">DT65/DT$6*100</f>
        <v>0</v>
      </c>
      <c r="EO65">
        <f t="shared" ref="EO65:EO79" si="359">DU65/DU$6*100</f>
        <v>0</v>
      </c>
      <c r="EP65">
        <f t="shared" ref="EP65:EP79" si="360">DV65/DV$6*100</f>
        <v>0</v>
      </c>
      <c r="EQ65">
        <f t="shared" ref="EQ65:EQ79" si="361">DW65/DW$6*100</f>
        <v>0</v>
      </c>
      <c r="ER65">
        <f t="shared" ref="ER65:ER79" si="362">DX65/DX$6*100</f>
        <v>85.714285714285708</v>
      </c>
      <c r="ES65">
        <f t="shared" ref="ES65:ES79" si="363">DY65/DY$6*100</f>
        <v>86.699507389162562</v>
      </c>
      <c r="ET65">
        <f t="shared" ref="ET65:ET79" si="364">DZ65/DZ$6*100</f>
        <v>89.805825242718456</v>
      </c>
      <c r="EU65">
        <f t="shared" ref="EU65:EU79" si="365">EA65/EA$6*100</f>
        <v>83.568075117370881</v>
      </c>
      <c r="EV65">
        <f t="shared" ref="EV65:EV79" si="366">EB65/EB$6*100</f>
        <v>85.046728971962608</v>
      </c>
      <c r="EW65">
        <f t="shared" ref="EW65:EW79" si="367">EC65/EC$6*100</f>
        <v>82.5</v>
      </c>
      <c r="EX65">
        <f t="shared" ref="EX65:EX79" si="368">ED65/ED$6*100</f>
        <v>87.368421052631589</v>
      </c>
      <c r="EY65" s="377">
        <f t="shared" ref="EY65:EY80" si="369">AVERAGE(EN65:EW65)</f>
        <v>51.333442243550017</v>
      </c>
      <c r="EZ65" s="365">
        <f t="shared" ref="EZ65:EZ79" si="370">STDEV(EN65:EX65)</f>
        <v>43.33693392363211</v>
      </c>
      <c r="FA65" s="566" t="s">
        <v>187</v>
      </c>
      <c r="FB65" s="444">
        <f>AVERAGE(EN65:EN67,EO65:EO67,EP65:EP67,EQ65:EQ67,ER65:ER67,ES65:ES67,EW65:EW67)</f>
        <v>37.748142935335053</v>
      </c>
      <c r="FC65" s="444">
        <f>STDEV(EN65:EW67)</f>
        <v>44.248962406468031</v>
      </c>
      <c r="FD65" s="565">
        <f>FC65/SQRT(10)</f>
        <v>13.99275053036043</v>
      </c>
      <c r="FF65" s="460">
        <v>1.3888888888888888E-2</v>
      </c>
      <c r="FG65" s="450"/>
      <c r="FH65" s="450"/>
      <c r="FI65" s="450"/>
      <c r="FJ65" s="450"/>
      <c r="FK65" s="450"/>
      <c r="FL65" s="379">
        <v>182</v>
      </c>
      <c r="FM65" s="379">
        <v>169</v>
      </c>
      <c r="FN65" s="379">
        <v>183</v>
      </c>
      <c r="FO65" s="379">
        <v>183</v>
      </c>
      <c r="FP65" s="379">
        <v>183</v>
      </c>
      <c r="FQ65" s="379">
        <v>165</v>
      </c>
      <c r="FR65" s="379">
        <v>161</v>
      </c>
      <c r="FS65" s="447">
        <f t="shared" ref="FS65:FS79" si="371">AVERAGE(FG65:FR65)</f>
        <v>175.14285714285714</v>
      </c>
      <c r="FT65" s="446">
        <f t="shared" ref="FT65:FT79" si="372">STDEV(FG65:FR65)</f>
        <v>9.7711918656932788</v>
      </c>
      <c r="FU65" s="466" t="s">
        <v>187</v>
      </c>
      <c r="FV65" s="458">
        <f>AVERAGE(FG65:FG67,FH65:FH67,FI65:FI67,FJ65:FJ67,FK65:FK67,FL65:FL67,FM65:FM67,FR65:FR67)</f>
        <v>176.11111111111111</v>
      </c>
      <c r="FW65" s="458">
        <f>STDEV(FG65:FR65)</f>
        <v>9.7711918656932788</v>
      </c>
      <c r="FX65" s="465">
        <f>FW65/SQRT(10)</f>
        <v>3.0899221750100843</v>
      </c>
      <c r="FZ65" s="595">
        <v>1.3888888888888888E-2</v>
      </c>
      <c r="GA65">
        <f t="shared" ref="GA65:GA79" si="373">FG65/FG$6*100</f>
        <v>0</v>
      </c>
      <c r="GB65">
        <f t="shared" ref="GB65:GB79" si="374">FH65/FH$6*100</f>
        <v>0</v>
      </c>
      <c r="GC65">
        <f t="shared" ref="GC65:GC79" si="375">FI65/FI$6*100</f>
        <v>0</v>
      </c>
      <c r="GD65">
        <f t="shared" ref="GD65:GD79" si="376">FJ65/FJ$6*100</f>
        <v>0</v>
      </c>
      <c r="GE65">
        <f t="shared" ref="GE65:GE79" si="377">FK65/FK$6*100</f>
        <v>0</v>
      </c>
      <c r="GF65">
        <f t="shared" ref="GF65:GF79" si="378">FL65/FL$6*100</f>
        <v>86.666666666666671</v>
      </c>
      <c r="GG65">
        <f t="shared" ref="GG65:GG79" si="379">FM65/FM$6*100</f>
        <v>83.251231527093594</v>
      </c>
      <c r="GH65">
        <f t="shared" ref="GH65:GH79" si="380">FN65/FN$6*100</f>
        <v>88.834951456310691</v>
      </c>
      <c r="GI65">
        <f t="shared" ref="GI65:GI79" si="381">FO65/FO$6*100</f>
        <v>85.91549295774648</v>
      </c>
      <c r="GJ65">
        <f t="shared" ref="GJ65:GJ79" si="382">FQ65/FQ$6*100</f>
        <v>82.5</v>
      </c>
      <c r="GK65">
        <f t="shared" ref="GK65:GK79" si="383">FQ65/FQ$6*100</f>
        <v>82.5</v>
      </c>
      <c r="GL65">
        <f t="shared" ref="GL65:GL79" si="384">FR65/FR$6*100</f>
        <v>84.73684210526315</v>
      </c>
      <c r="GM65" s="377">
        <f t="shared" ref="GM65:GM79" si="385">AVERAGE(GB65:GL65)</f>
        <v>54.03683497391642</v>
      </c>
      <c r="GN65" s="365">
        <f t="shared" ref="GN65:GN79" si="386">STDEV(GB65:GL65)</f>
        <v>42.881297471389281</v>
      </c>
      <c r="GO65" s="566" t="s">
        <v>187</v>
      </c>
      <c r="GP65" s="444">
        <f>AVERAGE(GB65:GB67,GC65:GC67,GD65:GD67,GE65:GE67,GF65:GF67,GG65:GG67,GL65:GL67)</f>
        <v>37.53299504919935</v>
      </c>
      <c r="GQ65" s="444">
        <f>STDEV(GB65:GL67)</f>
        <v>42.880478028403694</v>
      </c>
      <c r="GR65" s="565">
        <f>GQ65/SQRT(10)</f>
        <v>13.559997772656203</v>
      </c>
      <c r="GT65" s="460">
        <v>1.3888888888888888E-2</v>
      </c>
      <c r="GU65" s="450"/>
      <c r="GV65" s="450"/>
      <c r="GW65" s="450"/>
      <c r="GX65" s="450"/>
      <c r="GY65" s="450"/>
      <c r="GZ65" s="379">
        <v>183</v>
      </c>
      <c r="HA65" s="379">
        <v>172</v>
      </c>
      <c r="HB65" s="379">
        <v>183</v>
      </c>
      <c r="HC65" s="379">
        <v>175</v>
      </c>
      <c r="HD65" s="379">
        <v>184</v>
      </c>
      <c r="HE65" s="379">
        <v>162</v>
      </c>
      <c r="HF65" s="379">
        <v>164</v>
      </c>
      <c r="HG65" s="447">
        <f t="shared" ref="HG65:HG80" si="387">AVERAGE(GU65:HF65)</f>
        <v>174.71428571428572</v>
      </c>
      <c r="HH65" s="446">
        <f t="shared" ref="HH65:HH79" si="388">STDEV(GU65:HF65)</f>
        <v>9.1962725368177605</v>
      </c>
      <c r="HI65" s="466" t="s">
        <v>187</v>
      </c>
      <c r="HJ65" s="458">
        <f>AVERAGE(GU65:GU67,GV65:GV67,GW65:GW67,GX65:GX67,GY65:GY67,GZ65:GZ67,HA65:HA67,HF65:HF67)</f>
        <v>178.88888888888889</v>
      </c>
      <c r="HK65" s="458">
        <f>STDEV(GU65:HF65)</f>
        <v>9.1962725368177605</v>
      </c>
      <c r="HL65" s="465">
        <f>HK65/SQRT(10)</f>
        <v>2.908116719999879</v>
      </c>
      <c r="HN65" s="595">
        <v>1.3888888888888888E-2</v>
      </c>
      <c r="HO65">
        <f t="shared" ref="HO65:HO78" si="389">GU65/GU$6*100</f>
        <v>0</v>
      </c>
      <c r="HP65">
        <f t="shared" ref="HP65:HP78" si="390">GV65/GV$6*100</f>
        <v>0</v>
      </c>
      <c r="HQ65">
        <f t="shared" ref="HQ65:HQ78" si="391">GW65/GW$6*100</f>
        <v>0</v>
      </c>
      <c r="HR65">
        <f t="shared" ref="HR65:HR78" si="392">GX65/GX$6*100</f>
        <v>0</v>
      </c>
      <c r="HS65">
        <f t="shared" ref="HS65:HS78" si="393">GY65/GY$6*100</f>
        <v>0</v>
      </c>
      <c r="HT65">
        <f t="shared" ref="HT65:HT78" si="394">GZ65/GZ$6*100</f>
        <v>87.142857142857139</v>
      </c>
      <c r="HU65">
        <f t="shared" ref="HU65:HU78" si="395">HA65/HA$6*100</f>
        <v>84.729064039408868</v>
      </c>
      <c r="HV65">
        <f t="shared" ref="HV65:HV78" si="396">HB65/HB$6*100</f>
        <v>88.834951456310691</v>
      </c>
      <c r="HW65">
        <f t="shared" ref="HW65:HW78" si="397">HC65/HC$6*100</f>
        <v>82.159624413145536</v>
      </c>
      <c r="HX65">
        <f t="shared" ref="HX65:HX78" si="398">HD65/HD$6*100</f>
        <v>85.981308411214954</v>
      </c>
      <c r="HY65">
        <f t="shared" ref="HY65:HY78" si="399">HE65/HE$6*100</f>
        <v>81</v>
      </c>
      <c r="HZ65">
        <f t="shared" ref="HZ65:HZ78" si="400">HF65/HF$6*100</f>
        <v>86.31578947368422</v>
      </c>
      <c r="IA65" s="377">
        <f t="shared" ref="IA65:IA80" si="401">AVERAGE(HP65:HY65)</f>
        <v>50.98478054629372</v>
      </c>
      <c r="IB65" s="365">
        <f t="shared" ref="IB65:IB79" si="402">STDEV(HP65:HZ65)</f>
        <v>43.021914677202048</v>
      </c>
      <c r="IC65" s="566" t="s">
        <v>187</v>
      </c>
      <c r="ID65" s="444">
        <f>AVERAGE(HP65:HP67,HQ65:HQ67,HR65:HR67,HS65:HS67,HT65:HT67,HU65:HU67,HY65:HY67)</f>
        <v>37.52846195949644</v>
      </c>
      <c r="IE65" s="444">
        <f>STDEV(HP65:HY67)</f>
        <v>43.967671609636199</v>
      </c>
      <c r="IF65" s="565">
        <f>IE65/SQRT(10)</f>
        <v>13.903798570077203</v>
      </c>
      <c r="IH65" s="398"/>
      <c r="II65" s="564"/>
      <c r="IJ65" s="564"/>
      <c r="IK65" s="564"/>
      <c r="IL65" s="564"/>
      <c r="IM65" s="564"/>
      <c r="IR65" s="564"/>
      <c r="IS65" s="564"/>
      <c r="IT65" s="309"/>
      <c r="IU65" s="283"/>
      <c r="IV65" s="335"/>
      <c r="IW65" s="526"/>
      <c r="IX65" s="42"/>
      <c r="IY65" s="42"/>
      <c r="JB65" s="398"/>
      <c r="JP65" s="334"/>
      <c r="JQ65" s="526"/>
      <c r="JR65" s="525"/>
      <c r="JS65" s="525"/>
      <c r="JT65" s="3"/>
      <c r="JV65" s="398"/>
      <c r="JW65" s="564"/>
      <c r="JX65" s="564"/>
      <c r="JY65" s="564"/>
      <c r="JZ65" s="564"/>
      <c r="KA65" s="564"/>
      <c r="KF65" s="564"/>
      <c r="KG65" s="564"/>
      <c r="KH65" s="309"/>
      <c r="KI65" s="283"/>
      <c r="KJ65" s="335"/>
      <c r="KK65" s="526"/>
      <c r="KL65" s="42"/>
      <c r="KM65" s="42"/>
      <c r="KP65" s="398"/>
      <c r="LD65" s="334"/>
      <c r="LE65" s="526"/>
      <c r="LF65" s="525"/>
      <c r="LG65" s="525"/>
      <c r="LH65" s="3"/>
    </row>
    <row r="66" spans="2:320" ht="16.5" thickTop="1" thickBot="1" x14ac:dyDescent="0.4">
      <c r="B66" s="589">
        <v>2.7777777777777801E-2</v>
      </c>
      <c r="C66" s="562"/>
      <c r="D66" s="562"/>
      <c r="E66" s="562"/>
      <c r="F66" s="562"/>
      <c r="G66" s="562"/>
      <c r="H66" s="379">
        <v>186</v>
      </c>
      <c r="I66" s="379">
        <v>183</v>
      </c>
      <c r="J66" s="379">
        <v>184</v>
      </c>
      <c r="K66" s="379">
        <v>181</v>
      </c>
      <c r="L66" s="379">
        <v>189</v>
      </c>
      <c r="M66" s="379">
        <v>170</v>
      </c>
      <c r="N66" s="379">
        <v>159</v>
      </c>
      <c r="O66" s="447">
        <f t="shared" si="307"/>
        <v>178.85714285714286</v>
      </c>
      <c r="P66" s="446">
        <f t="shared" si="308"/>
        <v>10.605479266689954</v>
      </c>
      <c r="Q66" s="455"/>
      <c r="R66" s="444"/>
      <c r="S66" s="458"/>
      <c r="T66" s="453"/>
      <c r="V66" s="589">
        <v>2.7777777777777801E-2</v>
      </c>
      <c r="W66">
        <f t="shared" si="309"/>
        <v>0</v>
      </c>
      <c r="X66">
        <f t="shared" si="310"/>
        <v>0</v>
      </c>
      <c r="Y66">
        <f t="shared" si="311"/>
        <v>0</v>
      </c>
      <c r="Z66">
        <f t="shared" si="312"/>
        <v>0</v>
      </c>
      <c r="AA66">
        <f t="shared" si="313"/>
        <v>0</v>
      </c>
      <c r="AB66">
        <f t="shared" si="314"/>
        <v>88.571428571428569</v>
      </c>
      <c r="AC66">
        <f t="shared" si="315"/>
        <v>90.14778325123153</v>
      </c>
      <c r="AD66">
        <f t="shared" si="316"/>
        <v>89.320388349514573</v>
      </c>
      <c r="AE66">
        <f t="shared" si="317"/>
        <v>84.976525821596255</v>
      </c>
      <c r="AF66">
        <f t="shared" si="318"/>
        <v>88.317757009345797</v>
      </c>
      <c r="AG66">
        <f t="shared" si="319"/>
        <v>85</v>
      </c>
      <c r="AH66">
        <f t="shared" si="320"/>
        <v>83.684210526315795</v>
      </c>
      <c r="AI66" s="447">
        <f t="shared" si="321"/>
        <v>55.456190320857509</v>
      </c>
      <c r="AJ66" s="446">
        <f t="shared" si="322"/>
        <v>44.010744484217639</v>
      </c>
      <c r="AK66" s="455"/>
      <c r="AL66" s="444"/>
      <c r="AM66" s="458"/>
      <c r="AN66" s="453"/>
      <c r="AP66" s="589">
        <v>2.7777777777777801E-2</v>
      </c>
      <c r="AQ66" s="562"/>
      <c r="AR66" s="562"/>
      <c r="AS66" s="562"/>
      <c r="AT66" s="562"/>
      <c r="AU66" s="562"/>
      <c r="AV66" s="379">
        <v>183</v>
      </c>
      <c r="AW66" s="379">
        <v>180</v>
      </c>
      <c r="AX66" s="379">
        <v>188</v>
      </c>
      <c r="AY66" s="379">
        <v>173</v>
      </c>
      <c r="AZ66" s="379">
        <v>190</v>
      </c>
      <c r="BA66" s="379">
        <v>170</v>
      </c>
      <c r="BB66" s="379">
        <v>170</v>
      </c>
      <c r="BC66" s="447">
        <f t="shared" si="323"/>
        <v>179.14285714285714</v>
      </c>
      <c r="BD66" s="446">
        <f t="shared" si="324"/>
        <v>8.335237877600763</v>
      </c>
      <c r="BE66" s="455"/>
      <c r="BF66" s="444"/>
      <c r="BG66" s="458"/>
      <c r="BH66" s="453"/>
      <c r="BJ66" s="456">
        <v>2.7777777777777801E-2</v>
      </c>
      <c r="BK66">
        <f t="shared" si="325"/>
        <v>0</v>
      </c>
      <c r="BL66">
        <f t="shared" si="326"/>
        <v>0</v>
      </c>
      <c r="BM66">
        <f t="shared" si="327"/>
        <v>0</v>
      </c>
      <c r="BN66">
        <f t="shared" si="328"/>
        <v>0</v>
      </c>
      <c r="BO66">
        <f t="shared" si="329"/>
        <v>0</v>
      </c>
      <c r="BP66">
        <f t="shared" si="330"/>
        <v>85.91549295774648</v>
      </c>
      <c r="BQ66">
        <f t="shared" si="331"/>
        <v>88.669950738916256</v>
      </c>
      <c r="BR66">
        <f t="shared" si="332"/>
        <v>91.262135922330103</v>
      </c>
      <c r="BS66">
        <f t="shared" si="333"/>
        <v>81.220657276995297</v>
      </c>
      <c r="BT66">
        <f t="shared" si="334"/>
        <v>88.785046728971963</v>
      </c>
      <c r="BU66">
        <f t="shared" si="335"/>
        <v>85</v>
      </c>
      <c r="BV66">
        <f t="shared" si="336"/>
        <v>89.473684210526315</v>
      </c>
      <c r="BW66" s="377">
        <f t="shared" si="337"/>
        <v>52.085328362496014</v>
      </c>
      <c r="BX66" s="365">
        <f t="shared" si="338"/>
        <v>44.905301508597979</v>
      </c>
      <c r="BY66" s="592"/>
      <c r="BZ66" s="444"/>
      <c r="CA66" s="554"/>
      <c r="CB66" s="553"/>
      <c r="CD66" s="456">
        <v>2.7777777777777801E-2</v>
      </c>
      <c r="CE66" s="562"/>
      <c r="CF66" s="562"/>
      <c r="CG66" s="562"/>
      <c r="CH66" s="562"/>
      <c r="CI66" s="562"/>
      <c r="CJ66" s="379">
        <v>185</v>
      </c>
      <c r="CK66" s="379">
        <v>182</v>
      </c>
      <c r="CL66" s="379">
        <v>187</v>
      </c>
      <c r="CM66" s="379">
        <v>181</v>
      </c>
      <c r="CN66" s="379">
        <v>190</v>
      </c>
      <c r="CO66" s="379">
        <v>177</v>
      </c>
      <c r="CP66" s="379">
        <v>166</v>
      </c>
      <c r="CQ66" s="447">
        <f t="shared" si="339"/>
        <v>181.14285714285714</v>
      </c>
      <c r="CR66" s="446">
        <f t="shared" si="340"/>
        <v>7.9041881604748294</v>
      </c>
      <c r="CS66" s="455"/>
      <c r="CT66" s="444"/>
      <c r="CU66" s="458"/>
      <c r="CV66" s="453"/>
      <c r="CX66" s="587">
        <v>2.7777777777777776E-2</v>
      </c>
      <c r="CY66">
        <f t="shared" si="341"/>
        <v>0</v>
      </c>
      <c r="CZ66">
        <f t="shared" si="342"/>
        <v>0</v>
      </c>
      <c r="DA66">
        <f t="shared" si="343"/>
        <v>0</v>
      </c>
      <c r="DB66">
        <f t="shared" si="344"/>
        <v>0</v>
      </c>
      <c r="DC66">
        <f t="shared" si="345"/>
        <v>0</v>
      </c>
      <c r="DD66">
        <f t="shared" si="346"/>
        <v>88.095238095238088</v>
      </c>
      <c r="DE66">
        <f t="shared" si="347"/>
        <v>89.65517241379311</v>
      </c>
      <c r="DF66">
        <f t="shared" si="348"/>
        <v>90.77669902912622</v>
      </c>
      <c r="DG66">
        <f t="shared" si="349"/>
        <v>84.976525821596255</v>
      </c>
      <c r="DH66">
        <f t="shared" si="350"/>
        <v>88.785046728971963</v>
      </c>
      <c r="DI66">
        <f t="shared" si="351"/>
        <v>88.5</v>
      </c>
      <c r="DJ66">
        <f t="shared" si="352"/>
        <v>87.368421052631589</v>
      </c>
      <c r="DK66" s="377">
        <f t="shared" si="353"/>
        <v>56.196100285577927</v>
      </c>
      <c r="DL66" s="365">
        <f t="shared" si="354"/>
        <v>44.576335540798155</v>
      </c>
      <c r="DM66" s="560"/>
      <c r="DN66" s="444"/>
      <c r="DO66" s="563"/>
      <c r="DP66" s="558"/>
      <c r="DR66" s="456">
        <v>2.7777777777777801E-2</v>
      </c>
      <c r="DS66" s="562"/>
      <c r="DT66" s="562"/>
      <c r="DU66" s="562"/>
      <c r="DV66" s="562"/>
      <c r="DW66" s="562"/>
      <c r="DX66" s="379">
        <v>187</v>
      </c>
      <c r="DY66" s="379">
        <v>182</v>
      </c>
      <c r="DZ66" s="379">
        <v>190</v>
      </c>
      <c r="EA66" s="379">
        <v>188</v>
      </c>
      <c r="EB66" s="379">
        <v>190</v>
      </c>
      <c r="EC66" s="379">
        <v>174</v>
      </c>
      <c r="ED66" s="379">
        <v>169</v>
      </c>
      <c r="EE66" s="447">
        <f t="shared" si="355"/>
        <v>182.85714285714286</v>
      </c>
      <c r="EF66" s="446">
        <f t="shared" si="356"/>
        <v>8.335237877600763</v>
      </c>
      <c r="EG66" s="455"/>
      <c r="EH66" s="444"/>
      <c r="EI66" s="458"/>
      <c r="EJ66" s="453"/>
      <c r="EL66" s="587">
        <v>2.7777777777777776E-2</v>
      </c>
      <c r="EM66">
        <f t="shared" si="357"/>
        <v>0</v>
      </c>
      <c r="EN66">
        <f t="shared" si="358"/>
        <v>0</v>
      </c>
      <c r="EO66">
        <f t="shared" si="359"/>
        <v>0</v>
      </c>
      <c r="EP66">
        <f t="shared" si="360"/>
        <v>0</v>
      </c>
      <c r="EQ66">
        <f t="shared" si="361"/>
        <v>0</v>
      </c>
      <c r="ER66">
        <f t="shared" si="362"/>
        <v>89.047619047619037</v>
      </c>
      <c r="ES66">
        <f t="shared" si="363"/>
        <v>89.65517241379311</v>
      </c>
      <c r="ET66">
        <f t="shared" si="364"/>
        <v>92.233009708737868</v>
      </c>
      <c r="EU66">
        <f t="shared" si="365"/>
        <v>88.262910798122064</v>
      </c>
      <c r="EV66">
        <f t="shared" si="366"/>
        <v>88.785046728971963</v>
      </c>
      <c r="EW66">
        <f t="shared" si="367"/>
        <v>87</v>
      </c>
      <c r="EX66">
        <f t="shared" si="368"/>
        <v>88.94736842105263</v>
      </c>
      <c r="EY66" s="377">
        <f t="shared" si="369"/>
        <v>53.498375869724399</v>
      </c>
      <c r="EZ66" s="365">
        <f t="shared" si="370"/>
        <v>44.98690042804369</v>
      </c>
      <c r="FA66" s="560"/>
      <c r="FB66" s="444"/>
      <c r="FC66" s="563"/>
      <c r="FD66" s="558"/>
      <c r="FF66" s="456">
        <v>2.7777777777777801E-2</v>
      </c>
      <c r="FG66" s="562"/>
      <c r="FH66" s="562"/>
      <c r="FI66" s="562"/>
      <c r="FJ66" s="562"/>
      <c r="FK66" s="562"/>
      <c r="FL66" s="379">
        <v>188</v>
      </c>
      <c r="FM66" s="379">
        <v>177</v>
      </c>
      <c r="FN66" s="379">
        <v>187</v>
      </c>
      <c r="FO66" s="379">
        <v>186</v>
      </c>
      <c r="FP66" s="379">
        <v>191</v>
      </c>
      <c r="FQ66" s="379">
        <v>174</v>
      </c>
      <c r="FR66" s="379">
        <v>165</v>
      </c>
      <c r="FS66" s="447">
        <f t="shared" si="371"/>
        <v>181.14285714285714</v>
      </c>
      <c r="FT66" s="446">
        <f t="shared" si="372"/>
        <v>9.4061783140758326</v>
      </c>
      <c r="FU66" s="455"/>
      <c r="FV66" s="454"/>
      <c r="FW66" s="458"/>
      <c r="FX66" s="453"/>
      <c r="FZ66" s="587">
        <v>2.7777777777777776E-2</v>
      </c>
      <c r="GA66">
        <f t="shared" si="373"/>
        <v>0</v>
      </c>
      <c r="GB66">
        <f t="shared" si="374"/>
        <v>0</v>
      </c>
      <c r="GC66">
        <f t="shared" si="375"/>
        <v>0</v>
      </c>
      <c r="GD66">
        <f t="shared" si="376"/>
        <v>0</v>
      </c>
      <c r="GE66">
        <f t="shared" si="377"/>
        <v>0</v>
      </c>
      <c r="GF66">
        <f t="shared" si="378"/>
        <v>89.523809523809533</v>
      </c>
      <c r="GG66">
        <f t="shared" si="379"/>
        <v>87.192118226600996</v>
      </c>
      <c r="GH66">
        <f t="shared" si="380"/>
        <v>90.77669902912622</v>
      </c>
      <c r="GI66">
        <f t="shared" si="381"/>
        <v>87.323943661971825</v>
      </c>
      <c r="GJ66">
        <f t="shared" si="382"/>
        <v>87</v>
      </c>
      <c r="GK66">
        <f t="shared" si="383"/>
        <v>87</v>
      </c>
      <c r="GL66">
        <f t="shared" si="384"/>
        <v>86.842105263157904</v>
      </c>
      <c r="GM66" s="377">
        <f t="shared" si="385"/>
        <v>55.968970518606049</v>
      </c>
      <c r="GN66" s="365">
        <f t="shared" si="386"/>
        <v>44.389894291718662</v>
      </c>
      <c r="GO66" s="560"/>
      <c r="GP66" s="444"/>
      <c r="GQ66" s="563"/>
      <c r="GR66" s="558"/>
      <c r="GT66" s="456">
        <v>2.7777777777777801E-2</v>
      </c>
      <c r="GU66" s="562"/>
      <c r="GV66" s="562"/>
      <c r="GW66" s="562"/>
      <c r="GX66" s="562"/>
      <c r="GY66" s="562"/>
      <c r="GZ66" s="379">
        <v>189</v>
      </c>
      <c r="HA66" s="379">
        <v>181</v>
      </c>
      <c r="HB66" s="379">
        <v>187</v>
      </c>
      <c r="HC66" s="379">
        <v>185</v>
      </c>
      <c r="HD66" s="379">
        <v>190</v>
      </c>
      <c r="HE66" s="379">
        <v>168</v>
      </c>
      <c r="HF66" s="379">
        <v>169</v>
      </c>
      <c r="HG66" s="447">
        <f t="shared" si="387"/>
        <v>181.28571428571428</v>
      </c>
      <c r="HH66" s="446">
        <f t="shared" si="388"/>
        <v>9.2143779987995877</v>
      </c>
      <c r="HI66" s="455"/>
      <c r="HJ66" s="454"/>
      <c r="HK66" s="458"/>
      <c r="HL66" s="453"/>
      <c r="HN66" s="587">
        <v>2.7777777777777776E-2</v>
      </c>
      <c r="HO66">
        <f t="shared" si="389"/>
        <v>0</v>
      </c>
      <c r="HP66">
        <f t="shared" si="390"/>
        <v>0</v>
      </c>
      <c r="HQ66">
        <f t="shared" si="391"/>
        <v>0</v>
      </c>
      <c r="HR66">
        <f t="shared" si="392"/>
        <v>0</v>
      </c>
      <c r="HS66">
        <f t="shared" si="393"/>
        <v>0</v>
      </c>
      <c r="HT66">
        <f t="shared" si="394"/>
        <v>90</v>
      </c>
      <c r="HU66">
        <f t="shared" si="395"/>
        <v>89.162561576354676</v>
      </c>
      <c r="HV66">
        <f t="shared" si="396"/>
        <v>90.77669902912622</v>
      </c>
      <c r="HW66">
        <f t="shared" si="397"/>
        <v>86.854460093896719</v>
      </c>
      <c r="HX66">
        <f t="shared" si="398"/>
        <v>88.785046728971963</v>
      </c>
      <c r="HY66">
        <f t="shared" si="399"/>
        <v>84</v>
      </c>
      <c r="HZ66">
        <f t="shared" si="400"/>
        <v>88.94736842105263</v>
      </c>
      <c r="IA66" s="377">
        <f t="shared" si="401"/>
        <v>52.957876742834955</v>
      </c>
      <c r="IB66" s="365">
        <f t="shared" si="402"/>
        <v>44.614997752324399</v>
      </c>
      <c r="IC66" s="560"/>
      <c r="ID66" s="444"/>
      <c r="IE66" s="563"/>
      <c r="IF66" s="558"/>
      <c r="IH66" s="398"/>
      <c r="II66" s="309"/>
      <c r="IJ66" s="309"/>
      <c r="IK66" s="309"/>
      <c r="IL66" s="309"/>
      <c r="IM66" s="309"/>
      <c r="IR66" s="309"/>
      <c r="IS66" s="309"/>
      <c r="IT66" s="309"/>
      <c r="IU66" s="283"/>
      <c r="IV66" s="335"/>
      <c r="IX66" s="42"/>
      <c r="IY66" s="42"/>
      <c r="JB66" s="398"/>
      <c r="JP66" s="334"/>
      <c r="JR66" s="525"/>
      <c r="JS66" s="525"/>
      <c r="JT66" s="3"/>
      <c r="JV66" s="398"/>
      <c r="JW66" s="309"/>
      <c r="JX66" s="309"/>
      <c r="JY66" s="309"/>
      <c r="JZ66" s="309"/>
      <c r="KA66" s="309"/>
      <c r="KF66" s="309"/>
      <c r="KG66" s="309"/>
      <c r="KH66" s="309"/>
      <c r="KI66" s="283"/>
      <c r="KJ66" s="335"/>
      <c r="KL66" s="42"/>
      <c r="KM66" s="42"/>
      <c r="KP66" s="398"/>
      <c r="LD66" s="334"/>
      <c r="LF66" s="525"/>
      <c r="LG66" s="525"/>
      <c r="LH66" s="3"/>
    </row>
    <row r="67" spans="2:320" ht="16.5" thickTop="1" thickBot="1" x14ac:dyDescent="0.4">
      <c r="B67" s="587">
        <v>4.1666666666666699E-2</v>
      </c>
      <c r="C67" s="557"/>
      <c r="D67" s="557"/>
      <c r="E67" s="557"/>
      <c r="F67" s="557"/>
      <c r="G67" s="557"/>
      <c r="H67" s="379">
        <v>187</v>
      </c>
      <c r="I67" s="379">
        <v>186</v>
      </c>
      <c r="J67" s="379">
        <v>185</v>
      </c>
      <c r="K67" s="379">
        <v>182</v>
      </c>
      <c r="L67" s="379">
        <v>192</v>
      </c>
      <c r="M67" s="379">
        <v>172</v>
      </c>
      <c r="N67" s="379">
        <v>168</v>
      </c>
      <c r="O67" s="447">
        <f t="shared" si="307"/>
        <v>181.71428571428572</v>
      </c>
      <c r="P67" s="446">
        <f t="shared" si="308"/>
        <v>8.6161531577668242</v>
      </c>
      <c r="Q67" s="463"/>
      <c r="R67" s="444"/>
      <c r="S67" s="458"/>
      <c r="T67" s="462"/>
      <c r="V67" s="587">
        <v>4.1666666666666699E-2</v>
      </c>
      <c r="W67">
        <f t="shared" si="309"/>
        <v>0</v>
      </c>
      <c r="X67">
        <f t="shared" si="310"/>
        <v>0</v>
      </c>
      <c r="Y67">
        <f t="shared" si="311"/>
        <v>0</v>
      </c>
      <c r="Z67">
        <f t="shared" si="312"/>
        <v>0</v>
      </c>
      <c r="AA67">
        <f t="shared" si="313"/>
        <v>0</v>
      </c>
      <c r="AB67">
        <f t="shared" si="314"/>
        <v>89.047619047619037</v>
      </c>
      <c r="AC67">
        <f t="shared" si="315"/>
        <v>91.62561576354679</v>
      </c>
      <c r="AD67">
        <f t="shared" si="316"/>
        <v>89.805825242718456</v>
      </c>
      <c r="AE67">
        <f t="shared" si="317"/>
        <v>85.44600938967136</v>
      </c>
      <c r="AF67">
        <f t="shared" si="318"/>
        <v>89.719626168224295</v>
      </c>
      <c r="AG67">
        <f t="shared" si="319"/>
        <v>86</v>
      </c>
      <c r="AH67">
        <f t="shared" si="320"/>
        <v>88.421052631578945</v>
      </c>
      <c r="AI67" s="447">
        <f t="shared" si="321"/>
        <v>56.369613476668995</v>
      </c>
      <c r="AJ67" s="446">
        <f t="shared" si="322"/>
        <v>44.723445752633118</v>
      </c>
      <c r="AK67" s="463"/>
      <c r="AL67" s="444"/>
      <c r="AM67" s="458"/>
      <c r="AN67" s="462"/>
      <c r="AP67" s="587">
        <v>4.1666666666666699E-2</v>
      </c>
      <c r="AQ67" s="557"/>
      <c r="AR67" s="557"/>
      <c r="AS67" s="557"/>
      <c r="AT67" s="557"/>
      <c r="AU67" s="557"/>
      <c r="AV67" s="379">
        <v>187</v>
      </c>
      <c r="AW67" s="379">
        <v>185</v>
      </c>
      <c r="AX67" s="379">
        <v>190</v>
      </c>
      <c r="AY67" s="379">
        <v>184</v>
      </c>
      <c r="AZ67" s="379">
        <v>196</v>
      </c>
      <c r="BA67" s="379">
        <v>177</v>
      </c>
      <c r="BB67" s="379">
        <v>174</v>
      </c>
      <c r="BC67" s="447">
        <f t="shared" si="323"/>
        <v>184.71428571428572</v>
      </c>
      <c r="BD67" s="446">
        <f t="shared" si="324"/>
        <v>7.4769487028307138</v>
      </c>
      <c r="BE67" s="463"/>
      <c r="BF67" s="444"/>
      <c r="BG67" s="458"/>
      <c r="BH67" s="462"/>
      <c r="BJ67" s="460">
        <v>4.1666666666666699E-2</v>
      </c>
      <c r="BK67">
        <f t="shared" si="325"/>
        <v>0</v>
      </c>
      <c r="BL67">
        <f t="shared" si="326"/>
        <v>0</v>
      </c>
      <c r="BM67">
        <f t="shared" si="327"/>
        <v>0</v>
      </c>
      <c r="BN67">
        <f t="shared" si="328"/>
        <v>0</v>
      </c>
      <c r="BO67">
        <f t="shared" si="329"/>
        <v>0</v>
      </c>
      <c r="BP67">
        <f t="shared" si="330"/>
        <v>87.793427230046944</v>
      </c>
      <c r="BQ67">
        <f t="shared" si="331"/>
        <v>91.13300492610837</v>
      </c>
      <c r="BR67">
        <f t="shared" si="332"/>
        <v>92.233009708737868</v>
      </c>
      <c r="BS67">
        <f t="shared" si="333"/>
        <v>86.3849765258216</v>
      </c>
      <c r="BT67">
        <f t="shared" si="334"/>
        <v>91.588785046728972</v>
      </c>
      <c r="BU67">
        <f t="shared" si="335"/>
        <v>88.5</v>
      </c>
      <c r="BV67">
        <f t="shared" si="336"/>
        <v>91.578947368421055</v>
      </c>
      <c r="BW67" s="377">
        <f t="shared" si="337"/>
        <v>53.763320343744375</v>
      </c>
      <c r="BX67" s="365">
        <f t="shared" si="338"/>
        <v>46.305761704677828</v>
      </c>
      <c r="BY67" s="591" t="s">
        <v>186</v>
      </c>
      <c r="BZ67" s="545">
        <f>AVERAGE(BL67:BL69,BM67:BM69,BN67:BN69,BO67:BO69,BP67:BP69,BQ67:BQ69,BU67:BU69)</f>
        <v>38.712793454762512</v>
      </c>
      <c r="CA67" s="545">
        <f>STDEV(BL67:BU69)</f>
        <v>45.141534649256215</v>
      </c>
      <c r="CB67" s="548">
        <f>CA67/SQRT(10)</f>
        <v>14.275006656705976</v>
      </c>
      <c r="CD67" s="460">
        <v>4.1666666666666699E-2</v>
      </c>
      <c r="CE67" s="557"/>
      <c r="CF67" s="557"/>
      <c r="CG67" s="557"/>
      <c r="CH67" s="557"/>
      <c r="CI67" s="557"/>
      <c r="CJ67" s="379">
        <v>189</v>
      </c>
      <c r="CK67" s="379">
        <v>187</v>
      </c>
      <c r="CL67" s="379">
        <v>191</v>
      </c>
      <c r="CM67" s="379">
        <v>190</v>
      </c>
      <c r="CN67" s="379">
        <v>195</v>
      </c>
      <c r="CO67" s="379">
        <v>180</v>
      </c>
      <c r="CP67" s="379">
        <v>171</v>
      </c>
      <c r="CQ67" s="447">
        <f t="shared" si="339"/>
        <v>186.14285714285714</v>
      </c>
      <c r="CR67" s="446">
        <f t="shared" si="340"/>
        <v>8.0917359371268702</v>
      </c>
      <c r="CS67" s="463"/>
      <c r="CT67" s="444"/>
      <c r="CU67" s="458"/>
      <c r="CV67" s="462"/>
      <c r="CX67" s="590">
        <v>4.1666666666666699E-2</v>
      </c>
      <c r="CY67">
        <f t="shared" si="341"/>
        <v>0</v>
      </c>
      <c r="CZ67">
        <f t="shared" si="342"/>
        <v>0</v>
      </c>
      <c r="DA67">
        <f t="shared" si="343"/>
        <v>0</v>
      </c>
      <c r="DB67">
        <f t="shared" si="344"/>
        <v>0</v>
      </c>
      <c r="DC67">
        <f t="shared" si="345"/>
        <v>0</v>
      </c>
      <c r="DD67">
        <f t="shared" si="346"/>
        <v>90</v>
      </c>
      <c r="DE67">
        <f t="shared" si="347"/>
        <v>92.118226600985224</v>
      </c>
      <c r="DF67">
        <f t="shared" si="348"/>
        <v>92.71844660194175</v>
      </c>
      <c r="DG67">
        <f t="shared" si="349"/>
        <v>89.201877934272304</v>
      </c>
      <c r="DH67">
        <f t="shared" si="350"/>
        <v>91.121495327102807</v>
      </c>
      <c r="DI67">
        <f t="shared" si="351"/>
        <v>90</v>
      </c>
      <c r="DJ67">
        <f t="shared" si="352"/>
        <v>90</v>
      </c>
      <c r="DK67" s="377">
        <f t="shared" si="353"/>
        <v>57.741822405845646</v>
      </c>
      <c r="DL67" s="365">
        <f t="shared" si="354"/>
        <v>45.790044057420623</v>
      </c>
      <c r="DM67" s="555"/>
      <c r="DN67" s="444"/>
      <c r="DO67" s="554"/>
      <c r="DP67" s="553"/>
      <c r="DR67" s="460">
        <v>4.1666666666666699E-2</v>
      </c>
      <c r="DS67" s="557"/>
      <c r="DT67" s="557"/>
      <c r="DU67" s="557"/>
      <c r="DV67" s="557"/>
      <c r="DW67" s="557"/>
      <c r="DX67" s="379">
        <v>190</v>
      </c>
      <c r="DY67" s="379">
        <v>187</v>
      </c>
      <c r="DZ67" s="379">
        <v>191</v>
      </c>
      <c r="EA67" s="379">
        <v>194</v>
      </c>
      <c r="EB67" s="379">
        <v>197</v>
      </c>
      <c r="EC67" s="379">
        <v>179</v>
      </c>
      <c r="ED67" s="379">
        <v>175</v>
      </c>
      <c r="EE67" s="447">
        <f t="shared" si="355"/>
        <v>187.57142857142858</v>
      </c>
      <c r="EF67" s="446">
        <f t="shared" si="356"/>
        <v>7.955231881329059</v>
      </c>
      <c r="EG67" s="463"/>
      <c r="EH67" s="444"/>
      <c r="EI67" s="458"/>
      <c r="EJ67" s="462"/>
      <c r="EL67" s="590">
        <v>4.1666666666666699E-2</v>
      </c>
      <c r="EM67">
        <f t="shared" si="357"/>
        <v>0</v>
      </c>
      <c r="EN67">
        <f t="shared" si="358"/>
        <v>0</v>
      </c>
      <c r="EO67">
        <f t="shared" si="359"/>
        <v>0</v>
      </c>
      <c r="EP67">
        <f t="shared" si="360"/>
        <v>0</v>
      </c>
      <c r="EQ67">
        <f t="shared" si="361"/>
        <v>0</v>
      </c>
      <c r="ER67">
        <f t="shared" si="362"/>
        <v>90.476190476190482</v>
      </c>
      <c r="ES67">
        <f t="shared" si="363"/>
        <v>92.118226600985224</v>
      </c>
      <c r="ET67">
        <f t="shared" si="364"/>
        <v>92.71844660194175</v>
      </c>
      <c r="EU67">
        <f t="shared" si="365"/>
        <v>91.079812206572768</v>
      </c>
      <c r="EV67">
        <f t="shared" si="366"/>
        <v>92.056074766355138</v>
      </c>
      <c r="EW67">
        <f t="shared" si="367"/>
        <v>89.5</v>
      </c>
      <c r="EX67">
        <f t="shared" si="368"/>
        <v>92.10526315789474</v>
      </c>
      <c r="EY67" s="377">
        <f t="shared" si="369"/>
        <v>54.794875065204543</v>
      </c>
      <c r="EZ67" s="365">
        <f t="shared" si="370"/>
        <v>46.140277962861482</v>
      </c>
      <c r="FA67" s="555"/>
      <c r="FB67" s="444"/>
      <c r="FC67" s="554"/>
      <c r="FD67" s="553"/>
      <c r="FF67" s="460">
        <v>4.1666666666666699E-2</v>
      </c>
      <c r="FG67" s="557"/>
      <c r="FH67" s="557"/>
      <c r="FI67" s="557"/>
      <c r="FJ67" s="557"/>
      <c r="FK67" s="557"/>
      <c r="FL67" s="379">
        <v>191</v>
      </c>
      <c r="FM67" s="379">
        <v>185</v>
      </c>
      <c r="FN67" s="379">
        <v>190</v>
      </c>
      <c r="FO67" s="379">
        <v>193</v>
      </c>
      <c r="FP67" s="379">
        <v>195</v>
      </c>
      <c r="FQ67" s="379">
        <v>178</v>
      </c>
      <c r="FR67" s="379">
        <v>167</v>
      </c>
      <c r="FS67" s="447">
        <f t="shared" si="371"/>
        <v>185.57142857142858</v>
      </c>
      <c r="FT67" s="446">
        <f t="shared" si="372"/>
        <v>9.9642217099838906</v>
      </c>
      <c r="FU67" s="463"/>
      <c r="FV67" s="556"/>
      <c r="FW67" s="458"/>
      <c r="FX67" s="462"/>
      <c r="FZ67" s="590">
        <v>4.1666666666666699E-2</v>
      </c>
      <c r="GA67">
        <f t="shared" si="373"/>
        <v>0</v>
      </c>
      <c r="GB67">
        <f t="shared" si="374"/>
        <v>0</v>
      </c>
      <c r="GC67">
        <f t="shared" si="375"/>
        <v>0</v>
      </c>
      <c r="GD67">
        <f t="shared" si="376"/>
        <v>0</v>
      </c>
      <c r="GE67">
        <f t="shared" si="377"/>
        <v>0</v>
      </c>
      <c r="GF67">
        <f t="shared" si="378"/>
        <v>90.952380952380949</v>
      </c>
      <c r="GG67">
        <f t="shared" si="379"/>
        <v>91.13300492610837</v>
      </c>
      <c r="GH67">
        <f t="shared" si="380"/>
        <v>92.233009708737868</v>
      </c>
      <c r="GI67">
        <f t="shared" si="381"/>
        <v>90.610328638497649</v>
      </c>
      <c r="GJ67">
        <f t="shared" si="382"/>
        <v>89</v>
      </c>
      <c r="GK67">
        <f t="shared" si="383"/>
        <v>89</v>
      </c>
      <c r="GL67">
        <f t="shared" si="384"/>
        <v>87.89473684210526</v>
      </c>
      <c r="GM67" s="377">
        <f t="shared" si="385"/>
        <v>57.347587369802731</v>
      </c>
      <c r="GN67" s="365">
        <f t="shared" si="386"/>
        <v>45.481865770559587</v>
      </c>
      <c r="GO67" s="555"/>
      <c r="GP67" s="444"/>
      <c r="GQ67" s="554"/>
      <c r="GR67" s="553"/>
      <c r="GT67" s="460">
        <v>4.1666666666666699E-2</v>
      </c>
      <c r="GU67" s="557"/>
      <c r="GV67" s="557"/>
      <c r="GW67" s="557"/>
      <c r="GX67" s="557"/>
      <c r="GY67" s="557"/>
      <c r="GZ67" s="379">
        <v>191</v>
      </c>
      <c r="HA67" s="379">
        <v>188</v>
      </c>
      <c r="HB67" s="379">
        <v>192</v>
      </c>
      <c r="HC67" s="379">
        <v>191</v>
      </c>
      <c r="HD67" s="379">
        <v>195</v>
      </c>
      <c r="HE67" s="379">
        <v>177</v>
      </c>
      <c r="HF67" s="379">
        <v>173</v>
      </c>
      <c r="HG67" s="447">
        <f t="shared" si="387"/>
        <v>186.71428571428572</v>
      </c>
      <c r="HH67" s="446">
        <f t="shared" si="388"/>
        <v>8.3409489011399991</v>
      </c>
      <c r="HI67" s="463"/>
      <c r="HJ67" s="556"/>
      <c r="HK67" s="458"/>
      <c r="HL67" s="462"/>
      <c r="HN67" s="590">
        <v>4.1666666666666699E-2</v>
      </c>
      <c r="HO67">
        <f t="shared" si="389"/>
        <v>0</v>
      </c>
      <c r="HP67">
        <f t="shared" si="390"/>
        <v>0</v>
      </c>
      <c r="HQ67">
        <f t="shared" si="391"/>
        <v>0</v>
      </c>
      <c r="HR67">
        <f t="shared" si="392"/>
        <v>0</v>
      </c>
      <c r="HS67">
        <f t="shared" si="393"/>
        <v>0</v>
      </c>
      <c r="HT67">
        <f t="shared" si="394"/>
        <v>90.952380952380949</v>
      </c>
      <c r="HU67">
        <f t="shared" si="395"/>
        <v>92.610837438423644</v>
      </c>
      <c r="HV67">
        <f t="shared" si="396"/>
        <v>93.203883495145632</v>
      </c>
      <c r="HW67">
        <f t="shared" si="397"/>
        <v>89.671361502347409</v>
      </c>
      <c r="HX67">
        <f t="shared" si="398"/>
        <v>91.121495327102807</v>
      </c>
      <c r="HY67">
        <f t="shared" si="399"/>
        <v>88.5</v>
      </c>
      <c r="HZ67">
        <f t="shared" si="400"/>
        <v>91.05263157894737</v>
      </c>
      <c r="IA67" s="377">
        <f t="shared" si="401"/>
        <v>54.605995871540038</v>
      </c>
      <c r="IB67" s="365">
        <f t="shared" si="402"/>
        <v>45.936746018437965</v>
      </c>
      <c r="IC67" s="555"/>
      <c r="ID67" s="444"/>
      <c r="IE67" s="554"/>
      <c r="IF67" s="553"/>
      <c r="IH67" s="398"/>
      <c r="II67" s="309"/>
      <c r="IJ67" s="309"/>
      <c r="IK67" s="309"/>
      <c r="IL67" s="309"/>
      <c r="IM67" s="309"/>
      <c r="IR67" s="309"/>
      <c r="IS67" s="309"/>
      <c r="IT67" s="309"/>
      <c r="IU67" s="283"/>
      <c r="IV67" s="335"/>
      <c r="IY67" s="42"/>
      <c r="JB67" s="398"/>
      <c r="JP67" s="334"/>
      <c r="JR67" s="525"/>
      <c r="JS67" s="3"/>
      <c r="JT67" s="3"/>
      <c r="JV67" s="398"/>
      <c r="JW67" s="309"/>
      <c r="JX67" s="309"/>
      <c r="JY67" s="309"/>
      <c r="JZ67" s="309"/>
      <c r="KA67" s="309"/>
      <c r="KF67" s="309"/>
      <c r="KG67" s="309"/>
      <c r="KH67" s="309"/>
      <c r="KI67" s="283"/>
      <c r="KJ67" s="335"/>
      <c r="KM67" s="42"/>
      <c r="KP67" s="398"/>
      <c r="LD67" s="334"/>
      <c r="LF67" s="525"/>
      <c r="LG67" s="3"/>
      <c r="LH67" s="3"/>
    </row>
    <row r="68" spans="2:320" ht="16.5" thickTop="1" thickBot="1" x14ac:dyDescent="0.4">
      <c r="B68" s="589">
        <v>5.5555555555555601E-2</v>
      </c>
      <c r="C68" s="450"/>
      <c r="D68" s="450"/>
      <c r="E68" s="450"/>
      <c r="F68" s="450"/>
      <c r="G68" s="450"/>
      <c r="H68" s="379">
        <v>187</v>
      </c>
      <c r="I68" s="379">
        <v>187</v>
      </c>
      <c r="J68" s="379">
        <v>186</v>
      </c>
      <c r="K68" s="379">
        <v>182</v>
      </c>
      <c r="L68" s="379">
        <v>194</v>
      </c>
      <c r="M68" s="379">
        <v>174</v>
      </c>
      <c r="N68" s="379">
        <v>168</v>
      </c>
      <c r="O68" s="447">
        <f t="shared" si="307"/>
        <v>182.57142857142858</v>
      </c>
      <c r="P68" s="446">
        <f t="shared" si="308"/>
        <v>8.8290645570400574</v>
      </c>
      <c r="Q68" s="459" t="s">
        <v>186</v>
      </c>
      <c r="R68" s="444">
        <f>AVERAGE(H68:H70,I68:I70,J68:J70,K68:K70,L68:L70,M68:M70,N68:N70)</f>
        <v>184.23809523809524</v>
      </c>
      <c r="S68" s="458">
        <f>STDEV(C68:N70)</f>
        <v>8.6539283675378442</v>
      </c>
      <c r="T68" s="457">
        <f>S68/SQRT(10)</f>
        <v>2.7366124349362333</v>
      </c>
      <c r="V68" s="589">
        <v>5.5555555555555601E-2</v>
      </c>
      <c r="W68">
        <f t="shared" si="309"/>
        <v>0</v>
      </c>
      <c r="X68">
        <f t="shared" si="310"/>
        <v>0</v>
      </c>
      <c r="Y68">
        <f t="shared" si="311"/>
        <v>0</v>
      </c>
      <c r="Z68">
        <f t="shared" si="312"/>
        <v>0</v>
      </c>
      <c r="AA68">
        <f t="shared" si="313"/>
        <v>0</v>
      </c>
      <c r="AB68">
        <f t="shared" si="314"/>
        <v>89.047619047619037</v>
      </c>
      <c r="AC68">
        <f t="shared" si="315"/>
        <v>92.118226600985224</v>
      </c>
      <c r="AD68">
        <f t="shared" si="316"/>
        <v>90.291262135922338</v>
      </c>
      <c r="AE68">
        <f t="shared" si="317"/>
        <v>85.44600938967136</v>
      </c>
      <c r="AF68">
        <f t="shared" si="318"/>
        <v>90.654205607476641</v>
      </c>
      <c r="AG68">
        <f t="shared" si="319"/>
        <v>87</v>
      </c>
      <c r="AH68">
        <f t="shared" si="320"/>
        <v>88.421052631578945</v>
      </c>
      <c r="AI68" s="447">
        <f t="shared" si="321"/>
        <v>56.634397764841239</v>
      </c>
      <c r="AJ68" s="446">
        <f t="shared" si="322"/>
        <v>44.935777616091507</v>
      </c>
      <c r="AK68" s="459" t="s">
        <v>186</v>
      </c>
      <c r="AL68" s="444" t="e">
        <f>AVERAGE(AC68:AC70,AD68:AD70,AE68:AE70,AF68:AF70,AG68:AG70,AH68:AH70,#REF!)</f>
        <v>#REF!</v>
      </c>
      <c r="AM68" s="458">
        <f>STDEV(X68:AH70)</f>
        <v>43.910253448571744</v>
      </c>
      <c r="AN68" s="457">
        <f>AM68/SQRT(10)</f>
        <v>13.885641353274996</v>
      </c>
      <c r="AP68" s="589">
        <v>5.5555555555555601E-2</v>
      </c>
      <c r="AQ68" s="450"/>
      <c r="AR68" s="450"/>
      <c r="AS68" s="450"/>
      <c r="AT68" s="450"/>
      <c r="AU68" s="450"/>
      <c r="AV68" s="379">
        <v>191</v>
      </c>
      <c r="AW68" s="379">
        <v>189</v>
      </c>
      <c r="AX68" s="379">
        <v>190</v>
      </c>
      <c r="AY68" s="379">
        <v>188</v>
      </c>
      <c r="AZ68" s="379">
        <v>197</v>
      </c>
      <c r="BA68" s="379">
        <v>179</v>
      </c>
      <c r="BB68" s="379">
        <v>175</v>
      </c>
      <c r="BC68" s="447">
        <f t="shared" si="323"/>
        <v>187</v>
      </c>
      <c r="BD68" s="446">
        <f t="shared" si="324"/>
        <v>7.5055534994651349</v>
      </c>
      <c r="BE68" s="459" t="s">
        <v>186</v>
      </c>
      <c r="BF68" s="444">
        <f>AVERAGE(AV68:AV70,AW68:AW70,AX68:AX70,AY68:AY70,AZ68:AZ70,BA68:BA70,BB68:BB70)</f>
        <v>188.42857142857142</v>
      </c>
      <c r="BG68" s="458">
        <f>STDEV(AQ68:BB70)</f>
        <v>7.3387425937378978</v>
      </c>
      <c r="BH68" s="457">
        <f>BG68/SQRT(10)</f>
        <v>2.32071417579035</v>
      </c>
      <c r="BJ68" s="456">
        <v>5.5555555555555601E-2</v>
      </c>
      <c r="BK68">
        <f t="shared" si="325"/>
        <v>0</v>
      </c>
      <c r="BL68">
        <f t="shared" si="326"/>
        <v>0</v>
      </c>
      <c r="BM68">
        <f t="shared" si="327"/>
        <v>0</v>
      </c>
      <c r="BN68">
        <f t="shared" si="328"/>
        <v>0</v>
      </c>
      <c r="BO68">
        <f t="shared" si="329"/>
        <v>0</v>
      </c>
      <c r="BP68">
        <f t="shared" si="330"/>
        <v>89.671361502347409</v>
      </c>
      <c r="BQ68">
        <f t="shared" si="331"/>
        <v>93.103448275862064</v>
      </c>
      <c r="BR68">
        <f t="shared" si="332"/>
        <v>92.233009708737868</v>
      </c>
      <c r="BS68">
        <f t="shared" si="333"/>
        <v>88.262910798122064</v>
      </c>
      <c r="BT68">
        <f t="shared" si="334"/>
        <v>92.056074766355138</v>
      </c>
      <c r="BU68">
        <f t="shared" si="335"/>
        <v>89.5</v>
      </c>
      <c r="BV68">
        <f t="shared" si="336"/>
        <v>92.10526315789474</v>
      </c>
      <c r="BW68" s="377">
        <f t="shared" si="337"/>
        <v>54.482680505142454</v>
      </c>
      <c r="BX68" s="365">
        <f t="shared" si="338"/>
        <v>46.912946339369014</v>
      </c>
      <c r="BY68" s="594"/>
      <c r="BZ68" s="545"/>
      <c r="CA68" s="559"/>
      <c r="CB68" s="558"/>
      <c r="CD68" s="456">
        <v>5.5555555555555601E-2</v>
      </c>
      <c r="CE68" s="450"/>
      <c r="CF68" s="450"/>
      <c r="CG68" s="450"/>
      <c r="CH68" s="450"/>
      <c r="CI68" s="450"/>
      <c r="CJ68" s="379">
        <v>193</v>
      </c>
      <c r="CK68" s="379">
        <v>189</v>
      </c>
      <c r="CL68" s="379">
        <v>191</v>
      </c>
      <c r="CM68" s="379">
        <v>193</v>
      </c>
      <c r="CN68" s="379">
        <v>198</v>
      </c>
      <c r="CO68" s="379">
        <v>180</v>
      </c>
      <c r="CP68" s="379">
        <v>173</v>
      </c>
      <c r="CQ68" s="447">
        <f t="shared" si="339"/>
        <v>188.14285714285714</v>
      </c>
      <c r="CR68" s="446">
        <f t="shared" si="340"/>
        <v>8.6492498986631094</v>
      </c>
      <c r="CS68" s="459" t="s">
        <v>186</v>
      </c>
      <c r="CT68" s="444">
        <f>AVERAGE(CJ68:CJ70,CK68:CK70,CL68:CL70,CM68:CM70,CN68:CN70,CO68:CO70,CP68:CP70)</f>
        <v>189.61904761904762</v>
      </c>
      <c r="CU68" s="458">
        <f>STDEV(CE68:CP70)</f>
        <v>8.2004645629146555</v>
      </c>
      <c r="CV68" s="457">
        <f>CU68/SQRT(10)</f>
        <v>2.5932145890307465</v>
      </c>
      <c r="CX68" s="587">
        <v>5.5555555555555601E-2</v>
      </c>
      <c r="CY68">
        <f t="shared" si="341"/>
        <v>0</v>
      </c>
      <c r="CZ68">
        <f t="shared" si="342"/>
        <v>0</v>
      </c>
      <c r="DA68">
        <f t="shared" si="343"/>
        <v>0</v>
      </c>
      <c r="DB68">
        <f t="shared" si="344"/>
        <v>0</v>
      </c>
      <c r="DC68">
        <f t="shared" si="345"/>
        <v>0</v>
      </c>
      <c r="DD68">
        <f t="shared" si="346"/>
        <v>91.904761904761898</v>
      </c>
      <c r="DE68">
        <f t="shared" si="347"/>
        <v>93.103448275862064</v>
      </c>
      <c r="DF68">
        <f t="shared" si="348"/>
        <v>92.71844660194175</v>
      </c>
      <c r="DG68">
        <f t="shared" si="349"/>
        <v>90.610328638497649</v>
      </c>
      <c r="DH68">
        <f t="shared" si="350"/>
        <v>92.523364485981304</v>
      </c>
      <c r="DI68">
        <f t="shared" si="351"/>
        <v>90</v>
      </c>
      <c r="DJ68">
        <f t="shared" si="352"/>
        <v>91.05263157894737</v>
      </c>
      <c r="DK68" s="377">
        <f t="shared" si="353"/>
        <v>58.355725589635647</v>
      </c>
      <c r="DL68" s="365">
        <f t="shared" si="354"/>
        <v>46.274762269639616</v>
      </c>
      <c r="DM68" s="549" t="s">
        <v>186</v>
      </c>
      <c r="DN68" s="545">
        <f>AVERAGE(CZ68:CZ70,DA68:DA70,DB68:DB70,DC68:DC70,DD68:DD70,DE68:DE70,DJ68:DJ70)</f>
        <v>39.916169734681532</v>
      </c>
      <c r="DO68" s="545">
        <f>STDEV(CZ68:DJ70)</f>
        <v>45.167347139069648</v>
      </c>
      <c r="DP68" s="548">
        <f>DO68/SQRT(10)</f>
        <v>14.28316928269501</v>
      </c>
      <c r="DR68" s="456">
        <v>5.5555555555555601E-2</v>
      </c>
      <c r="DS68" s="450"/>
      <c r="DT68" s="450"/>
      <c r="DU68" s="450"/>
      <c r="DV68" s="450"/>
      <c r="DW68" s="450"/>
      <c r="DX68" s="379">
        <v>194</v>
      </c>
      <c r="DY68" s="379">
        <v>188</v>
      </c>
      <c r="DZ68" s="379">
        <v>192</v>
      </c>
      <c r="EA68" s="379">
        <v>194</v>
      </c>
      <c r="EB68" s="379">
        <v>197</v>
      </c>
      <c r="EC68" s="379">
        <v>181</v>
      </c>
      <c r="ED68" s="379">
        <v>176</v>
      </c>
      <c r="EE68" s="447">
        <f t="shared" si="355"/>
        <v>188.85714285714286</v>
      </c>
      <c r="EF68" s="446">
        <f t="shared" si="356"/>
        <v>7.7120808136449446</v>
      </c>
      <c r="EG68" s="459" t="s">
        <v>186</v>
      </c>
      <c r="EH68" s="444">
        <f>AVERAGE(DX68:DX70,DY68:DY70,DZ68:DZ70,EA68:EA70,EB68:EB70,EC68:EC70,ED68:ED70)</f>
        <v>189.95238095238096</v>
      </c>
      <c r="EI68" s="458">
        <f>STDEV(DS68:ED70)</f>
        <v>7.6516415916859994</v>
      </c>
      <c r="EJ68" s="457">
        <f>EI68/SQRT(10)</f>
        <v>2.4196615269003856</v>
      </c>
      <c r="EL68" s="587">
        <v>5.5555555555555601E-2</v>
      </c>
      <c r="EM68">
        <f t="shared" si="357"/>
        <v>0</v>
      </c>
      <c r="EN68">
        <f t="shared" si="358"/>
        <v>0</v>
      </c>
      <c r="EO68">
        <f t="shared" si="359"/>
        <v>0</v>
      </c>
      <c r="EP68">
        <f t="shared" si="360"/>
        <v>0</v>
      </c>
      <c r="EQ68">
        <f t="shared" si="361"/>
        <v>0</v>
      </c>
      <c r="ER68">
        <f t="shared" si="362"/>
        <v>92.38095238095238</v>
      </c>
      <c r="ES68">
        <f t="shared" si="363"/>
        <v>92.610837438423644</v>
      </c>
      <c r="ET68">
        <f t="shared" si="364"/>
        <v>93.203883495145632</v>
      </c>
      <c r="EU68">
        <f t="shared" si="365"/>
        <v>91.079812206572768</v>
      </c>
      <c r="EV68">
        <f t="shared" si="366"/>
        <v>92.056074766355138</v>
      </c>
      <c r="EW68">
        <f t="shared" si="367"/>
        <v>90.5</v>
      </c>
      <c r="EX68">
        <f t="shared" si="368"/>
        <v>92.631578947368425</v>
      </c>
      <c r="EY68" s="377">
        <f t="shared" si="369"/>
        <v>55.183156028744953</v>
      </c>
      <c r="EZ68" s="365">
        <f t="shared" si="370"/>
        <v>46.455529662854488</v>
      </c>
      <c r="FA68" s="549" t="s">
        <v>186</v>
      </c>
      <c r="FB68" s="545">
        <f>AVERAGE(EN68:EN70,EO68:EO70,EP68:EP70,EQ68:EQ70,ER68:ER70,ES68:ES70,EW68:EW70)</f>
        <v>39.540933614825242</v>
      </c>
      <c r="FC68" s="545">
        <f>STDEV(EN68:EW70)</f>
        <v>46.090123357040476</v>
      </c>
      <c r="FD68" s="548">
        <f>FC68/SQRT(10)</f>
        <v>14.574976744637391</v>
      </c>
      <c r="FF68" s="456">
        <v>5.5555555555555601E-2</v>
      </c>
      <c r="FG68" s="450"/>
      <c r="FH68" s="450"/>
      <c r="FI68" s="450"/>
      <c r="FJ68" s="450"/>
      <c r="FK68" s="450"/>
      <c r="FL68" s="379">
        <v>195</v>
      </c>
      <c r="FM68" s="379">
        <v>188</v>
      </c>
      <c r="FN68" s="379">
        <v>191</v>
      </c>
      <c r="FO68" s="379">
        <v>195</v>
      </c>
      <c r="FP68" s="379">
        <v>197</v>
      </c>
      <c r="FQ68" s="379">
        <v>180</v>
      </c>
      <c r="FR68" s="379">
        <v>169</v>
      </c>
      <c r="FS68" s="447">
        <f t="shared" si="371"/>
        <v>187.85714285714286</v>
      </c>
      <c r="FT68" s="446">
        <f t="shared" si="372"/>
        <v>10.106574946185139</v>
      </c>
      <c r="FU68" s="459" t="s">
        <v>186</v>
      </c>
      <c r="FV68" s="550">
        <f>AVERAGE(FG68:FG70,FH68:FH70,FI68:FI70,FJ68:FJ70,FK68:FK70,FL68:FL70,FM68:FM70,FR68:FR70)</f>
        <v>185.88888888888889</v>
      </c>
      <c r="FW68" s="458">
        <f>STDEV(FG68:FR68)</f>
        <v>10.106574946185139</v>
      </c>
      <c r="FX68" s="457">
        <f>FW68/SQRT(10)</f>
        <v>3.1959796173138706</v>
      </c>
      <c r="FZ68" s="587">
        <v>5.5555555555555601E-2</v>
      </c>
      <c r="GA68">
        <f t="shared" si="373"/>
        <v>0</v>
      </c>
      <c r="GB68">
        <f t="shared" si="374"/>
        <v>0</v>
      </c>
      <c r="GC68">
        <f t="shared" si="375"/>
        <v>0</v>
      </c>
      <c r="GD68">
        <f t="shared" si="376"/>
        <v>0</v>
      </c>
      <c r="GE68">
        <f t="shared" si="377"/>
        <v>0</v>
      </c>
      <c r="GF68">
        <f t="shared" si="378"/>
        <v>92.857142857142861</v>
      </c>
      <c r="GG68">
        <f t="shared" si="379"/>
        <v>92.610837438423644</v>
      </c>
      <c r="GH68">
        <f t="shared" si="380"/>
        <v>92.71844660194175</v>
      </c>
      <c r="GI68">
        <f t="shared" si="381"/>
        <v>91.549295774647888</v>
      </c>
      <c r="GJ68">
        <f t="shared" si="382"/>
        <v>90</v>
      </c>
      <c r="GK68">
        <f t="shared" si="383"/>
        <v>90</v>
      </c>
      <c r="GL68">
        <f t="shared" si="384"/>
        <v>88.94736842105263</v>
      </c>
      <c r="GM68" s="377">
        <f t="shared" si="385"/>
        <v>58.062099190291704</v>
      </c>
      <c r="GN68" s="365">
        <f t="shared" si="386"/>
        <v>46.049487999937121</v>
      </c>
      <c r="GO68" s="549" t="s">
        <v>186</v>
      </c>
      <c r="GP68" s="545">
        <f>AVERAGE(GB68:GB70,GC68:GC70,GD68:GD70,GE68:GE70,GF68:GF70,GG68:GG70,GL68:GL70)</f>
        <v>39.620274001917764</v>
      </c>
      <c r="GQ68" s="545">
        <f>STDEV(GB68:GL70)</f>
        <v>44.892710654917316</v>
      </c>
      <c r="GR68" s="548">
        <f>GQ68/SQRT(10)</f>
        <v>14.196321600844799</v>
      </c>
      <c r="GT68" s="456">
        <v>5.5555555555555601E-2</v>
      </c>
      <c r="GU68" s="450"/>
      <c r="GV68" s="450"/>
      <c r="GW68" s="450"/>
      <c r="GX68" s="450"/>
      <c r="GY68" s="450"/>
      <c r="GZ68" s="379">
        <v>195</v>
      </c>
      <c r="HA68" s="379">
        <v>190</v>
      </c>
      <c r="HB68" s="379">
        <v>191</v>
      </c>
      <c r="HC68" s="379">
        <v>195</v>
      </c>
      <c r="HD68" s="379">
        <v>196</v>
      </c>
      <c r="HE68" s="379">
        <v>179</v>
      </c>
      <c r="HF68" s="379">
        <v>177</v>
      </c>
      <c r="HG68" s="447">
        <f t="shared" si="387"/>
        <v>189</v>
      </c>
      <c r="HH68" s="446">
        <f t="shared" si="388"/>
        <v>7.8528126595931642</v>
      </c>
      <c r="HI68" s="459" t="s">
        <v>186</v>
      </c>
      <c r="HJ68" s="550">
        <f>AVERAGE(GU68:GU70,GV68:GV70,GW68:GW70,GX68:GX70,GY68:GY70,GZ68:GZ70,HA68:HA70,HF68:HF70)</f>
        <v>188.33333333333334</v>
      </c>
      <c r="HK68" s="458">
        <f>STDEV(GU68:HF68)</f>
        <v>7.8528126595931642</v>
      </c>
      <c r="HL68" s="457">
        <f>HK68/SQRT(10)</f>
        <v>2.4832774042918899</v>
      </c>
      <c r="HN68" s="587">
        <v>5.5555555555555601E-2</v>
      </c>
      <c r="HO68">
        <f t="shared" si="389"/>
        <v>0</v>
      </c>
      <c r="HP68">
        <f t="shared" si="390"/>
        <v>0</v>
      </c>
      <c r="HQ68">
        <f t="shared" si="391"/>
        <v>0</v>
      </c>
      <c r="HR68">
        <f t="shared" si="392"/>
        <v>0</v>
      </c>
      <c r="HS68">
        <f t="shared" si="393"/>
        <v>0</v>
      </c>
      <c r="HT68">
        <f t="shared" si="394"/>
        <v>92.857142857142861</v>
      </c>
      <c r="HU68">
        <f t="shared" si="395"/>
        <v>93.596059113300484</v>
      </c>
      <c r="HV68">
        <f t="shared" si="396"/>
        <v>92.71844660194175</v>
      </c>
      <c r="HW68">
        <f t="shared" si="397"/>
        <v>91.549295774647888</v>
      </c>
      <c r="HX68">
        <f t="shared" si="398"/>
        <v>91.588785046728972</v>
      </c>
      <c r="HY68">
        <f t="shared" si="399"/>
        <v>89.5</v>
      </c>
      <c r="HZ68">
        <f t="shared" si="400"/>
        <v>93.15789473684211</v>
      </c>
      <c r="IA68" s="377">
        <f t="shared" si="401"/>
        <v>55.18097293937619</v>
      </c>
      <c r="IB68" s="365">
        <f t="shared" si="402"/>
        <v>46.498544302092469</v>
      </c>
      <c r="IC68" s="549" t="s">
        <v>186</v>
      </c>
      <c r="ID68" s="545">
        <f>AVERAGE(HP68:HP70,HQ68:HQ70,HR68:HR70,HS68:HS70,HT68:HT70,HU68:HU70,HY68:HY70)</f>
        <v>39.607905231057941</v>
      </c>
      <c r="IE68" s="545">
        <f>STDEV(HP68:HY70)</f>
        <v>46.093735900069177</v>
      </c>
      <c r="IF68" s="548">
        <f>IE68/SQRT(10)</f>
        <v>14.576119131048998</v>
      </c>
      <c r="IH68" s="398"/>
      <c r="II68" s="309"/>
      <c r="IJ68" s="309"/>
      <c r="IK68" s="309"/>
      <c r="IL68" s="309"/>
      <c r="IM68" s="309"/>
      <c r="IR68" s="309"/>
      <c r="IS68" s="309"/>
      <c r="IT68" s="309"/>
      <c r="IU68" s="283"/>
      <c r="IV68" s="335"/>
      <c r="IW68" s="526"/>
      <c r="IX68" s="42"/>
      <c r="IY68" s="42"/>
      <c r="JB68" s="398"/>
      <c r="JP68" s="334"/>
      <c r="JQ68" s="526"/>
      <c r="JR68" s="525"/>
      <c r="JS68" s="525"/>
      <c r="JT68" s="3"/>
      <c r="JV68" s="398"/>
      <c r="JW68" s="309"/>
      <c r="JX68" s="309"/>
      <c r="JY68" s="309"/>
      <c r="JZ68" s="309"/>
      <c r="KA68" s="309"/>
      <c r="KF68" s="309"/>
      <c r="KG68" s="309"/>
      <c r="KH68" s="309"/>
      <c r="KI68" s="283"/>
      <c r="KJ68" s="335"/>
      <c r="KK68" s="526"/>
      <c r="KL68" s="42"/>
      <c r="KM68" s="42"/>
      <c r="KP68" s="398"/>
      <c r="LD68" s="334"/>
      <c r="LE68" s="526"/>
      <c r="LF68" s="525"/>
      <c r="LG68" s="525"/>
      <c r="LH68" s="3"/>
    </row>
    <row r="69" spans="2:320" ht="16.5" thickTop="1" thickBot="1" x14ac:dyDescent="0.4">
      <c r="B69" s="587">
        <v>6.9444444444444406E-2</v>
      </c>
      <c r="C69" s="562"/>
      <c r="D69" s="562"/>
      <c r="E69" s="562"/>
      <c r="F69" s="562"/>
      <c r="G69" s="562"/>
      <c r="H69" s="379">
        <v>192</v>
      </c>
      <c r="I69" s="379">
        <v>187</v>
      </c>
      <c r="J69" s="379">
        <v>187</v>
      </c>
      <c r="K69" s="379">
        <v>183</v>
      </c>
      <c r="L69" s="379">
        <v>197</v>
      </c>
      <c r="M69" s="379">
        <v>175</v>
      </c>
      <c r="N69" s="379">
        <v>170</v>
      </c>
      <c r="O69" s="447">
        <f t="shared" si="307"/>
        <v>184.42857142857142</v>
      </c>
      <c r="P69" s="446">
        <f t="shared" si="308"/>
        <v>9.3782930724295959</v>
      </c>
      <c r="Q69" s="455"/>
      <c r="R69" s="444"/>
      <c r="S69" s="458"/>
      <c r="T69" s="453"/>
      <c r="V69" s="587">
        <v>6.9444444444444406E-2</v>
      </c>
      <c r="W69">
        <f t="shared" si="309"/>
        <v>0</v>
      </c>
      <c r="X69">
        <f t="shared" si="310"/>
        <v>0</v>
      </c>
      <c r="Y69">
        <f t="shared" si="311"/>
        <v>0</v>
      </c>
      <c r="Z69">
        <f t="shared" si="312"/>
        <v>0</v>
      </c>
      <c r="AA69">
        <f t="shared" si="313"/>
        <v>0</v>
      </c>
      <c r="AB69">
        <f t="shared" si="314"/>
        <v>91.428571428571431</v>
      </c>
      <c r="AC69">
        <f t="shared" si="315"/>
        <v>92.118226600985224</v>
      </c>
      <c r="AD69">
        <f t="shared" si="316"/>
        <v>90.77669902912622</v>
      </c>
      <c r="AE69">
        <f t="shared" si="317"/>
        <v>85.91549295774648</v>
      </c>
      <c r="AF69">
        <f t="shared" si="318"/>
        <v>92.056074766355138</v>
      </c>
      <c r="AG69">
        <f t="shared" si="319"/>
        <v>87.5</v>
      </c>
      <c r="AH69">
        <f t="shared" si="320"/>
        <v>89.473684210526315</v>
      </c>
      <c r="AI69" s="447">
        <f t="shared" si="321"/>
        <v>57.206249908482803</v>
      </c>
      <c r="AJ69" s="446">
        <f t="shared" si="322"/>
        <v>45.392552379725331</v>
      </c>
      <c r="AK69" s="455"/>
      <c r="AL69" s="444"/>
      <c r="AM69" s="458"/>
      <c r="AN69" s="453"/>
      <c r="AP69" s="587">
        <v>6.9444444444444406E-2</v>
      </c>
      <c r="AQ69" s="562"/>
      <c r="AR69" s="562"/>
      <c r="AS69" s="562"/>
      <c r="AT69" s="562"/>
      <c r="AU69" s="562"/>
      <c r="AV69" s="379">
        <v>191</v>
      </c>
      <c r="AW69" s="379">
        <v>190</v>
      </c>
      <c r="AX69" s="379">
        <v>191</v>
      </c>
      <c r="AY69" s="379">
        <v>189</v>
      </c>
      <c r="AZ69" s="379">
        <v>198</v>
      </c>
      <c r="BA69" s="379">
        <v>180</v>
      </c>
      <c r="BB69" s="379">
        <v>177</v>
      </c>
      <c r="BC69" s="447">
        <f t="shared" si="323"/>
        <v>188</v>
      </c>
      <c r="BD69" s="446">
        <f t="shared" si="324"/>
        <v>7.1647284200682257</v>
      </c>
      <c r="BE69" s="455"/>
      <c r="BF69" s="444"/>
      <c r="BG69" s="458"/>
      <c r="BH69" s="453"/>
      <c r="BJ69" s="460">
        <v>6.9444444444444406E-2</v>
      </c>
      <c r="BK69">
        <f t="shared" si="325"/>
        <v>0</v>
      </c>
      <c r="BL69">
        <f t="shared" si="326"/>
        <v>0</v>
      </c>
      <c r="BM69">
        <f t="shared" si="327"/>
        <v>0</v>
      </c>
      <c r="BN69">
        <f t="shared" si="328"/>
        <v>0</v>
      </c>
      <c r="BO69">
        <f t="shared" si="329"/>
        <v>0</v>
      </c>
      <c r="BP69">
        <f t="shared" si="330"/>
        <v>89.671361502347409</v>
      </c>
      <c r="BQ69">
        <f t="shared" si="331"/>
        <v>93.596059113300484</v>
      </c>
      <c r="BR69">
        <f t="shared" si="332"/>
        <v>92.71844660194175</v>
      </c>
      <c r="BS69">
        <f t="shared" si="333"/>
        <v>88.732394366197184</v>
      </c>
      <c r="BT69">
        <f t="shared" si="334"/>
        <v>92.523364485981304</v>
      </c>
      <c r="BU69">
        <f t="shared" si="335"/>
        <v>90</v>
      </c>
      <c r="BV69">
        <f t="shared" si="336"/>
        <v>93.15789473684211</v>
      </c>
      <c r="BW69" s="377">
        <f t="shared" si="337"/>
        <v>54.724162606976812</v>
      </c>
      <c r="BX69" s="365">
        <f t="shared" si="338"/>
        <v>47.122248520816015</v>
      </c>
      <c r="BY69" s="592"/>
      <c r="BZ69" s="545"/>
      <c r="CA69" s="554"/>
      <c r="CB69" s="553"/>
      <c r="CD69" s="460">
        <v>6.9444444444444406E-2</v>
      </c>
      <c r="CE69" s="562"/>
      <c r="CF69" s="562"/>
      <c r="CG69" s="562"/>
      <c r="CH69" s="562"/>
      <c r="CI69" s="562"/>
      <c r="CJ69" s="379">
        <v>196</v>
      </c>
      <c r="CK69" s="379">
        <v>190</v>
      </c>
      <c r="CL69" s="379">
        <v>192</v>
      </c>
      <c r="CM69" s="379">
        <v>194</v>
      </c>
      <c r="CN69" s="379">
        <v>199</v>
      </c>
      <c r="CO69" s="379">
        <v>179</v>
      </c>
      <c r="CP69" s="379">
        <v>177</v>
      </c>
      <c r="CQ69" s="447">
        <f t="shared" si="339"/>
        <v>189.57142857142858</v>
      </c>
      <c r="CR69" s="446">
        <f t="shared" si="340"/>
        <v>8.423323628614833</v>
      </c>
      <c r="CS69" s="455"/>
      <c r="CT69" s="444"/>
      <c r="CU69" s="458"/>
      <c r="CV69" s="453"/>
      <c r="CX69" s="590">
        <v>6.9444444444444503E-2</v>
      </c>
      <c r="CY69">
        <f t="shared" si="341"/>
        <v>0</v>
      </c>
      <c r="CZ69">
        <f t="shared" si="342"/>
        <v>0</v>
      </c>
      <c r="DA69">
        <f t="shared" si="343"/>
        <v>0</v>
      </c>
      <c r="DB69">
        <f t="shared" si="344"/>
        <v>0</v>
      </c>
      <c r="DC69">
        <f t="shared" si="345"/>
        <v>0</v>
      </c>
      <c r="DD69">
        <f t="shared" si="346"/>
        <v>93.333333333333329</v>
      </c>
      <c r="DE69">
        <f t="shared" si="347"/>
        <v>93.596059113300484</v>
      </c>
      <c r="DF69">
        <f t="shared" si="348"/>
        <v>93.203883495145632</v>
      </c>
      <c r="DG69">
        <f t="shared" si="349"/>
        <v>91.079812206572768</v>
      </c>
      <c r="DH69">
        <f t="shared" si="350"/>
        <v>92.990654205607484</v>
      </c>
      <c r="DI69">
        <f t="shared" si="351"/>
        <v>89.5</v>
      </c>
      <c r="DJ69">
        <f t="shared" si="352"/>
        <v>93.15789473684211</v>
      </c>
      <c r="DK69" s="377">
        <f t="shared" si="353"/>
        <v>58.805603371891067</v>
      </c>
      <c r="DL69" s="365">
        <f t="shared" si="354"/>
        <v>46.637587562980116</v>
      </c>
      <c r="DM69" s="560"/>
      <c r="DN69" s="545"/>
      <c r="DO69" s="559"/>
      <c r="DP69" s="558"/>
      <c r="DR69" s="460">
        <v>6.9444444444444406E-2</v>
      </c>
      <c r="DS69" s="562"/>
      <c r="DT69" s="562"/>
      <c r="DU69" s="562"/>
      <c r="DV69" s="562"/>
      <c r="DW69" s="562"/>
      <c r="DX69" s="379">
        <v>194</v>
      </c>
      <c r="DY69" s="379">
        <v>190</v>
      </c>
      <c r="DZ69" s="379">
        <v>193</v>
      </c>
      <c r="EA69" s="379">
        <v>195</v>
      </c>
      <c r="EB69" s="379">
        <v>199</v>
      </c>
      <c r="EC69" s="379">
        <v>180</v>
      </c>
      <c r="ED69" s="379">
        <v>178</v>
      </c>
      <c r="EE69" s="447">
        <f t="shared" si="355"/>
        <v>189.85714285714286</v>
      </c>
      <c r="EF69" s="446">
        <f t="shared" si="356"/>
        <v>7.9041881604748294</v>
      </c>
      <c r="EG69" s="455"/>
      <c r="EH69" s="444"/>
      <c r="EI69" s="458"/>
      <c r="EJ69" s="453"/>
      <c r="EL69" s="590">
        <v>6.9444444444444503E-2</v>
      </c>
      <c r="EM69">
        <f t="shared" si="357"/>
        <v>0</v>
      </c>
      <c r="EN69">
        <f t="shared" si="358"/>
        <v>0</v>
      </c>
      <c r="EO69">
        <f t="shared" si="359"/>
        <v>0</v>
      </c>
      <c r="EP69">
        <f t="shared" si="360"/>
        <v>0</v>
      </c>
      <c r="EQ69">
        <f t="shared" si="361"/>
        <v>0</v>
      </c>
      <c r="ER69">
        <f t="shared" si="362"/>
        <v>92.38095238095238</v>
      </c>
      <c r="ES69">
        <f t="shared" si="363"/>
        <v>93.596059113300484</v>
      </c>
      <c r="ET69">
        <f t="shared" si="364"/>
        <v>93.689320388349515</v>
      </c>
      <c r="EU69">
        <f t="shared" si="365"/>
        <v>91.549295774647888</v>
      </c>
      <c r="EV69">
        <f t="shared" si="366"/>
        <v>92.990654205607484</v>
      </c>
      <c r="EW69">
        <f t="shared" si="367"/>
        <v>90</v>
      </c>
      <c r="EX69">
        <f t="shared" si="368"/>
        <v>93.684210526315795</v>
      </c>
      <c r="EY69" s="377">
        <f t="shared" si="369"/>
        <v>55.420628186285775</v>
      </c>
      <c r="EZ69" s="365">
        <f t="shared" si="370"/>
        <v>46.708915654166674</v>
      </c>
      <c r="FA69" s="560"/>
      <c r="FB69" s="545"/>
      <c r="FC69" s="559"/>
      <c r="FD69" s="558"/>
      <c r="FF69" s="460">
        <v>6.9444444444444406E-2</v>
      </c>
      <c r="FG69" s="562"/>
      <c r="FH69" s="562"/>
      <c r="FI69" s="562"/>
      <c r="FJ69" s="562"/>
      <c r="FK69" s="562"/>
      <c r="FL69" s="379">
        <v>194</v>
      </c>
      <c r="FM69" s="379">
        <v>188</v>
      </c>
      <c r="FN69" s="379">
        <v>192</v>
      </c>
      <c r="FO69" s="379">
        <v>195</v>
      </c>
      <c r="FP69" s="379">
        <v>199</v>
      </c>
      <c r="FQ69" s="379">
        <v>181</v>
      </c>
      <c r="FR69" s="379">
        <v>175</v>
      </c>
      <c r="FS69" s="447">
        <f t="shared" si="371"/>
        <v>189.14285714285714</v>
      </c>
      <c r="FT69" s="446">
        <f t="shared" si="372"/>
        <v>8.4740500240158969</v>
      </c>
      <c r="FU69" s="455"/>
      <c r="FV69" s="561"/>
      <c r="FW69" s="458"/>
      <c r="FX69" s="453"/>
      <c r="FZ69" s="590">
        <v>6.9444444444444503E-2</v>
      </c>
      <c r="GA69">
        <f t="shared" si="373"/>
        <v>0</v>
      </c>
      <c r="GB69">
        <f t="shared" si="374"/>
        <v>0</v>
      </c>
      <c r="GC69">
        <f t="shared" si="375"/>
        <v>0</v>
      </c>
      <c r="GD69">
        <f t="shared" si="376"/>
        <v>0</v>
      </c>
      <c r="GE69">
        <f t="shared" si="377"/>
        <v>0</v>
      </c>
      <c r="GF69">
        <f t="shared" si="378"/>
        <v>92.38095238095238</v>
      </c>
      <c r="GG69">
        <f t="shared" si="379"/>
        <v>92.610837438423644</v>
      </c>
      <c r="GH69">
        <f t="shared" si="380"/>
        <v>93.203883495145632</v>
      </c>
      <c r="GI69">
        <f t="shared" si="381"/>
        <v>91.549295774647888</v>
      </c>
      <c r="GJ69">
        <f t="shared" si="382"/>
        <v>90.5</v>
      </c>
      <c r="GK69">
        <f t="shared" si="383"/>
        <v>90.5</v>
      </c>
      <c r="GL69">
        <f t="shared" si="384"/>
        <v>92.10526315789474</v>
      </c>
      <c r="GM69" s="377">
        <f t="shared" si="385"/>
        <v>58.440930204278565</v>
      </c>
      <c r="GN69" s="365">
        <f t="shared" si="386"/>
        <v>46.340434801691977</v>
      </c>
      <c r="GO69" s="560"/>
      <c r="GP69" s="545"/>
      <c r="GQ69" s="559"/>
      <c r="GR69" s="558"/>
      <c r="GT69" s="460">
        <v>6.9444444444444406E-2</v>
      </c>
      <c r="GU69" s="562"/>
      <c r="GV69" s="562"/>
      <c r="GW69" s="562"/>
      <c r="GX69" s="562"/>
      <c r="GY69" s="562"/>
      <c r="GZ69" s="379">
        <v>196</v>
      </c>
      <c r="HA69" s="379">
        <v>191</v>
      </c>
      <c r="HB69" s="379">
        <v>192</v>
      </c>
      <c r="HC69" s="379">
        <v>194</v>
      </c>
      <c r="HD69" s="379">
        <v>198</v>
      </c>
      <c r="HE69" s="379">
        <v>180</v>
      </c>
      <c r="HF69" s="379">
        <v>178</v>
      </c>
      <c r="HG69" s="447">
        <f t="shared" si="387"/>
        <v>189.85714285714286</v>
      </c>
      <c r="HH69" s="446">
        <f t="shared" si="388"/>
        <v>7.7980461533337824</v>
      </c>
      <c r="HI69" s="455"/>
      <c r="HJ69" s="561"/>
      <c r="HK69" s="458"/>
      <c r="HL69" s="453"/>
      <c r="HN69" s="590">
        <v>6.9444444444444503E-2</v>
      </c>
      <c r="HO69">
        <f t="shared" si="389"/>
        <v>0</v>
      </c>
      <c r="HP69">
        <f t="shared" si="390"/>
        <v>0</v>
      </c>
      <c r="HQ69">
        <f t="shared" si="391"/>
        <v>0</v>
      </c>
      <c r="HR69">
        <f t="shared" si="392"/>
        <v>0</v>
      </c>
      <c r="HS69">
        <f t="shared" si="393"/>
        <v>0</v>
      </c>
      <c r="HT69">
        <f t="shared" si="394"/>
        <v>93.333333333333329</v>
      </c>
      <c r="HU69">
        <f t="shared" si="395"/>
        <v>94.088669950738918</v>
      </c>
      <c r="HV69">
        <f t="shared" si="396"/>
        <v>93.203883495145632</v>
      </c>
      <c r="HW69">
        <f t="shared" si="397"/>
        <v>91.079812206572768</v>
      </c>
      <c r="HX69">
        <f t="shared" si="398"/>
        <v>92.523364485981304</v>
      </c>
      <c r="HY69">
        <f t="shared" si="399"/>
        <v>90</v>
      </c>
      <c r="HZ69">
        <f t="shared" si="400"/>
        <v>93.684210526315795</v>
      </c>
      <c r="IA69" s="377">
        <f t="shared" si="401"/>
        <v>55.422906347177197</v>
      </c>
      <c r="IB69" s="365">
        <f t="shared" si="402"/>
        <v>46.712648821409601</v>
      </c>
      <c r="IC69" s="560"/>
      <c r="ID69" s="545"/>
      <c r="IE69" s="559"/>
      <c r="IF69" s="558"/>
      <c r="IH69" s="398"/>
      <c r="II69" s="309"/>
      <c r="IJ69" s="309"/>
      <c r="IK69" s="309"/>
      <c r="IL69" s="309"/>
      <c r="IM69" s="309"/>
      <c r="IR69" s="309"/>
      <c r="IS69" s="309"/>
      <c r="IT69" s="309"/>
      <c r="IU69" s="283"/>
      <c r="IV69" s="335"/>
      <c r="IY69" s="42"/>
      <c r="JB69" s="398"/>
      <c r="JP69" s="334"/>
      <c r="JR69" s="525"/>
      <c r="JS69" s="3"/>
      <c r="JT69" s="3"/>
      <c r="JV69" s="398"/>
      <c r="JW69" s="309"/>
      <c r="JX69" s="309"/>
      <c r="JY69" s="309"/>
      <c r="JZ69" s="309"/>
      <c r="KA69" s="309"/>
      <c r="KF69" s="309"/>
      <c r="KG69" s="309"/>
      <c r="KH69" s="309"/>
      <c r="KI69" s="283"/>
      <c r="KJ69" s="335"/>
      <c r="KM69" s="42"/>
      <c r="KP69" s="398"/>
      <c r="LD69" s="334"/>
      <c r="LF69" s="525"/>
      <c r="LG69" s="3"/>
      <c r="LH69" s="3"/>
    </row>
    <row r="70" spans="2:320" ht="16.5" thickTop="1" thickBot="1" x14ac:dyDescent="0.4">
      <c r="B70" s="589">
        <v>8.3333333333333301E-2</v>
      </c>
      <c r="C70" s="557"/>
      <c r="D70" s="557"/>
      <c r="E70" s="557"/>
      <c r="F70" s="557"/>
      <c r="G70" s="557"/>
      <c r="H70" s="379">
        <v>191</v>
      </c>
      <c r="I70" s="379">
        <v>189</v>
      </c>
      <c r="J70" s="379">
        <v>189</v>
      </c>
      <c r="K70" s="379">
        <v>184</v>
      </c>
      <c r="L70" s="379">
        <v>198</v>
      </c>
      <c r="M70" s="379">
        <v>177</v>
      </c>
      <c r="N70" s="379">
        <v>172</v>
      </c>
      <c r="O70" s="447">
        <f t="shared" si="307"/>
        <v>185.71428571428572</v>
      </c>
      <c r="P70" s="446">
        <f t="shared" si="308"/>
        <v>8.826367424074407</v>
      </c>
      <c r="Q70" s="463"/>
      <c r="R70" s="444"/>
      <c r="S70" s="458"/>
      <c r="T70" s="462"/>
      <c r="V70" s="589">
        <v>8.3333333333333301E-2</v>
      </c>
      <c r="W70">
        <f t="shared" si="309"/>
        <v>0</v>
      </c>
      <c r="X70">
        <f t="shared" si="310"/>
        <v>0</v>
      </c>
      <c r="Y70">
        <f t="shared" si="311"/>
        <v>0</v>
      </c>
      <c r="Z70">
        <f t="shared" si="312"/>
        <v>0</v>
      </c>
      <c r="AA70">
        <f t="shared" si="313"/>
        <v>0</v>
      </c>
      <c r="AB70">
        <f t="shared" si="314"/>
        <v>90.952380952380949</v>
      </c>
      <c r="AC70">
        <f t="shared" si="315"/>
        <v>93.103448275862064</v>
      </c>
      <c r="AD70">
        <f t="shared" si="316"/>
        <v>91.747572815533985</v>
      </c>
      <c r="AE70">
        <f t="shared" si="317"/>
        <v>86.3849765258216</v>
      </c>
      <c r="AF70">
        <f t="shared" si="318"/>
        <v>92.523364485981304</v>
      </c>
      <c r="AG70">
        <f t="shared" si="319"/>
        <v>88.5</v>
      </c>
      <c r="AH70">
        <f t="shared" si="320"/>
        <v>90.526315789473685</v>
      </c>
      <c r="AI70" s="447">
        <f t="shared" si="321"/>
        <v>57.612550804095783</v>
      </c>
      <c r="AJ70" s="446">
        <f t="shared" si="322"/>
        <v>45.713389376847964</v>
      </c>
      <c r="AK70" s="463"/>
      <c r="AL70" s="444"/>
      <c r="AM70" s="458"/>
      <c r="AN70" s="462"/>
      <c r="AP70" s="589">
        <v>8.3333333333333301E-2</v>
      </c>
      <c r="AQ70" s="557"/>
      <c r="AR70" s="557"/>
      <c r="AS70" s="557"/>
      <c r="AT70" s="557"/>
      <c r="AU70" s="557"/>
      <c r="AV70" s="449">
        <v>194</v>
      </c>
      <c r="AW70" s="379">
        <v>192</v>
      </c>
      <c r="AX70" s="379">
        <v>193</v>
      </c>
      <c r="AY70" s="379">
        <v>191</v>
      </c>
      <c r="AZ70" s="379">
        <v>202</v>
      </c>
      <c r="BA70" s="379">
        <v>183</v>
      </c>
      <c r="BB70" s="379">
        <v>177</v>
      </c>
      <c r="BC70" s="447">
        <f t="shared" si="323"/>
        <v>190.28571428571428</v>
      </c>
      <c r="BD70" s="446">
        <f t="shared" si="324"/>
        <v>8.0770102908251413</v>
      </c>
      <c r="BE70" s="463"/>
      <c r="BF70" s="444"/>
      <c r="BG70" s="458"/>
      <c r="BH70" s="462"/>
      <c r="BJ70" s="456">
        <v>8.3333333333333301E-2</v>
      </c>
      <c r="BK70">
        <f t="shared" si="325"/>
        <v>0</v>
      </c>
      <c r="BL70">
        <f t="shared" si="326"/>
        <v>0</v>
      </c>
      <c r="BM70">
        <f t="shared" si="327"/>
        <v>0</v>
      </c>
      <c r="BN70">
        <f t="shared" si="328"/>
        <v>0</v>
      </c>
      <c r="BO70">
        <f t="shared" si="329"/>
        <v>0</v>
      </c>
      <c r="BP70">
        <f t="shared" si="330"/>
        <v>91.079812206572768</v>
      </c>
      <c r="BQ70">
        <f t="shared" si="331"/>
        <v>94.581280788177338</v>
      </c>
      <c r="BR70">
        <f t="shared" si="332"/>
        <v>93.689320388349515</v>
      </c>
      <c r="BS70">
        <f t="shared" si="333"/>
        <v>89.671361502347409</v>
      </c>
      <c r="BT70">
        <f t="shared" si="334"/>
        <v>94.392523364485982</v>
      </c>
      <c r="BU70">
        <f t="shared" si="335"/>
        <v>91.5</v>
      </c>
      <c r="BV70">
        <f t="shared" si="336"/>
        <v>93.15789473684211</v>
      </c>
      <c r="BW70" s="377">
        <f t="shared" si="337"/>
        <v>55.491429824993304</v>
      </c>
      <c r="BX70" s="365">
        <f t="shared" si="338"/>
        <v>47.783078504756553</v>
      </c>
      <c r="BY70" s="591" t="s">
        <v>185</v>
      </c>
      <c r="BZ70" s="545">
        <f>AVERAGE(BL70:BL72,BM70:BM72,BN70:BN72,BO70:BO72,BP70:BP72,BQ70:BQ72,BU70:BU72)</f>
        <v>39.780252395599646</v>
      </c>
      <c r="CA70" s="545">
        <f>STDEV(BL70:BU72)</f>
        <v>46.319426904865075</v>
      </c>
      <c r="CB70" s="548">
        <f>CA70/SQRT(10)</f>
        <v>14.647488893305701</v>
      </c>
      <c r="CD70" s="456">
        <v>8.3333333333333301E-2</v>
      </c>
      <c r="CE70" s="557"/>
      <c r="CF70" s="557"/>
      <c r="CG70" s="557"/>
      <c r="CH70" s="557"/>
      <c r="CI70" s="557"/>
      <c r="CJ70" s="379">
        <v>196</v>
      </c>
      <c r="CK70" s="379">
        <v>193</v>
      </c>
      <c r="CL70" s="379">
        <v>193</v>
      </c>
      <c r="CM70" s="379">
        <v>195</v>
      </c>
      <c r="CN70" s="379">
        <v>202</v>
      </c>
      <c r="CO70" s="379">
        <v>181</v>
      </c>
      <c r="CP70" s="379">
        <v>178</v>
      </c>
      <c r="CQ70" s="447">
        <f t="shared" si="339"/>
        <v>191.14285714285714</v>
      </c>
      <c r="CR70" s="446">
        <f t="shared" si="340"/>
        <v>8.5523597411975807</v>
      </c>
      <c r="CS70" s="463"/>
      <c r="CT70" s="444"/>
      <c r="CU70" s="458"/>
      <c r="CV70" s="462"/>
      <c r="CX70" s="587">
        <v>8.3333333333333301E-2</v>
      </c>
      <c r="CY70">
        <f t="shared" si="341"/>
        <v>0</v>
      </c>
      <c r="CZ70">
        <f t="shared" si="342"/>
        <v>0</v>
      </c>
      <c r="DA70">
        <f t="shared" si="343"/>
        <v>0</v>
      </c>
      <c r="DB70">
        <f t="shared" si="344"/>
        <v>0</v>
      </c>
      <c r="DC70">
        <f t="shared" si="345"/>
        <v>0</v>
      </c>
      <c r="DD70">
        <f t="shared" si="346"/>
        <v>93.333333333333329</v>
      </c>
      <c r="DE70">
        <f t="shared" si="347"/>
        <v>95.073891625615758</v>
      </c>
      <c r="DF70">
        <f t="shared" si="348"/>
        <v>93.689320388349515</v>
      </c>
      <c r="DG70">
        <f t="shared" si="349"/>
        <v>91.549295774647888</v>
      </c>
      <c r="DH70">
        <f t="shared" si="350"/>
        <v>94.392523364485982</v>
      </c>
      <c r="DI70">
        <f t="shared" si="351"/>
        <v>90.5</v>
      </c>
      <c r="DJ70">
        <f t="shared" si="352"/>
        <v>93.684210526315795</v>
      </c>
      <c r="DK70" s="377">
        <f t="shared" si="353"/>
        <v>59.292961364795296</v>
      </c>
      <c r="DL70" s="365">
        <f t="shared" si="354"/>
        <v>47.025354989825544</v>
      </c>
      <c r="DM70" s="555"/>
      <c r="DN70" s="545"/>
      <c r="DO70" s="554"/>
      <c r="DP70" s="553"/>
      <c r="DR70" s="456">
        <v>8.3333333333333301E-2</v>
      </c>
      <c r="DS70" s="557"/>
      <c r="DT70" s="557"/>
      <c r="DU70" s="557"/>
      <c r="DV70" s="557"/>
      <c r="DW70" s="557"/>
      <c r="DX70" s="379">
        <v>197</v>
      </c>
      <c r="DY70" s="379">
        <v>192</v>
      </c>
      <c r="DZ70" s="379">
        <v>194</v>
      </c>
      <c r="EA70" s="379">
        <v>196</v>
      </c>
      <c r="EB70" s="379">
        <v>200</v>
      </c>
      <c r="EC70" s="379">
        <v>181</v>
      </c>
      <c r="ED70" s="379">
        <v>178</v>
      </c>
      <c r="EE70" s="447">
        <f t="shared" si="355"/>
        <v>191.14285714285714</v>
      </c>
      <c r="EF70" s="446">
        <f t="shared" si="356"/>
        <v>8.3751332611999167</v>
      </c>
      <c r="EG70" s="463"/>
      <c r="EH70" s="444"/>
      <c r="EI70" s="458"/>
      <c r="EJ70" s="462"/>
      <c r="EL70" s="587">
        <v>8.3333333333333301E-2</v>
      </c>
      <c r="EM70">
        <f t="shared" si="357"/>
        <v>0</v>
      </c>
      <c r="EN70">
        <f t="shared" si="358"/>
        <v>0</v>
      </c>
      <c r="EO70">
        <f t="shared" si="359"/>
        <v>0</v>
      </c>
      <c r="EP70">
        <f t="shared" si="360"/>
        <v>0</v>
      </c>
      <c r="EQ70">
        <f t="shared" si="361"/>
        <v>0</v>
      </c>
      <c r="ER70">
        <f t="shared" si="362"/>
        <v>93.80952380952381</v>
      </c>
      <c r="ES70">
        <f t="shared" si="363"/>
        <v>94.581280788177338</v>
      </c>
      <c r="ET70">
        <f t="shared" si="364"/>
        <v>94.174757281553397</v>
      </c>
      <c r="EU70">
        <f t="shared" si="365"/>
        <v>92.018779342723008</v>
      </c>
      <c r="EV70">
        <f t="shared" si="366"/>
        <v>93.45794392523365</v>
      </c>
      <c r="EW70">
        <f t="shared" si="367"/>
        <v>90.5</v>
      </c>
      <c r="EX70">
        <f t="shared" si="368"/>
        <v>93.684210526315795</v>
      </c>
      <c r="EY70" s="377">
        <f t="shared" si="369"/>
        <v>55.854228514721129</v>
      </c>
      <c r="EZ70" s="365">
        <f t="shared" si="370"/>
        <v>47.022209433718984</v>
      </c>
      <c r="FA70" s="555"/>
      <c r="FB70" s="545"/>
      <c r="FC70" s="554"/>
      <c r="FD70" s="553"/>
      <c r="FF70" s="456">
        <v>8.3333333333333301E-2</v>
      </c>
      <c r="FG70" s="557"/>
      <c r="FH70" s="557"/>
      <c r="FI70" s="557"/>
      <c r="FJ70" s="557"/>
      <c r="FK70" s="557"/>
      <c r="FL70" s="379">
        <v>198</v>
      </c>
      <c r="FM70" s="379">
        <v>190</v>
      </c>
      <c r="FN70" s="379">
        <v>193</v>
      </c>
      <c r="FO70" s="379">
        <v>195</v>
      </c>
      <c r="FP70" s="379">
        <v>200</v>
      </c>
      <c r="FQ70" s="379">
        <v>182</v>
      </c>
      <c r="FR70" s="379">
        <v>176</v>
      </c>
      <c r="FS70" s="447">
        <f t="shared" si="371"/>
        <v>190.57142857142858</v>
      </c>
      <c r="FT70" s="446">
        <f t="shared" si="372"/>
        <v>8.7150663194482316</v>
      </c>
      <c r="FU70" s="463"/>
      <c r="FV70" s="556"/>
      <c r="FW70" s="458"/>
      <c r="FX70" s="462"/>
      <c r="FZ70" s="587">
        <v>8.3333333333333301E-2</v>
      </c>
      <c r="GA70">
        <f t="shared" si="373"/>
        <v>0</v>
      </c>
      <c r="GB70">
        <f t="shared" si="374"/>
        <v>0</v>
      </c>
      <c r="GC70">
        <f t="shared" si="375"/>
        <v>0</v>
      </c>
      <c r="GD70">
        <f t="shared" si="376"/>
        <v>0</v>
      </c>
      <c r="GE70">
        <f t="shared" si="377"/>
        <v>0</v>
      </c>
      <c r="GF70">
        <f t="shared" si="378"/>
        <v>94.285714285714278</v>
      </c>
      <c r="GG70">
        <f t="shared" si="379"/>
        <v>93.596059113300484</v>
      </c>
      <c r="GH70">
        <f t="shared" si="380"/>
        <v>93.689320388349515</v>
      </c>
      <c r="GI70">
        <f t="shared" si="381"/>
        <v>91.549295774647888</v>
      </c>
      <c r="GJ70">
        <f t="shared" si="382"/>
        <v>91</v>
      </c>
      <c r="GK70">
        <f t="shared" si="383"/>
        <v>91</v>
      </c>
      <c r="GL70">
        <f t="shared" si="384"/>
        <v>92.631578947368425</v>
      </c>
      <c r="GM70" s="377">
        <f t="shared" si="385"/>
        <v>58.886542591761874</v>
      </c>
      <c r="GN70" s="365">
        <f t="shared" si="386"/>
        <v>46.698732367517053</v>
      </c>
      <c r="GO70" s="555"/>
      <c r="GP70" s="545"/>
      <c r="GQ70" s="554"/>
      <c r="GR70" s="553"/>
      <c r="GT70" s="456">
        <v>8.3333333333333301E-2</v>
      </c>
      <c r="GU70" s="557"/>
      <c r="GV70" s="557"/>
      <c r="GW70" s="557"/>
      <c r="GX70" s="557"/>
      <c r="GY70" s="557"/>
      <c r="GZ70" s="379">
        <v>197</v>
      </c>
      <c r="HA70" s="379">
        <v>192</v>
      </c>
      <c r="HB70" s="379">
        <v>193</v>
      </c>
      <c r="HC70" s="379">
        <v>195</v>
      </c>
      <c r="HD70" s="379">
        <v>203</v>
      </c>
      <c r="HE70" s="379">
        <v>180</v>
      </c>
      <c r="HF70" s="379">
        <v>179</v>
      </c>
      <c r="HG70" s="447">
        <f t="shared" si="387"/>
        <v>191.28571428571428</v>
      </c>
      <c r="HH70" s="446">
        <f t="shared" si="388"/>
        <v>8.8074643667419146</v>
      </c>
      <c r="HI70" s="463"/>
      <c r="HJ70" s="556"/>
      <c r="HK70" s="458"/>
      <c r="HL70" s="462"/>
      <c r="HN70" s="587">
        <v>8.3333333333333301E-2</v>
      </c>
      <c r="HO70">
        <f t="shared" si="389"/>
        <v>0</v>
      </c>
      <c r="HP70">
        <f t="shared" si="390"/>
        <v>0</v>
      </c>
      <c r="HQ70">
        <f t="shared" si="391"/>
        <v>0</v>
      </c>
      <c r="HR70">
        <f t="shared" si="392"/>
        <v>0</v>
      </c>
      <c r="HS70">
        <f t="shared" si="393"/>
        <v>0</v>
      </c>
      <c r="HT70">
        <f t="shared" si="394"/>
        <v>93.80952380952381</v>
      </c>
      <c r="HU70">
        <f t="shared" si="395"/>
        <v>94.581280788177338</v>
      </c>
      <c r="HV70">
        <f t="shared" si="396"/>
        <v>93.689320388349515</v>
      </c>
      <c r="HW70">
        <f t="shared" si="397"/>
        <v>91.549295774647888</v>
      </c>
      <c r="HX70">
        <f t="shared" si="398"/>
        <v>94.859813084112147</v>
      </c>
      <c r="HY70">
        <f t="shared" si="399"/>
        <v>90</v>
      </c>
      <c r="HZ70">
        <f t="shared" si="400"/>
        <v>94.21052631578948</v>
      </c>
      <c r="IA70" s="377">
        <f t="shared" si="401"/>
        <v>55.848923384481076</v>
      </c>
      <c r="IB70" s="365">
        <f t="shared" si="402"/>
        <v>47.063785513442369</v>
      </c>
      <c r="IC70" s="555"/>
      <c r="ID70" s="545"/>
      <c r="IE70" s="554"/>
      <c r="IF70" s="553"/>
      <c r="IH70" s="398"/>
      <c r="II70" s="309"/>
      <c r="IJ70" s="309"/>
      <c r="IK70" s="309"/>
      <c r="IL70" s="309"/>
      <c r="IM70" s="309"/>
      <c r="IR70" s="309"/>
      <c r="IS70" s="309"/>
      <c r="IT70" s="309"/>
      <c r="IU70" s="283"/>
      <c r="IV70" s="335"/>
      <c r="IY70" s="42"/>
      <c r="JB70" s="398"/>
      <c r="JP70" s="334"/>
      <c r="JR70" s="525"/>
      <c r="JS70" s="3"/>
      <c r="JT70" s="3"/>
      <c r="JV70" s="398"/>
      <c r="JW70" s="309"/>
      <c r="JX70" s="309"/>
      <c r="JY70" s="309"/>
      <c r="JZ70" s="309"/>
      <c r="KA70" s="309"/>
      <c r="KF70" s="309"/>
      <c r="KG70" s="309"/>
      <c r="KH70" s="309"/>
      <c r="KI70" s="283"/>
      <c r="KJ70" s="335"/>
      <c r="KM70" s="42"/>
      <c r="KP70" s="398"/>
      <c r="LD70" s="334"/>
      <c r="LF70" s="525"/>
      <c r="LG70" s="3"/>
      <c r="LH70" s="3"/>
    </row>
    <row r="71" spans="2:320" ht="16.5" thickTop="1" thickBot="1" x14ac:dyDescent="0.4">
      <c r="B71" s="587">
        <v>9.7222222222222196E-2</v>
      </c>
      <c r="C71" s="450"/>
      <c r="D71" s="450"/>
      <c r="E71" s="450"/>
      <c r="F71" s="450"/>
      <c r="G71" s="450"/>
      <c r="H71" s="379">
        <v>192</v>
      </c>
      <c r="I71" s="379">
        <v>191</v>
      </c>
      <c r="J71" s="379">
        <v>190</v>
      </c>
      <c r="K71" s="379">
        <v>187</v>
      </c>
      <c r="L71" s="379">
        <v>199</v>
      </c>
      <c r="M71" s="379">
        <v>179</v>
      </c>
      <c r="N71" s="379">
        <v>175</v>
      </c>
      <c r="O71" s="447">
        <f t="shared" si="307"/>
        <v>187.57142857142858</v>
      </c>
      <c r="P71" s="446">
        <f t="shared" si="308"/>
        <v>8.1620492291487441</v>
      </c>
      <c r="Q71" s="459" t="s">
        <v>185</v>
      </c>
      <c r="R71" s="444">
        <f>AVERAGE(H71:H73,I71:I73,J71:J73,K71:K73,L71:L73,M71:M73,N71:N73)</f>
        <v>188.0952380952381</v>
      </c>
      <c r="S71" s="458">
        <f>STDEV(C71:N73)</f>
        <v>7.489357528551845</v>
      </c>
      <c r="T71" s="457">
        <f>S71/SQRT(10)</f>
        <v>2.3683428001553364</v>
      </c>
      <c r="V71" s="587">
        <v>9.7222222222222196E-2</v>
      </c>
      <c r="W71">
        <f t="shared" si="309"/>
        <v>0</v>
      </c>
      <c r="X71">
        <f t="shared" si="310"/>
        <v>0</v>
      </c>
      <c r="Y71">
        <f t="shared" si="311"/>
        <v>0</v>
      </c>
      <c r="Z71">
        <f t="shared" si="312"/>
        <v>0</v>
      </c>
      <c r="AA71">
        <f t="shared" si="313"/>
        <v>0</v>
      </c>
      <c r="AB71">
        <f t="shared" si="314"/>
        <v>91.428571428571431</v>
      </c>
      <c r="AC71">
        <f t="shared" si="315"/>
        <v>94.088669950738918</v>
      </c>
      <c r="AD71">
        <f t="shared" si="316"/>
        <v>92.233009708737868</v>
      </c>
      <c r="AE71">
        <f t="shared" si="317"/>
        <v>87.793427230046944</v>
      </c>
      <c r="AF71">
        <f t="shared" si="318"/>
        <v>92.990654205607484</v>
      </c>
      <c r="AG71">
        <f t="shared" si="319"/>
        <v>89.5</v>
      </c>
      <c r="AH71">
        <f t="shared" si="320"/>
        <v>92.10526315789474</v>
      </c>
      <c r="AI71" s="447">
        <f t="shared" si="321"/>
        <v>58.194508698327041</v>
      </c>
      <c r="AJ71" s="446">
        <f t="shared" si="322"/>
        <v>46.167908154077942</v>
      </c>
      <c r="AK71" s="459" t="s">
        <v>185</v>
      </c>
      <c r="AL71" s="444" t="e">
        <f>AVERAGE(AC71:AC73,AD71:AD73,AE71:AE73,AF71:AF73,AG71:AG73,AH71:AH73,#REF!)</f>
        <v>#REF!</v>
      </c>
      <c r="AM71" s="458">
        <f>STDEV(X71:AH73)</f>
        <v>44.821778793355662</v>
      </c>
      <c r="AN71" s="457">
        <f>AM71/SQRT(10)</f>
        <v>14.173890976723742</v>
      </c>
      <c r="AP71" s="587">
        <v>9.7222222222222196E-2</v>
      </c>
      <c r="AQ71" s="450"/>
      <c r="AR71" s="450"/>
      <c r="AS71" s="450"/>
      <c r="AT71" s="450"/>
      <c r="AU71" s="450"/>
      <c r="AV71" s="379">
        <v>195</v>
      </c>
      <c r="AW71" s="379">
        <v>194</v>
      </c>
      <c r="AX71" s="379">
        <v>195</v>
      </c>
      <c r="AY71" s="379">
        <v>193</v>
      </c>
      <c r="AZ71" s="379">
        <v>201</v>
      </c>
      <c r="BA71" s="379">
        <v>184</v>
      </c>
      <c r="BB71" s="379">
        <v>178</v>
      </c>
      <c r="BC71" s="447">
        <f t="shared" si="323"/>
        <v>191.42857142857142</v>
      </c>
      <c r="BD71" s="446">
        <f t="shared" si="324"/>
        <v>7.7643875666863948</v>
      </c>
      <c r="BE71" s="459" t="s">
        <v>185</v>
      </c>
      <c r="BF71" s="444">
        <f>AVERAGE(AV71:AV73,AW71:AW73,AX71:AX73,AY71:AY73,AZ71:AZ73,BA71:BA73,BB71:BB73)</f>
        <v>191.61904761904762</v>
      </c>
      <c r="BG71" s="458">
        <f>STDEV(AQ71:BB73)</f>
        <v>7.4798141051512133</v>
      </c>
      <c r="BH71" s="457">
        <f>BG71/SQRT(10)</f>
        <v>2.3653249046932019</v>
      </c>
      <c r="BJ71" s="460">
        <v>9.7222222222222196E-2</v>
      </c>
      <c r="BK71">
        <f t="shared" si="325"/>
        <v>0</v>
      </c>
      <c r="BL71">
        <f t="shared" si="326"/>
        <v>0</v>
      </c>
      <c r="BM71">
        <f t="shared" si="327"/>
        <v>0</v>
      </c>
      <c r="BN71">
        <f t="shared" si="328"/>
        <v>0</v>
      </c>
      <c r="BO71">
        <f t="shared" si="329"/>
        <v>0</v>
      </c>
      <c r="BP71">
        <f t="shared" si="330"/>
        <v>91.549295774647888</v>
      </c>
      <c r="BQ71">
        <f t="shared" si="331"/>
        <v>95.566502463054192</v>
      </c>
      <c r="BR71">
        <f t="shared" si="332"/>
        <v>94.660194174757279</v>
      </c>
      <c r="BS71">
        <f t="shared" si="333"/>
        <v>90.610328638497649</v>
      </c>
      <c r="BT71">
        <f t="shared" si="334"/>
        <v>93.925233644859816</v>
      </c>
      <c r="BU71">
        <f t="shared" si="335"/>
        <v>92</v>
      </c>
      <c r="BV71">
        <f t="shared" si="336"/>
        <v>93.684210526315795</v>
      </c>
      <c r="BW71" s="377">
        <f t="shared" si="337"/>
        <v>55.831155469581674</v>
      </c>
      <c r="BX71" s="365">
        <f t="shared" si="338"/>
        <v>48.07376770430777</v>
      </c>
      <c r="BY71" s="594"/>
      <c r="BZ71" s="545"/>
      <c r="CA71" s="563"/>
      <c r="CB71" s="558"/>
      <c r="CD71" s="460">
        <v>9.7222222222222196E-2</v>
      </c>
      <c r="CE71" s="450"/>
      <c r="CF71" s="450"/>
      <c r="CG71" s="450"/>
      <c r="CH71" s="450"/>
      <c r="CI71" s="450"/>
      <c r="CJ71" s="379">
        <v>196</v>
      </c>
      <c r="CK71" s="379">
        <v>194</v>
      </c>
      <c r="CL71" s="379">
        <v>194</v>
      </c>
      <c r="CM71" s="379">
        <v>197</v>
      </c>
      <c r="CN71" s="379">
        <v>202</v>
      </c>
      <c r="CO71" s="379">
        <v>184</v>
      </c>
      <c r="CP71" s="379">
        <v>179</v>
      </c>
      <c r="CQ71" s="447">
        <f t="shared" si="339"/>
        <v>192.28571428571428</v>
      </c>
      <c r="CR71" s="446">
        <f t="shared" si="340"/>
        <v>7.9731692927861859</v>
      </c>
      <c r="CS71" s="459" t="s">
        <v>185</v>
      </c>
      <c r="CT71" s="444">
        <f>AVERAGE(CJ71:CJ73,CK71:CK73,CL71:CL73,CM71:CM73,CN71:CN73,CO71:CO73,CP71:CP73)</f>
        <v>192.66666666666666</v>
      </c>
      <c r="CU71" s="458">
        <f>STDEV(CE71:CP73)</f>
        <v>8.1995934858585109</v>
      </c>
      <c r="CV71" s="457">
        <f>CU71/SQRT(10)</f>
        <v>2.5929391302792535</v>
      </c>
      <c r="CX71" s="590">
        <v>9.7222222222222196E-2</v>
      </c>
      <c r="CY71">
        <f t="shared" si="341"/>
        <v>0</v>
      </c>
      <c r="CZ71">
        <f t="shared" si="342"/>
        <v>0</v>
      </c>
      <c r="DA71">
        <f t="shared" si="343"/>
        <v>0</v>
      </c>
      <c r="DB71">
        <f t="shared" si="344"/>
        <v>0</v>
      </c>
      <c r="DC71">
        <f t="shared" si="345"/>
        <v>0</v>
      </c>
      <c r="DD71">
        <f t="shared" si="346"/>
        <v>93.333333333333329</v>
      </c>
      <c r="DE71">
        <f t="shared" si="347"/>
        <v>95.566502463054192</v>
      </c>
      <c r="DF71">
        <f t="shared" si="348"/>
        <v>94.174757281553397</v>
      </c>
      <c r="DG71">
        <f t="shared" si="349"/>
        <v>92.488262910798127</v>
      </c>
      <c r="DH71">
        <f t="shared" si="350"/>
        <v>94.392523364485982</v>
      </c>
      <c r="DI71">
        <f t="shared" si="351"/>
        <v>92</v>
      </c>
      <c r="DJ71">
        <f t="shared" si="352"/>
        <v>94.21052631578948</v>
      </c>
      <c r="DK71" s="377">
        <f t="shared" si="353"/>
        <v>59.651445969910405</v>
      </c>
      <c r="DL71" s="365">
        <f t="shared" si="354"/>
        <v>47.302598085019618</v>
      </c>
      <c r="DM71" s="549" t="s">
        <v>185</v>
      </c>
      <c r="DN71" s="545">
        <f>AVERAGE(CZ71:CZ73,DA71:DA73,DB71:DB73,DC71:DC73,DD71:DD73,DE71:DE73,DJ71:DJ73)</f>
        <v>40.508372738084958</v>
      </c>
      <c r="DO71" s="545">
        <f>STDEV(CZ71:DJ73)</f>
        <v>45.886428896017485</v>
      </c>
      <c r="DP71" s="548">
        <f>DO71/SQRT(10)</f>
        <v>14.510562900278087</v>
      </c>
      <c r="DR71" s="460">
        <v>9.7222222222222196E-2</v>
      </c>
      <c r="DS71" s="450"/>
      <c r="DT71" s="450"/>
      <c r="DU71" s="450"/>
      <c r="DV71" s="450"/>
      <c r="DW71" s="450"/>
      <c r="DX71" s="379">
        <v>198</v>
      </c>
      <c r="DY71" s="379">
        <v>193</v>
      </c>
      <c r="DZ71" s="379">
        <v>195</v>
      </c>
      <c r="EA71" s="379">
        <v>200</v>
      </c>
      <c r="EB71" s="379">
        <v>201</v>
      </c>
      <c r="EC71" s="379">
        <v>181</v>
      </c>
      <c r="ED71" s="379">
        <v>180</v>
      </c>
      <c r="EE71" s="447">
        <f t="shared" si="355"/>
        <v>192.57142857142858</v>
      </c>
      <c r="EF71" s="446">
        <f t="shared" si="356"/>
        <v>8.6959213208864536</v>
      </c>
      <c r="EG71" s="459" t="s">
        <v>185</v>
      </c>
      <c r="EH71" s="444">
        <f>AVERAGE(DX71:DX73,DY71:DY73,DZ71:DZ73,EA71:EA73,EB71:EB73,EC71:EC73,ED71:ED73)</f>
        <v>192.8095238095238</v>
      </c>
      <c r="EI71" s="458">
        <f>STDEV(DS71:ED73)</f>
        <v>7.9662980588165757</v>
      </c>
      <c r="EJ71" s="457">
        <f>EI71/SQRT(10)</f>
        <v>2.5191646385638382</v>
      </c>
      <c r="EL71" s="590">
        <v>9.7222222222222196E-2</v>
      </c>
      <c r="EM71">
        <f t="shared" si="357"/>
        <v>0</v>
      </c>
      <c r="EN71">
        <f t="shared" si="358"/>
        <v>0</v>
      </c>
      <c r="EO71">
        <f t="shared" si="359"/>
        <v>0</v>
      </c>
      <c r="EP71">
        <f t="shared" si="360"/>
        <v>0</v>
      </c>
      <c r="EQ71">
        <f t="shared" si="361"/>
        <v>0</v>
      </c>
      <c r="ER71">
        <f t="shared" si="362"/>
        <v>94.285714285714278</v>
      </c>
      <c r="ES71">
        <f t="shared" si="363"/>
        <v>95.073891625615758</v>
      </c>
      <c r="ET71">
        <f t="shared" si="364"/>
        <v>94.660194174757279</v>
      </c>
      <c r="EU71">
        <f t="shared" si="365"/>
        <v>93.896713615023472</v>
      </c>
      <c r="EV71">
        <f t="shared" si="366"/>
        <v>93.925233644859816</v>
      </c>
      <c r="EW71">
        <f t="shared" si="367"/>
        <v>90.5</v>
      </c>
      <c r="EX71">
        <f t="shared" si="368"/>
        <v>94.73684210526315</v>
      </c>
      <c r="EY71" s="377">
        <f t="shared" si="369"/>
        <v>56.234174734597062</v>
      </c>
      <c r="EZ71" s="365">
        <f t="shared" si="370"/>
        <v>47.374094326916065</v>
      </c>
      <c r="FA71" s="549" t="s">
        <v>185</v>
      </c>
      <c r="FB71" s="545">
        <f>AVERAGE(EN71:EN73,EO71:EO73,EP71:EP73,EQ71:EQ73,ER71:ER73,ES71:ES73,EW71:EW73)</f>
        <v>40.145906638517474</v>
      </c>
      <c r="FC71" s="545">
        <f>STDEV(EN71:EW73)</f>
        <v>46.780030996355322</v>
      </c>
      <c r="FD71" s="548">
        <f>FC71/SQRT(10)</f>
        <v>14.793144696175876</v>
      </c>
      <c r="FF71" s="460">
        <v>9.7222222222222196E-2</v>
      </c>
      <c r="FG71" s="450"/>
      <c r="FH71" s="450"/>
      <c r="FI71" s="450"/>
      <c r="FJ71" s="450"/>
      <c r="FK71" s="450"/>
      <c r="FL71" s="379">
        <v>200</v>
      </c>
      <c r="FM71" s="379">
        <v>193</v>
      </c>
      <c r="FN71" s="379">
        <v>194</v>
      </c>
      <c r="FO71" s="379">
        <v>197</v>
      </c>
      <c r="FP71" s="379">
        <v>203</v>
      </c>
      <c r="FQ71" s="379">
        <v>184</v>
      </c>
      <c r="FR71" s="379">
        <v>177</v>
      </c>
      <c r="FS71" s="447">
        <f t="shared" si="371"/>
        <v>192.57142857142858</v>
      </c>
      <c r="FT71" s="446">
        <f t="shared" si="372"/>
        <v>9.1443451170134438</v>
      </c>
      <c r="FU71" s="459" t="s">
        <v>185</v>
      </c>
      <c r="FV71" s="550">
        <f>AVERAGE(FG71:FG73,FH71:FH73,FI71:FI73,FJ71:FJ73,FK71:FK73,FL71:FL73,FM71:FM73,FR71:FR73)</f>
        <v>189.88888888888889</v>
      </c>
      <c r="FW71" s="458">
        <f>STDEV(FG71:FR71)</f>
        <v>9.1443451170134438</v>
      </c>
      <c r="FX71" s="457">
        <f>FW71/SQRT(10)</f>
        <v>2.8916958280401417</v>
      </c>
      <c r="FZ71" s="590">
        <v>9.7222222222222196E-2</v>
      </c>
      <c r="GA71">
        <f t="shared" si="373"/>
        <v>0</v>
      </c>
      <c r="GB71">
        <f t="shared" si="374"/>
        <v>0</v>
      </c>
      <c r="GC71">
        <f t="shared" si="375"/>
        <v>0</v>
      </c>
      <c r="GD71">
        <f t="shared" si="376"/>
        <v>0</v>
      </c>
      <c r="GE71">
        <f t="shared" si="377"/>
        <v>0</v>
      </c>
      <c r="GF71">
        <f t="shared" si="378"/>
        <v>95.238095238095227</v>
      </c>
      <c r="GG71">
        <f t="shared" si="379"/>
        <v>95.073891625615758</v>
      </c>
      <c r="GH71">
        <f t="shared" si="380"/>
        <v>94.174757281553397</v>
      </c>
      <c r="GI71">
        <f t="shared" si="381"/>
        <v>92.488262910798127</v>
      </c>
      <c r="GJ71">
        <f t="shared" si="382"/>
        <v>92</v>
      </c>
      <c r="GK71">
        <f t="shared" si="383"/>
        <v>92</v>
      </c>
      <c r="GL71">
        <f t="shared" si="384"/>
        <v>93.15789473684211</v>
      </c>
      <c r="GM71" s="377">
        <f t="shared" si="385"/>
        <v>59.4666274357186</v>
      </c>
      <c r="GN71" s="365">
        <f t="shared" si="386"/>
        <v>47.158900672251292</v>
      </c>
      <c r="GO71" s="549" t="s">
        <v>185</v>
      </c>
      <c r="GP71" s="545">
        <f>AVERAGE(GB71:GB73,GC71:GC73,GD71:GD73,GE71:GE73,GF71:GF73,GG71:GG73,GL71:GL73)</f>
        <v>40.473021634546136</v>
      </c>
      <c r="GQ71" s="545">
        <f>STDEV(GB71:GL73)</f>
        <v>45.649644012361222</v>
      </c>
      <c r="GR71" s="548">
        <f>GQ71/SQRT(10)</f>
        <v>14.435684945492911</v>
      </c>
      <c r="GT71" s="460">
        <v>9.7222222222222196E-2</v>
      </c>
      <c r="GU71" s="450"/>
      <c r="GV71" s="450"/>
      <c r="GW71" s="450"/>
      <c r="GX71" s="450"/>
      <c r="GY71" s="450"/>
      <c r="GZ71" s="379">
        <v>199</v>
      </c>
      <c r="HA71" s="379">
        <v>193</v>
      </c>
      <c r="HB71" s="379">
        <v>194</v>
      </c>
      <c r="HC71" s="379">
        <v>197</v>
      </c>
      <c r="HD71" s="379">
        <v>202</v>
      </c>
      <c r="HE71" s="379">
        <v>182</v>
      </c>
      <c r="HF71" s="379">
        <v>181</v>
      </c>
      <c r="HG71" s="447">
        <f t="shared" si="387"/>
        <v>192.57142857142858</v>
      </c>
      <c r="HH71" s="446">
        <f t="shared" si="388"/>
        <v>8.1416039135857172</v>
      </c>
      <c r="HI71" s="459" t="s">
        <v>185</v>
      </c>
      <c r="HJ71" s="550">
        <f>AVERAGE(GU71:GU73,GV71:GV73,GW71:GW73,GX71:GX73,GY71:GY73,GZ71:GZ73,HA71:HA73,HF71:HF73)</f>
        <v>191.44444444444446</v>
      </c>
      <c r="HK71" s="458">
        <f>STDEV(GU71:HF71)</f>
        <v>8.1416039135857172</v>
      </c>
      <c r="HL71" s="457">
        <f>HK71/SQRT(10)</f>
        <v>2.5746012173871562</v>
      </c>
      <c r="HN71" s="590">
        <v>9.7222222222222196E-2</v>
      </c>
      <c r="HO71">
        <f t="shared" si="389"/>
        <v>0</v>
      </c>
      <c r="HP71">
        <f t="shared" si="390"/>
        <v>0</v>
      </c>
      <c r="HQ71">
        <f t="shared" si="391"/>
        <v>0</v>
      </c>
      <c r="HR71">
        <f t="shared" si="392"/>
        <v>0</v>
      </c>
      <c r="HS71">
        <f t="shared" si="393"/>
        <v>0</v>
      </c>
      <c r="HT71">
        <f t="shared" si="394"/>
        <v>94.761904761904759</v>
      </c>
      <c r="HU71">
        <f t="shared" si="395"/>
        <v>95.073891625615758</v>
      </c>
      <c r="HV71">
        <f t="shared" si="396"/>
        <v>94.174757281553397</v>
      </c>
      <c r="HW71">
        <f t="shared" si="397"/>
        <v>92.488262910798127</v>
      </c>
      <c r="HX71">
        <f t="shared" si="398"/>
        <v>94.392523364485982</v>
      </c>
      <c r="HY71">
        <f t="shared" si="399"/>
        <v>91</v>
      </c>
      <c r="HZ71">
        <f t="shared" si="400"/>
        <v>95.263157894736835</v>
      </c>
      <c r="IA71" s="377">
        <f t="shared" si="401"/>
        <v>56.189133994435807</v>
      </c>
      <c r="IB71" s="365">
        <f t="shared" si="402"/>
        <v>47.379920901695932</v>
      </c>
      <c r="IC71" s="549" t="s">
        <v>185</v>
      </c>
      <c r="ID71" s="545">
        <f>AVERAGE(HP71:HP73,HQ71:HQ73,HR71:HR73,HS71:HS73,HT71:HT73,HU71:HU73,HY71:HY73)</f>
        <v>40.260067245288923</v>
      </c>
      <c r="IE71" s="545">
        <f>STDEV(HP71:HY73)</f>
        <v>46.811080697817765</v>
      </c>
      <c r="IF71" s="548">
        <f>IE71/SQRT(10)</f>
        <v>14.802963473904834</v>
      </c>
      <c r="IH71" s="398"/>
      <c r="II71" s="309"/>
      <c r="IJ71" s="309"/>
      <c r="IK71" s="309"/>
      <c r="IL71" s="309"/>
      <c r="IM71" s="309"/>
      <c r="IR71" s="309"/>
      <c r="IS71" s="309"/>
      <c r="IT71" s="309"/>
      <c r="IU71" s="283"/>
      <c r="IV71" s="335"/>
      <c r="IW71" s="526"/>
      <c r="IX71" s="42"/>
      <c r="IY71" s="42"/>
      <c r="JB71" s="398"/>
      <c r="JP71" s="334"/>
      <c r="JQ71" s="526"/>
      <c r="JR71" s="525"/>
      <c r="JS71" s="525"/>
      <c r="JT71" s="3"/>
      <c r="JV71" s="398"/>
      <c r="JW71" s="309"/>
      <c r="JX71" s="309"/>
      <c r="JY71" s="309"/>
      <c r="JZ71" s="309"/>
      <c r="KA71" s="309"/>
      <c r="KF71" s="309"/>
      <c r="KG71" s="309"/>
      <c r="KH71" s="309"/>
      <c r="KI71" s="283"/>
      <c r="KJ71" s="335"/>
      <c r="KK71" s="526"/>
      <c r="KL71" s="42"/>
      <c r="KM71" s="42"/>
      <c r="KP71" s="398"/>
      <c r="LD71" s="334"/>
      <c r="LE71" s="526"/>
      <c r="LF71" s="525"/>
      <c r="LG71" s="525"/>
      <c r="LH71" s="3"/>
    </row>
    <row r="72" spans="2:320" ht="16.5" thickTop="1" thickBot="1" x14ac:dyDescent="0.4">
      <c r="B72" s="589">
        <v>0.11111111111111099</v>
      </c>
      <c r="C72" s="562"/>
      <c r="D72" s="562"/>
      <c r="E72" s="562"/>
      <c r="F72" s="562"/>
      <c r="G72" s="562"/>
      <c r="H72" s="379">
        <v>192</v>
      </c>
      <c r="I72" s="379">
        <v>193</v>
      </c>
      <c r="J72" s="379">
        <v>189</v>
      </c>
      <c r="K72" s="379">
        <v>190</v>
      </c>
      <c r="L72" s="379">
        <v>198</v>
      </c>
      <c r="M72" s="379">
        <v>180</v>
      </c>
      <c r="N72" s="379">
        <v>176</v>
      </c>
      <c r="O72" s="447">
        <f t="shared" si="307"/>
        <v>188.28571428571428</v>
      </c>
      <c r="P72" s="446">
        <f t="shared" si="308"/>
        <v>7.6749437720912264</v>
      </c>
      <c r="Q72" s="455"/>
      <c r="R72" s="444"/>
      <c r="S72" s="458"/>
      <c r="T72" s="453"/>
      <c r="V72" s="589">
        <v>0.11111111111111099</v>
      </c>
      <c r="W72">
        <f t="shared" si="309"/>
        <v>0</v>
      </c>
      <c r="X72">
        <f t="shared" si="310"/>
        <v>0</v>
      </c>
      <c r="Y72">
        <f t="shared" si="311"/>
        <v>0</v>
      </c>
      <c r="Z72">
        <f t="shared" si="312"/>
        <v>0</v>
      </c>
      <c r="AA72">
        <f t="shared" si="313"/>
        <v>0</v>
      </c>
      <c r="AB72">
        <f t="shared" si="314"/>
        <v>91.428571428571431</v>
      </c>
      <c r="AC72">
        <f t="shared" si="315"/>
        <v>95.073891625615758</v>
      </c>
      <c r="AD72">
        <f t="shared" si="316"/>
        <v>91.747572815533985</v>
      </c>
      <c r="AE72">
        <f t="shared" si="317"/>
        <v>89.201877934272304</v>
      </c>
      <c r="AF72">
        <f t="shared" si="318"/>
        <v>92.523364485981304</v>
      </c>
      <c r="AG72">
        <f t="shared" si="319"/>
        <v>90</v>
      </c>
      <c r="AH72">
        <f t="shared" si="320"/>
        <v>92.631578947368425</v>
      </c>
      <c r="AI72" s="447">
        <f t="shared" si="321"/>
        <v>58.41880520339484</v>
      </c>
      <c r="AJ72" s="446">
        <f t="shared" si="322"/>
        <v>46.33970032879521</v>
      </c>
      <c r="AK72" s="455"/>
      <c r="AL72" s="444"/>
      <c r="AM72" s="458"/>
      <c r="AN72" s="453"/>
      <c r="AP72" s="589">
        <v>0.11111111111111099</v>
      </c>
      <c r="AQ72" s="562"/>
      <c r="AR72" s="562"/>
      <c r="AS72" s="562"/>
      <c r="AT72" s="562"/>
      <c r="AU72" s="562"/>
      <c r="AV72" s="379">
        <v>195</v>
      </c>
      <c r="AW72" s="379">
        <v>195</v>
      </c>
      <c r="AX72" s="379">
        <v>195</v>
      </c>
      <c r="AY72" s="379">
        <v>195</v>
      </c>
      <c r="AZ72" s="379">
        <v>201</v>
      </c>
      <c r="BA72" s="379">
        <v>183</v>
      </c>
      <c r="BB72" s="379">
        <v>178</v>
      </c>
      <c r="BC72" s="447">
        <f t="shared" si="323"/>
        <v>191.71428571428572</v>
      </c>
      <c r="BD72" s="446">
        <f t="shared" si="324"/>
        <v>8.097618697581936</v>
      </c>
      <c r="BE72" s="455"/>
      <c r="BF72" s="444"/>
      <c r="BG72" s="458"/>
      <c r="BH72" s="453"/>
      <c r="BJ72" s="456">
        <v>0.11111111111111099</v>
      </c>
      <c r="BK72">
        <f t="shared" si="325"/>
        <v>0</v>
      </c>
      <c r="BL72">
        <f t="shared" si="326"/>
        <v>0</v>
      </c>
      <c r="BM72">
        <f t="shared" si="327"/>
        <v>0</v>
      </c>
      <c r="BN72">
        <f t="shared" si="328"/>
        <v>0</v>
      </c>
      <c r="BO72">
        <f t="shared" si="329"/>
        <v>0</v>
      </c>
      <c r="BP72">
        <f t="shared" si="330"/>
        <v>91.549295774647888</v>
      </c>
      <c r="BQ72">
        <f t="shared" si="331"/>
        <v>96.059113300492612</v>
      </c>
      <c r="BR72">
        <f t="shared" si="332"/>
        <v>94.660194174757279</v>
      </c>
      <c r="BS72">
        <f t="shared" si="333"/>
        <v>91.549295774647888</v>
      </c>
      <c r="BT72">
        <f t="shared" si="334"/>
        <v>93.925233644859816</v>
      </c>
      <c r="BU72">
        <f t="shared" si="335"/>
        <v>91.5</v>
      </c>
      <c r="BV72">
        <f t="shared" si="336"/>
        <v>93.684210526315795</v>
      </c>
      <c r="BW72" s="377">
        <f t="shared" si="337"/>
        <v>55.924313266940544</v>
      </c>
      <c r="BX72" s="365">
        <f t="shared" si="338"/>
        <v>48.154109198604381</v>
      </c>
      <c r="BY72" s="592"/>
      <c r="BZ72" s="545"/>
      <c r="CA72" s="554"/>
      <c r="CB72" s="553"/>
      <c r="CD72" s="456">
        <v>0.11111111111111099</v>
      </c>
      <c r="CE72" s="562"/>
      <c r="CF72" s="562"/>
      <c r="CG72" s="562"/>
      <c r="CH72" s="562"/>
      <c r="CI72" s="562"/>
      <c r="CJ72" s="379">
        <v>198</v>
      </c>
      <c r="CK72" s="379">
        <v>195</v>
      </c>
      <c r="CL72" s="379">
        <v>195</v>
      </c>
      <c r="CM72" s="379">
        <v>199</v>
      </c>
      <c r="CN72" s="379">
        <v>203</v>
      </c>
      <c r="CO72" s="379">
        <v>184</v>
      </c>
      <c r="CP72" s="379">
        <v>178</v>
      </c>
      <c r="CQ72" s="447">
        <f t="shared" si="339"/>
        <v>193.14285714285714</v>
      </c>
      <c r="CR72" s="446">
        <f t="shared" si="340"/>
        <v>8.8962271296801507</v>
      </c>
      <c r="CS72" s="455"/>
      <c r="CT72" s="444"/>
      <c r="CU72" s="458"/>
      <c r="CV72" s="453"/>
      <c r="CX72" s="587">
        <v>0.11111111111111099</v>
      </c>
      <c r="CY72">
        <f t="shared" si="341"/>
        <v>0</v>
      </c>
      <c r="CZ72">
        <f t="shared" si="342"/>
        <v>0</v>
      </c>
      <c r="DA72">
        <f t="shared" si="343"/>
        <v>0</v>
      </c>
      <c r="DB72">
        <f t="shared" si="344"/>
        <v>0</v>
      </c>
      <c r="DC72">
        <f t="shared" si="345"/>
        <v>0</v>
      </c>
      <c r="DD72">
        <f t="shared" si="346"/>
        <v>94.285714285714278</v>
      </c>
      <c r="DE72">
        <f t="shared" si="347"/>
        <v>96.059113300492612</v>
      </c>
      <c r="DF72">
        <f t="shared" si="348"/>
        <v>94.660194174757279</v>
      </c>
      <c r="DG72">
        <f t="shared" si="349"/>
        <v>93.427230046948367</v>
      </c>
      <c r="DH72">
        <f t="shared" si="350"/>
        <v>94.859813084112147</v>
      </c>
      <c r="DI72">
        <f t="shared" si="351"/>
        <v>92</v>
      </c>
      <c r="DJ72">
        <f t="shared" si="352"/>
        <v>93.684210526315795</v>
      </c>
      <c r="DK72" s="377">
        <f t="shared" si="353"/>
        <v>59.906934128940044</v>
      </c>
      <c r="DL72" s="365">
        <f t="shared" si="354"/>
        <v>47.506016417042765</v>
      </c>
      <c r="DM72" s="560"/>
      <c r="DN72" s="545"/>
      <c r="DO72" s="563"/>
      <c r="DP72" s="558"/>
      <c r="DR72" s="456">
        <v>0.11111111111111099</v>
      </c>
      <c r="DS72" s="562"/>
      <c r="DT72" s="562"/>
      <c r="DU72" s="562"/>
      <c r="DV72" s="562"/>
      <c r="DW72" s="562"/>
      <c r="DX72" s="379">
        <v>197</v>
      </c>
      <c r="DY72" s="379">
        <v>194</v>
      </c>
      <c r="DZ72" s="379">
        <v>194</v>
      </c>
      <c r="EA72" s="379">
        <v>201</v>
      </c>
      <c r="EB72" s="379">
        <v>201</v>
      </c>
      <c r="EC72" s="379">
        <v>184</v>
      </c>
      <c r="ED72" s="379">
        <v>180</v>
      </c>
      <c r="EE72" s="447">
        <f t="shared" si="355"/>
        <v>193</v>
      </c>
      <c r="EF72" s="446">
        <f t="shared" si="356"/>
        <v>8.1240384046359608</v>
      </c>
      <c r="EG72" s="455"/>
      <c r="EH72" s="444"/>
      <c r="EI72" s="458"/>
      <c r="EJ72" s="453"/>
      <c r="EL72" s="587">
        <v>0.11111111111111099</v>
      </c>
      <c r="EM72">
        <f t="shared" si="357"/>
        <v>0</v>
      </c>
      <c r="EN72">
        <f t="shared" si="358"/>
        <v>0</v>
      </c>
      <c r="EO72">
        <f t="shared" si="359"/>
        <v>0</v>
      </c>
      <c r="EP72">
        <f t="shared" si="360"/>
        <v>0</v>
      </c>
      <c r="EQ72">
        <f t="shared" si="361"/>
        <v>0</v>
      </c>
      <c r="ER72">
        <f t="shared" si="362"/>
        <v>93.80952380952381</v>
      </c>
      <c r="ES72">
        <f t="shared" si="363"/>
        <v>95.566502463054192</v>
      </c>
      <c r="ET72">
        <f t="shared" si="364"/>
        <v>94.174757281553397</v>
      </c>
      <c r="EU72">
        <f t="shared" si="365"/>
        <v>94.366197183098592</v>
      </c>
      <c r="EV72">
        <f t="shared" si="366"/>
        <v>93.925233644859816</v>
      </c>
      <c r="EW72">
        <f t="shared" si="367"/>
        <v>92</v>
      </c>
      <c r="EX72">
        <f t="shared" si="368"/>
        <v>94.73684210526315</v>
      </c>
      <c r="EY72" s="377">
        <f t="shared" si="369"/>
        <v>56.384221438208989</v>
      </c>
      <c r="EZ72" s="365">
        <f t="shared" si="370"/>
        <v>47.474620236813429</v>
      </c>
      <c r="FA72" s="560"/>
      <c r="FB72" s="545"/>
      <c r="FC72" s="563"/>
      <c r="FD72" s="558"/>
      <c r="FF72" s="456">
        <v>0.11111111111111099</v>
      </c>
      <c r="FG72" s="562"/>
      <c r="FH72" s="562"/>
      <c r="FI72" s="562"/>
      <c r="FJ72" s="562"/>
      <c r="FK72" s="562"/>
      <c r="FL72" s="379">
        <v>199</v>
      </c>
      <c r="FM72" s="379">
        <v>193</v>
      </c>
      <c r="FN72" s="379">
        <v>195</v>
      </c>
      <c r="FO72" s="379">
        <v>198</v>
      </c>
      <c r="FP72" s="379">
        <v>201</v>
      </c>
      <c r="FQ72" s="379">
        <v>183</v>
      </c>
      <c r="FR72" s="379">
        <v>176</v>
      </c>
      <c r="FS72" s="447">
        <f t="shared" si="371"/>
        <v>192.14285714285714</v>
      </c>
      <c r="FT72" s="446">
        <f t="shared" si="372"/>
        <v>9.2453334432128766</v>
      </c>
      <c r="FU72" s="455"/>
      <c r="FV72" s="454"/>
      <c r="FW72" s="458"/>
      <c r="FX72" s="453"/>
      <c r="FZ72" s="587">
        <v>0.11111111111111099</v>
      </c>
      <c r="GA72">
        <f t="shared" si="373"/>
        <v>0</v>
      </c>
      <c r="GB72">
        <f t="shared" si="374"/>
        <v>0</v>
      </c>
      <c r="GC72">
        <f t="shared" si="375"/>
        <v>0</v>
      </c>
      <c r="GD72">
        <f t="shared" si="376"/>
        <v>0</v>
      </c>
      <c r="GE72">
        <f t="shared" si="377"/>
        <v>0</v>
      </c>
      <c r="GF72">
        <f t="shared" si="378"/>
        <v>94.761904761904759</v>
      </c>
      <c r="GG72">
        <f t="shared" si="379"/>
        <v>95.073891625615758</v>
      </c>
      <c r="GH72">
        <f t="shared" si="380"/>
        <v>94.660194174757279</v>
      </c>
      <c r="GI72">
        <f t="shared" si="381"/>
        <v>92.957746478873233</v>
      </c>
      <c r="GJ72">
        <f t="shared" si="382"/>
        <v>91.5</v>
      </c>
      <c r="GK72">
        <f t="shared" si="383"/>
        <v>91.5</v>
      </c>
      <c r="GL72">
        <f t="shared" si="384"/>
        <v>92.631578947368425</v>
      </c>
      <c r="GM72" s="377">
        <f t="shared" si="385"/>
        <v>59.37139236259268</v>
      </c>
      <c r="GN72" s="365">
        <f t="shared" si="386"/>
        <v>47.086179852539736</v>
      </c>
      <c r="GO72" s="560"/>
      <c r="GP72" s="545"/>
      <c r="GQ72" s="563"/>
      <c r="GR72" s="558"/>
      <c r="GT72" s="456">
        <v>0.11111111111111099</v>
      </c>
      <c r="GU72" s="562"/>
      <c r="GV72" s="562"/>
      <c r="GW72" s="562"/>
      <c r="GX72" s="562"/>
      <c r="GY72" s="562"/>
      <c r="GZ72" s="379">
        <v>200</v>
      </c>
      <c r="HA72" s="379">
        <v>195</v>
      </c>
      <c r="HB72" s="379">
        <v>195</v>
      </c>
      <c r="HC72" s="379">
        <v>198</v>
      </c>
      <c r="HD72" s="379">
        <v>202</v>
      </c>
      <c r="HE72" s="379">
        <v>183</v>
      </c>
      <c r="HF72" s="379">
        <v>180</v>
      </c>
      <c r="HG72" s="447">
        <f t="shared" si="387"/>
        <v>193.28571428571428</v>
      </c>
      <c r="HH72" s="446">
        <f t="shared" si="388"/>
        <v>8.4796675586229142</v>
      </c>
      <c r="HI72" s="455"/>
      <c r="HJ72" s="454"/>
      <c r="HK72" s="458"/>
      <c r="HL72" s="453"/>
      <c r="HN72" s="587">
        <v>0.11111111111111099</v>
      </c>
      <c r="HO72">
        <f t="shared" si="389"/>
        <v>0</v>
      </c>
      <c r="HP72">
        <f t="shared" si="390"/>
        <v>0</v>
      </c>
      <c r="HQ72">
        <f t="shared" si="391"/>
        <v>0</v>
      </c>
      <c r="HR72">
        <f t="shared" si="392"/>
        <v>0</v>
      </c>
      <c r="HS72">
        <f t="shared" si="393"/>
        <v>0</v>
      </c>
      <c r="HT72">
        <f t="shared" si="394"/>
        <v>95.238095238095227</v>
      </c>
      <c r="HU72">
        <f t="shared" si="395"/>
        <v>96.059113300492612</v>
      </c>
      <c r="HV72">
        <f t="shared" si="396"/>
        <v>94.660194174757279</v>
      </c>
      <c r="HW72">
        <f t="shared" si="397"/>
        <v>92.957746478873233</v>
      </c>
      <c r="HX72">
        <f t="shared" si="398"/>
        <v>94.392523364485982</v>
      </c>
      <c r="HY72">
        <f t="shared" si="399"/>
        <v>91.5</v>
      </c>
      <c r="HZ72">
        <f t="shared" si="400"/>
        <v>94.73684210526315</v>
      </c>
      <c r="IA72" s="377">
        <f t="shared" si="401"/>
        <v>56.480767255670436</v>
      </c>
      <c r="IB72" s="365">
        <f t="shared" si="402"/>
        <v>47.551288230099978</v>
      </c>
      <c r="IC72" s="560"/>
      <c r="ID72" s="545"/>
      <c r="IE72" s="563"/>
      <c r="IF72" s="558"/>
      <c r="IH72" s="398"/>
      <c r="II72" s="309"/>
      <c r="IJ72" s="309"/>
      <c r="IK72" s="309"/>
      <c r="IL72" s="309"/>
      <c r="IM72" s="309"/>
      <c r="IR72" s="309"/>
      <c r="IS72" s="309"/>
      <c r="IT72" s="309"/>
      <c r="IU72" s="283"/>
      <c r="IV72" s="335"/>
      <c r="IX72" s="42"/>
      <c r="IY72" s="42"/>
      <c r="JB72" s="398"/>
      <c r="JP72" s="334"/>
      <c r="JR72" s="525"/>
      <c r="JS72" s="525"/>
      <c r="JT72" s="3"/>
      <c r="JV72" s="398"/>
      <c r="JW72" s="309"/>
      <c r="JX72" s="309"/>
      <c r="JY72" s="309"/>
      <c r="JZ72" s="309"/>
      <c r="KA72" s="309"/>
      <c r="KF72" s="309"/>
      <c r="KG72" s="309"/>
      <c r="KH72" s="309"/>
      <c r="KI72" s="283"/>
      <c r="KJ72" s="335"/>
      <c r="KL72" s="42"/>
      <c r="KM72" s="42"/>
      <c r="KP72" s="398"/>
      <c r="LD72" s="334"/>
      <c r="LF72" s="525"/>
      <c r="LG72" s="525"/>
      <c r="LH72" s="3"/>
    </row>
    <row r="73" spans="2:320" ht="16.5" thickTop="1" thickBot="1" x14ac:dyDescent="0.4">
      <c r="B73" s="587">
        <v>0.125</v>
      </c>
      <c r="C73" s="557"/>
      <c r="D73" s="557"/>
      <c r="E73" s="557"/>
      <c r="F73" s="557"/>
      <c r="G73" s="557"/>
      <c r="H73" s="379">
        <v>192</v>
      </c>
      <c r="I73" s="379">
        <v>191</v>
      </c>
      <c r="J73" s="379">
        <v>189</v>
      </c>
      <c r="K73" s="379">
        <v>190</v>
      </c>
      <c r="L73" s="379">
        <v>200</v>
      </c>
      <c r="M73" s="379">
        <v>181</v>
      </c>
      <c r="N73" s="379">
        <v>176</v>
      </c>
      <c r="O73" s="447">
        <f t="shared" si="307"/>
        <v>188.42857142857142</v>
      </c>
      <c r="P73" s="446">
        <f t="shared" si="308"/>
        <v>7.8072005835882656</v>
      </c>
      <c r="Q73" s="463"/>
      <c r="R73" s="444"/>
      <c r="S73" s="458"/>
      <c r="T73" s="462"/>
      <c r="V73" s="587">
        <v>0.125</v>
      </c>
      <c r="W73">
        <f t="shared" si="309"/>
        <v>0</v>
      </c>
      <c r="X73">
        <f t="shared" si="310"/>
        <v>0</v>
      </c>
      <c r="Y73">
        <f t="shared" si="311"/>
        <v>0</v>
      </c>
      <c r="Z73">
        <f t="shared" si="312"/>
        <v>0</v>
      </c>
      <c r="AA73">
        <f t="shared" si="313"/>
        <v>0</v>
      </c>
      <c r="AB73">
        <f t="shared" si="314"/>
        <v>91.428571428571431</v>
      </c>
      <c r="AC73">
        <f t="shared" si="315"/>
        <v>94.088669950738918</v>
      </c>
      <c r="AD73">
        <f t="shared" si="316"/>
        <v>91.747572815533985</v>
      </c>
      <c r="AE73">
        <f t="shared" si="317"/>
        <v>89.201877934272304</v>
      </c>
      <c r="AF73">
        <f t="shared" si="318"/>
        <v>93.45794392523365</v>
      </c>
      <c r="AG73">
        <f t="shared" si="319"/>
        <v>90.5</v>
      </c>
      <c r="AH73">
        <f t="shared" si="320"/>
        <v>92.631578947368425</v>
      </c>
      <c r="AI73" s="447">
        <f t="shared" si="321"/>
        <v>58.459655909247161</v>
      </c>
      <c r="AJ73" s="446">
        <f t="shared" si="322"/>
        <v>46.366858069986066</v>
      </c>
      <c r="AK73" s="463"/>
      <c r="AL73" s="444"/>
      <c r="AM73" s="458"/>
      <c r="AN73" s="462"/>
      <c r="AP73" s="587">
        <v>0.125</v>
      </c>
      <c r="AQ73" s="557"/>
      <c r="AR73" s="557"/>
      <c r="AS73" s="557"/>
      <c r="AT73" s="557"/>
      <c r="AU73" s="557"/>
      <c r="AV73" s="379">
        <v>195</v>
      </c>
      <c r="AW73" s="379">
        <v>194</v>
      </c>
      <c r="AX73" s="379">
        <v>194</v>
      </c>
      <c r="AY73" s="379">
        <v>196</v>
      </c>
      <c r="AZ73" s="379">
        <v>201</v>
      </c>
      <c r="BA73" s="379">
        <v>183</v>
      </c>
      <c r="BB73" s="379">
        <v>179</v>
      </c>
      <c r="BC73" s="447">
        <f t="shared" si="323"/>
        <v>191.71428571428572</v>
      </c>
      <c r="BD73" s="446">
        <f t="shared" si="324"/>
        <v>7.7827648410721348</v>
      </c>
      <c r="BE73" s="463"/>
      <c r="BF73" s="444"/>
      <c r="BG73" s="458"/>
      <c r="BH73" s="462"/>
      <c r="BJ73" s="460">
        <v>0.125</v>
      </c>
      <c r="BK73">
        <f t="shared" si="325"/>
        <v>0</v>
      </c>
      <c r="BL73">
        <f t="shared" si="326"/>
        <v>0</v>
      </c>
      <c r="BM73">
        <f t="shared" si="327"/>
        <v>0</v>
      </c>
      <c r="BN73">
        <f t="shared" si="328"/>
        <v>0</v>
      </c>
      <c r="BO73">
        <f t="shared" si="329"/>
        <v>0</v>
      </c>
      <c r="BP73">
        <f t="shared" si="330"/>
        <v>91.549295774647888</v>
      </c>
      <c r="BQ73">
        <f t="shared" si="331"/>
        <v>95.566502463054192</v>
      </c>
      <c r="BR73">
        <f t="shared" si="332"/>
        <v>94.174757281553397</v>
      </c>
      <c r="BS73">
        <f t="shared" si="333"/>
        <v>92.018779342723008</v>
      </c>
      <c r="BT73">
        <f t="shared" si="334"/>
        <v>93.925233644859816</v>
      </c>
      <c r="BU73">
        <f t="shared" si="335"/>
        <v>91.5</v>
      </c>
      <c r="BV73">
        <f t="shared" si="336"/>
        <v>94.21052631578948</v>
      </c>
      <c r="BW73" s="377">
        <f t="shared" si="337"/>
        <v>55.87345685068383</v>
      </c>
      <c r="BX73" s="365">
        <f t="shared" si="338"/>
        <v>48.104444610322616</v>
      </c>
      <c r="BY73" s="591" t="s">
        <v>184</v>
      </c>
      <c r="BZ73" s="545">
        <f>AVERAGE(BL73:BL75,BM73:BM75,BN73:BN75,BO73:BO75,BP73:BP75,BQ73:BQ75,BU73:BU75)</f>
        <v>39.847321476753237</v>
      </c>
      <c r="CA73" s="545">
        <f>STDEV(BL73:BU75)</f>
        <v>46.467612298129026</v>
      </c>
      <c r="CB73" s="548">
        <f>CA73/SQRT(10)</f>
        <v>14.694349229173886</v>
      </c>
      <c r="CD73" s="460">
        <v>0.125</v>
      </c>
      <c r="CE73" s="557"/>
      <c r="CF73" s="557"/>
      <c r="CG73" s="557"/>
      <c r="CH73" s="557"/>
      <c r="CI73" s="557"/>
      <c r="CJ73" s="379">
        <v>198</v>
      </c>
      <c r="CK73" s="379">
        <v>194</v>
      </c>
      <c r="CL73" s="379">
        <v>193</v>
      </c>
      <c r="CM73" s="379">
        <v>199</v>
      </c>
      <c r="CN73" s="379">
        <v>203</v>
      </c>
      <c r="CO73" s="379">
        <v>183</v>
      </c>
      <c r="CP73" s="379">
        <v>178</v>
      </c>
      <c r="CQ73" s="447">
        <f t="shared" si="339"/>
        <v>192.57142857142858</v>
      </c>
      <c r="CR73" s="446">
        <f t="shared" si="340"/>
        <v>8.9973541084243749</v>
      </c>
      <c r="CS73" s="463"/>
      <c r="CT73" s="444"/>
      <c r="CU73" s="458"/>
      <c r="CV73" s="462"/>
      <c r="CX73" s="590">
        <v>0.125</v>
      </c>
      <c r="CY73">
        <f t="shared" si="341"/>
        <v>0</v>
      </c>
      <c r="CZ73">
        <f t="shared" si="342"/>
        <v>0</v>
      </c>
      <c r="DA73">
        <f t="shared" si="343"/>
        <v>0</v>
      </c>
      <c r="DB73">
        <f t="shared" si="344"/>
        <v>0</v>
      </c>
      <c r="DC73">
        <f t="shared" si="345"/>
        <v>0</v>
      </c>
      <c r="DD73">
        <f t="shared" si="346"/>
        <v>94.285714285714278</v>
      </c>
      <c r="DE73">
        <f t="shared" si="347"/>
        <v>95.566502463054192</v>
      </c>
      <c r="DF73">
        <f t="shared" si="348"/>
        <v>93.689320388349515</v>
      </c>
      <c r="DG73">
        <f t="shared" si="349"/>
        <v>93.427230046948367</v>
      </c>
      <c r="DH73">
        <f t="shared" si="350"/>
        <v>94.859813084112147</v>
      </c>
      <c r="DI73">
        <f t="shared" si="351"/>
        <v>91.5</v>
      </c>
      <c r="DJ73">
        <f t="shared" si="352"/>
        <v>93.684210526315795</v>
      </c>
      <c r="DK73" s="377">
        <f t="shared" si="353"/>
        <v>59.728435526772209</v>
      </c>
      <c r="DL73" s="365">
        <f t="shared" si="354"/>
        <v>47.364657399291531</v>
      </c>
      <c r="DM73" s="555"/>
      <c r="DN73" s="545"/>
      <c r="DO73" s="554"/>
      <c r="DP73" s="553"/>
      <c r="DR73" s="460">
        <v>0.125</v>
      </c>
      <c r="DS73" s="557"/>
      <c r="DT73" s="557"/>
      <c r="DU73" s="557"/>
      <c r="DV73" s="557"/>
      <c r="DW73" s="557"/>
      <c r="DX73" s="379">
        <v>199</v>
      </c>
      <c r="DY73" s="379">
        <v>194</v>
      </c>
      <c r="DZ73" s="379">
        <v>193</v>
      </c>
      <c r="EA73" s="379">
        <v>200</v>
      </c>
      <c r="EB73" s="379">
        <v>201</v>
      </c>
      <c r="EC73" s="379">
        <v>183</v>
      </c>
      <c r="ED73" s="379">
        <v>180</v>
      </c>
      <c r="EE73" s="447">
        <f t="shared" si="355"/>
        <v>192.85714285714286</v>
      </c>
      <c r="EF73" s="446">
        <f t="shared" si="356"/>
        <v>8.3552093815489634</v>
      </c>
      <c r="EG73" s="463"/>
      <c r="EH73" s="444"/>
      <c r="EI73" s="458"/>
      <c r="EJ73" s="462"/>
      <c r="EL73" s="590">
        <v>0.125</v>
      </c>
      <c r="EM73">
        <f t="shared" si="357"/>
        <v>0</v>
      </c>
      <c r="EN73">
        <f t="shared" si="358"/>
        <v>0</v>
      </c>
      <c r="EO73">
        <f t="shared" si="359"/>
        <v>0</v>
      </c>
      <c r="EP73">
        <f t="shared" si="360"/>
        <v>0</v>
      </c>
      <c r="EQ73">
        <f t="shared" si="361"/>
        <v>0</v>
      </c>
      <c r="ER73">
        <f t="shared" si="362"/>
        <v>94.761904761904759</v>
      </c>
      <c r="ES73">
        <f t="shared" si="363"/>
        <v>95.566502463054192</v>
      </c>
      <c r="ET73">
        <f t="shared" si="364"/>
        <v>93.689320388349515</v>
      </c>
      <c r="EU73">
        <f t="shared" si="365"/>
        <v>93.896713615023472</v>
      </c>
      <c r="EV73">
        <f t="shared" si="366"/>
        <v>93.925233644859816</v>
      </c>
      <c r="EW73">
        <f t="shared" si="367"/>
        <v>91.5</v>
      </c>
      <c r="EX73">
        <f t="shared" si="368"/>
        <v>94.73684210526315</v>
      </c>
      <c r="EY73" s="377">
        <f t="shared" si="369"/>
        <v>56.333967487319185</v>
      </c>
      <c r="EZ73" s="365">
        <f t="shared" si="370"/>
        <v>47.441339520818254</v>
      </c>
      <c r="FA73" s="555"/>
      <c r="FB73" s="545"/>
      <c r="FC73" s="554"/>
      <c r="FD73" s="553"/>
      <c r="FF73" s="460">
        <v>0.125</v>
      </c>
      <c r="FG73" s="557"/>
      <c r="FH73" s="557"/>
      <c r="FI73" s="557"/>
      <c r="FJ73" s="557"/>
      <c r="FK73" s="557"/>
      <c r="FL73" s="379">
        <v>200</v>
      </c>
      <c r="FM73" s="379">
        <v>193</v>
      </c>
      <c r="FN73" s="379">
        <v>194</v>
      </c>
      <c r="FO73" s="379">
        <v>199</v>
      </c>
      <c r="FP73" s="379">
        <v>202</v>
      </c>
      <c r="FQ73" s="379">
        <v>183</v>
      </c>
      <c r="FR73" s="379">
        <v>178</v>
      </c>
      <c r="FS73" s="447">
        <f t="shared" si="371"/>
        <v>192.71428571428572</v>
      </c>
      <c r="FT73" s="446">
        <f t="shared" si="372"/>
        <v>9.0501249662511238</v>
      </c>
      <c r="FU73" s="463"/>
      <c r="FV73" s="556"/>
      <c r="FW73" s="458"/>
      <c r="FX73" s="462"/>
      <c r="FZ73" s="590">
        <v>0.125</v>
      </c>
      <c r="GA73">
        <f t="shared" si="373"/>
        <v>0</v>
      </c>
      <c r="GB73">
        <f t="shared" si="374"/>
        <v>0</v>
      </c>
      <c r="GC73">
        <f t="shared" si="375"/>
        <v>0</v>
      </c>
      <c r="GD73">
        <f t="shared" si="376"/>
        <v>0</v>
      </c>
      <c r="GE73">
        <f t="shared" si="377"/>
        <v>0</v>
      </c>
      <c r="GF73">
        <f t="shared" si="378"/>
        <v>95.238095238095227</v>
      </c>
      <c r="GG73">
        <f t="shared" si="379"/>
        <v>95.073891625615758</v>
      </c>
      <c r="GH73">
        <f t="shared" si="380"/>
        <v>94.174757281553397</v>
      </c>
      <c r="GI73">
        <f t="shared" si="381"/>
        <v>93.427230046948367</v>
      </c>
      <c r="GJ73">
        <f t="shared" si="382"/>
        <v>91.5</v>
      </c>
      <c r="GK73">
        <f t="shared" si="383"/>
        <v>91.5</v>
      </c>
      <c r="GL73">
        <f t="shared" si="384"/>
        <v>93.684210526315795</v>
      </c>
      <c r="GM73" s="377">
        <f t="shared" si="385"/>
        <v>59.508925883502592</v>
      </c>
      <c r="GN73" s="365">
        <f t="shared" si="386"/>
        <v>47.194987361745888</v>
      </c>
      <c r="GO73" s="555"/>
      <c r="GP73" s="545"/>
      <c r="GQ73" s="554"/>
      <c r="GR73" s="553"/>
      <c r="GT73" s="460">
        <v>0.125</v>
      </c>
      <c r="GU73" s="557"/>
      <c r="GV73" s="557"/>
      <c r="GW73" s="557"/>
      <c r="GX73" s="557"/>
      <c r="GY73" s="557"/>
      <c r="GZ73" s="379">
        <v>199</v>
      </c>
      <c r="HA73" s="379">
        <v>194</v>
      </c>
      <c r="HB73" s="379">
        <v>195</v>
      </c>
      <c r="HC73" s="379">
        <v>198</v>
      </c>
      <c r="HD73" s="379">
        <v>202</v>
      </c>
      <c r="HE73" s="379">
        <v>183</v>
      </c>
      <c r="HF73" s="379">
        <v>182</v>
      </c>
      <c r="HG73" s="447">
        <f t="shared" si="387"/>
        <v>193.28571428571428</v>
      </c>
      <c r="HH73" s="446">
        <f t="shared" si="388"/>
        <v>7.8254773169497609</v>
      </c>
      <c r="HI73" s="463"/>
      <c r="HJ73" s="556"/>
      <c r="HK73" s="458"/>
      <c r="HL73" s="462"/>
      <c r="HN73" s="590">
        <v>0.125</v>
      </c>
      <c r="HO73">
        <f t="shared" si="389"/>
        <v>0</v>
      </c>
      <c r="HP73">
        <f t="shared" si="390"/>
        <v>0</v>
      </c>
      <c r="HQ73">
        <f t="shared" si="391"/>
        <v>0</v>
      </c>
      <c r="HR73">
        <f t="shared" si="392"/>
        <v>0</v>
      </c>
      <c r="HS73">
        <f t="shared" si="393"/>
        <v>0</v>
      </c>
      <c r="HT73">
        <f t="shared" si="394"/>
        <v>94.761904761904759</v>
      </c>
      <c r="HU73">
        <f t="shared" si="395"/>
        <v>95.566502463054192</v>
      </c>
      <c r="HV73">
        <f t="shared" si="396"/>
        <v>94.660194174757279</v>
      </c>
      <c r="HW73">
        <f t="shared" si="397"/>
        <v>92.957746478873233</v>
      </c>
      <c r="HX73">
        <f t="shared" si="398"/>
        <v>94.392523364485982</v>
      </c>
      <c r="HY73">
        <f t="shared" si="399"/>
        <v>91.5</v>
      </c>
      <c r="HZ73">
        <f t="shared" si="400"/>
        <v>95.78947368421052</v>
      </c>
      <c r="IA73" s="377">
        <f t="shared" si="401"/>
        <v>56.383887124307549</v>
      </c>
      <c r="IB73" s="365">
        <f t="shared" si="402"/>
        <v>47.557205307137657</v>
      </c>
      <c r="IC73" s="555"/>
      <c r="ID73" s="545"/>
      <c r="IE73" s="554"/>
      <c r="IF73" s="553"/>
      <c r="IH73" s="398"/>
      <c r="II73" s="309"/>
      <c r="IJ73" s="309"/>
      <c r="IK73" s="309"/>
      <c r="IL73" s="309"/>
      <c r="IM73" s="309"/>
      <c r="IR73" s="309"/>
      <c r="IS73" s="309"/>
      <c r="IT73" s="309"/>
      <c r="IU73" s="283"/>
      <c r="IV73" s="335"/>
      <c r="IY73" s="42"/>
      <c r="JB73" s="398"/>
      <c r="JP73" s="334"/>
      <c r="JR73" s="525"/>
      <c r="JS73" s="3"/>
      <c r="JT73" s="3"/>
      <c r="JV73" s="398"/>
      <c r="JW73" s="309"/>
      <c r="JX73" s="309"/>
      <c r="JY73" s="309"/>
      <c r="JZ73" s="309"/>
      <c r="KA73" s="309"/>
      <c r="KF73" s="309"/>
      <c r="KG73" s="309"/>
      <c r="KH73" s="309"/>
      <c r="KI73" s="283"/>
      <c r="KJ73" s="335"/>
      <c r="KM73" s="42"/>
      <c r="KP73" s="398"/>
      <c r="LD73" s="334"/>
      <c r="LF73" s="525"/>
      <c r="LG73" s="3"/>
      <c r="LH73" s="3"/>
    </row>
    <row r="74" spans="2:320" ht="16.5" thickTop="1" thickBot="1" x14ac:dyDescent="0.4">
      <c r="B74" s="589">
        <v>0.13888888888888901</v>
      </c>
      <c r="C74" s="450"/>
      <c r="D74" s="450"/>
      <c r="E74" s="450"/>
      <c r="F74" s="450"/>
      <c r="G74" s="450"/>
      <c r="H74" s="593">
        <v>193</v>
      </c>
      <c r="I74" s="379">
        <v>192</v>
      </c>
      <c r="J74" s="379">
        <v>191</v>
      </c>
      <c r="K74" s="379">
        <v>190</v>
      </c>
      <c r="L74" s="379">
        <v>200</v>
      </c>
      <c r="M74" s="379">
        <v>181</v>
      </c>
      <c r="N74" s="379">
        <v>177</v>
      </c>
      <c r="O74" s="447">
        <f t="shared" si="307"/>
        <v>189.14285714285714</v>
      </c>
      <c r="P74" s="446">
        <f t="shared" si="308"/>
        <v>7.7336617335854436</v>
      </c>
      <c r="Q74" s="459" t="s">
        <v>184</v>
      </c>
      <c r="R74" s="444">
        <f>AVERAGE(H74:H76,I74:I76,J74:J76,K74:K76,L74:L76,M74:M76,N74:N76)</f>
        <v>189.8095238095238</v>
      </c>
      <c r="S74" s="458">
        <f>STDEV(C74:N76)</f>
        <v>7.3662680348942464</v>
      </c>
      <c r="T74" s="457">
        <f>S74/SQRT(10)</f>
        <v>2.3294184845558501</v>
      </c>
      <c r="V74" s="589">
        <v>0.13888888888888901</v>
      </c>
      <c r="W74">
        <f t="shared" si="309"/>
        <v>0</v>
      </c>
      <c r="X74">
        <f t="shared" si="310"/>
        <v>0</v>
      </c>
      <c r="Y74">
        <f t="shared" si="311"/>
        <v>0</v>
      </c>
      <c r="Z74">
        <f t="shared" si="312"/>
        <v>0</v>
      </c>
      <c r="AA74">
        <f t="shared" si="313"/>
        <v>0</v>
      </c>
      <c r="AB74">
        <f t="shared" si="314"/>
        <v>91.904761904761898</v>
      </c>
      <c r="AC74">
        <f t="shared" si="315"/>
        <v>94.581280788177338</v>
      </c>
      <c r="AD74">
        <f t="shared" si="316"/>
        <v>92.71844660194175</v>
      </c>
      <c r="AE74">
        <f t="shared" si="317"/>
        <v>89.201877934272304</v>
      </c>
      <c r="AF74">
        <f t="shared" si="318"/>
        <v>93.45794392523365</v>
      </c>
      <c r="AG74">
        <f t="shared" si="319"/>
        <v>90.5</v>
      </c>
      <c r="AH74">
        <f t="shared" si="320"/>
        <v>93.15789473684211</v>
      </c>
      <c r="AI74" s="447">
        <f t="shared" si="321"/>
        <v>58.683836899202646</v>
      </c>
      <c r="AJ74" s="446">
        <f t="shared" si="322"/>
        <v>46.547932384563808</v>
      </c>
      <c r="AK74" s="459" t="s">
        <v>184</v>
      </c>
      <c r="AL74" s="444" t="e">
        <f>AVERAGE(AC74:AC76,AD74:AD76,AE74:AE76,AF74:AF76,AG74:AG76,AH74:AH76,#REF!)</f>
        <v>#REF!</v>
      </c>
      <c r="AM74" s="458">
        <f>STDEV(X74:AH76)</f>
        <v>45.228713238923135</v>
      </c>
      <c r="AN74" s="457">
        <f>AM74/SQRT(10)</f>
        <v>14.302574947360844</v>
      </c>
      <c r="AP74" s="589">
        <v>0.13888888888888901</v>
      </c>
      <c r="AQ74" s="450"/>
      <c r="AR74" s="450"/>
      <c r="AS74" s="450"/>
      <c r="AT74" s="450"/>
      <c r="AU74" s="450"/>
      <c r="AV74" s="379">
        <v>195</v>
      </c>
      <c r="AW74" s="379">
        <v>193</v>
      </c>
      <c r="AX74" s="379">
        <v>193</v>
      </c>
      <c r="AY74" s="379">
        <v>196</v>
      </c>
      <c r="AZ74" s="379">
        <v>201</v>
      </c>
      <c r="BA74" s="379">
        <v>183</v>
      </c>
      <c r="BB74" s="379">
        <v>179</v>
      </c>
      <c r="BC74" s="447">
        <f t="shared" si="323"/>
        <v>191.42857142857142</v>
      </c>
      <c r="BD74" s="446">
        <f t="shared" si="324"/>
        <v>7.6997217018353519</v>
      </c>
      <c r="BE74" s="459" t="s">
        <v>184</v>
      </c>
      <c r="BF74" s="444">
        <f>AVERAGE(AV74:AV76,AW74:AW76,AX74:AX76,AY74:AY76,AZ74:AZ76,BA74:BA76,BB74:BB76)</f>
        <v>192.47619047619048</v>
      </c>
      <c r="BG74" s="458">
        <f>STDEV(AQ74:BB76)</f>
        <v>7.5737642399209086</v>
      </c>
      <c r="BH74" s="457">
        <f>BG74/SQRT(10)</f>
        <v>2.3950345459284033</v>
      </c>
      <c r="BJ74" s="456">
        <v>0.13888888888888901</v>
      </c>
      <c r="BK74">
        <f t="shared" si="325"/>
        <v>0</v>
      </c>
      <c r="BL74">
        <f t="shared" si="326"/>
        <v>0</v>
      </c>
      <c r="BM74">
        <f t="shared" si="327"/>
        <v>0</v>
      </c>
      <c r="BN74">
        <f t="shared" si="328"/>
        <v>0</v>
      </c>
      <c r="BO74">
        <f t="shared" si="329"/>
        <v>0</v>
      </c>
      <c r="BP74">
        <f t="shared" si="330"/>
        <v>91.549295774647888</v>
      </c>
      <c r="BQ74">
        <f t="shared" si="331"/>
        <v>95.073891625615758</v>
      </c>
      <c r="BR74">
        <f t="shared" si="332"/>
        <v>93.689320388349515</v>
      </c>
      <c r="BS74">
        <f t="shared" si="333"/>
        <v>92.018779342723008</v>
      </c>
      <c r="BT74">
        <f t="shared" si="334"/>
        <v>93.925233644859816</v>
      </c>
      <c r="BU74">
        <f t="shared" si="335"/>
        <v>91.5</v>
      </c>
      <c r="BV74">
        <f t="shared" si="336"/>
        <v>94.21052631578948</v>
      </c>
      <c r="BW74" s="377">
        <f t="shared" si="337"/>
        <v>55.775652077619597</v>
      </c>
      <c r="BX74" s="365">
        <f t="shared" si="338"/>
        <v>48.016697096639248</v>
      </c>
      <c r="BY74" s="594"/>
      <c r="BZ74" s="545"/>
      <c r="CA74" s="559"/>
      <c r="CB74" s="558"/>
      <c r="CD74" s="456">
        <v>0.13888888888888901</v>
      </c>
      <c r="CE74" s="450"/>
      <c r="CF74" s="450"/>
      <c r="CG74" s="450"/>
      <c r="CH74" s="450"/>
      <c r="CI74" s="450"/>
      <c r="CJ74" s="379">
        <v>196</v>
      </c>
      <c r="CK74" s="379">
        <v>194</v>
      </c>
      <c r="CL74" s="379">
        <v>195</v>
      </c>
      <c r="CM74" s="379">
        <v>200</v>
      </c>
      <c r="CN74" s="379">
        <v>203</v>
      </c>
      <c r="CO74" s="379">
        <v>183</v>
      </c>
      <c r="CP74" s="379">
        <v>181</v>
      </c>
      <c r="CQ74" s="447">
        <f t="shared" si="339"/>
        <v>193.14285714285714</v>
      </c>
      <c r="CR74" s="446">
        <f t="shared" si="340"/>
        <v>8.2346538366542053</v>
      </c>
      <c r="CS74" s="459" t="s">
        <v>184</v>
      </c>
      <c r="CT74" s="444">
        <f>AVERAGE(CJ74:CJ76,CK74:CK76,CL74:CL76,CM74:CM76,CN74:CN76,CO74:CO76,CP74:CP76)</f>
        <v>193.47619047619048</v>
      </c>
      <c r="CU74" s="458">
        <f>STDEV(CE74:CP76)</f>
        <v>8.2013355474523006</v>
      </c>
      <c r="CV74" s="457">
        <f>CU74/SQRT(10)</f>
        <v>2.5934900185253214</v>
      </c>
      <c r="CX74" s="587">
        <v>0.13888888888888901</v>
      </c>
      <c r="CY74">
        <f t="shared" si="341"/>
        <v>0</v>
      </c>
      <c r="CZ74">
        <f t="shared" si="342"/>
        <v>0</v>
      </c>
      <c r="DA74">
        <f t="shared" si="343"/>
        <v>0</v>
      </c>
      <c r="DB74">
        <f t="shared" si="344"/>
        <v>0</v>
      </c>
      <c r="DC74">
        <f t="shared" si="345"/>
        <v>0</v>
      </c>
      <c r="DD74">
        <f t="shared" si="346"/>
        <v>93.333333333333329</v>
      </c>
      <c r="DE74">
        <f t="shared" si="347"/>
        <v>95.566502463054192</v>
      </c>
      <c r="DF74">
        <f t="shared" si="348"/>
        <v>94.660194174757279</v>
      </c>
      <c r="DG74">
        <f t="shared" si="349"/>
        <v>93.896713615023472</v>
      </c>
      <c r="DH74">
        <f t="shared" si="350"/>
        <v>94.859813084112147</v>
      </c>
      <c r="DI74">
        <f t="shared" si="351"/>
        <v>91.5</v>
      </c>
      <c r="DJ74">
        <f t="shared" si="352"/>
        <v>95.263157894736835</v>
      </c>
      <c r="DK74" s="377">
        <f t="shared" si="353"/>
        <v>59.916337687728848</v>
      </c>
      <c r="DL74" s="365">
        <f t="shared" si="354"/>
        <v>47.515548342050394</v>
      </c>
      <c r="DM74" s="549" t="s">
        <v>184</v>
      </c>
      <c r="DN74" s="545">
        <f>AVERAGE(CZ74:CZ76,DA74:DA76,DB74:DB76,DC74:DC76,DD74:DD76,DE74:DE76,DJ74:DJ76)</f>
        <v>40.653192916610081</v>
      </c>
      <c r="DO74" s="545">
        <f>STDEV(CZ74:DJ76)</f>
        <v>46.077939066039264</v>
      </c>
      <c r="DP74" s="548">
        <f>DO74/SQRT(10)</f>
        <v>14.571123733513579</v>
      </c>
      <c r="DR74" s="456">
        <v>0.13888888888888901</v>
      </c>
      <c r="DS74" s="450"/>
      <c r="DT74" s="450"/>
      <c r="DU74" s="450"/>
      <c r="DV74" s="450"/>
      <c r="DW74" s="450"/>
      <c r="DX74" s="379">
        <v>198</v>
      </c>
      <c r="DY74" s="379">
        <v>194</v>
      </c>
      <c r="DZ74" s="379">
        <v>193</v>
      </c>
      <c r="EA74" s="379">
        <v>199</v>
      </c>
      <c r="EB74" s="379">
        <v>201</v>
      </c>
      <c r="EC74" s="379">
        <v>182</v>
      </c>
      <c r="ED74" s="379">
        <v>181</v>
      </c>
      <c r="EE74" s="447">
        <f t="shared" si="355"/>
        <v>192.57142857142858</v>
      </c>
      <c r="EF74" s="446">
        <f t="shared" si="356"/>
        <v>8.0593039992533448</v>
      </c>
      <c r="EG74" s="459" t="s">
        <v>184</v>
      </c>
      <c r="EH74" s="444">
        <f>AVERAGE(DX74:DX76,DY74:DY76,DZ74:DZ76,EA74:EA76,EB74:EB76,EC74:EC76,ED74:ED76)</f>
        <v>193.33333333333334</v>
      </c>
      <c r="EI74" s="458">
        <f>STDEV(DS74:ED76)</f>
        <v>7.7352009239148618</v>
      </c>
      <c r="EJ74" s="457">
        <f>EI74/SQRT(10)</f>
        <v>2.4460853078609772</v>
      </c>
      <c r="EL74" s="587">
        <v>0.13888888888888901</v>
      </c>
      <c r="EM74">
        <f t="shared" si="357"/>
        <v>0</v>
      </c>
      <c r="EN74">
        <f t="shared" si="358"/>
        <v>0</v>
      </c>
      <c r="EO74">
        <f t="shared" si="359"/>
        <v>0</v>
      </c>
      <c r="EP74">
        <f t="shared" si="360"/>
        <v>0</v>
      </c>
      <c r="EQ74">
        <f t="shared" si="361"/>
        <v>0</v>
      </c>
      <c r="ER74">
        <f t="shared" si="362"/>
        <v>94.285714285714278</v>
      </c>
      <c r="ES74">
        <f t="shared" si="363"/>
        <v>95.566502463054192</v>
      </c>
      <c r="ET74">
        <f t="shared" si="364"/>
        <v>93.689320388349515</v>
      </c>
      <c r="EU74">
        <f t="shared" si="365"/>
        <v>93.427230046948367</v>
      </c>
      <c r="EV74">
        <f t="shared" si="366"/>
        <v>93.925233644859816</v>
      </c>
      <c r="EW74">
        <f t="shared" si="367"/>
        <v>91</v>
      </c>
      <c r="EX74">
        <f t="shared" si="368"/>
        <v>95.263157894736835</v>
      </c>
      <c r="EY74" s="377">
        <f t="shared" si="369"/>
        <v>56.189400082892618</v>
      </c>
      <c r="EZ74" s="365">
        <f t="shared" si="370"/>
        <v>47.37880686205034</v>
      </c>
      <c r="FA74" s="549" t="s">
        <v>184</v>
      </c>
      <c r="FB74" s="545">
        <f>AVERAGE(EN74:EN76,EO74:EO76,EP74:EP76,EQ74:EQ76,ER74:ER76,ES74:ES76,EW74:EW76)</f>
        <v>40.332277738681675</v>
      </c>
      <c r="FC74" s="545">
        <f>STDEV(EN74:EW76)</f>
        <v>46.90193833756922</v>
      </c>
      <c r="FD74" s="548">
        <f>FC74/SQRT(10)</f>
        <v>14.831695182349</v>
      </c>
      <c r="FF74" s="456">
        <v>0.13888888888888901</v>
      </c>
      <c r="FG74" s="450"/>
      <c r="FH74" s="450"/>
      <c r="FI74" s="450"/>
      <c r="FJ74" s="450"/>
      <c r="FK74" s="450"/>
      <c r="FL74" s="379">
        <v>199</v>
      </c>
      <c r="FM74" s="379">
        <v>193</v>
      </c>
      <c r="FN74" s="379">
        <v>194</v>
      </c>
      <c r="FO74" s="379">
        <v>198</v>
      </c>
      <c r="FP74" s="379">
        <v>202</v>
      </c>
      <c r="FQ74" s="379">
        <v>183</v>
      </c>
      <c r="FR74" s="379">
        <v>179</v>
      </c>
      <c r="FS74" s="447">
        <f t="shared" si="371"/>
        <v>192.57142857142858</v>
      </c>
      <c r="FT74" s="446">
        <f t="shared" si="372"/>
        <v>8.5412165967373141</v>
      </c>
      <c r="FU74" s="459" t="s">
        <v>184</v>
      </c>
      <c r="FV74" s="550">
        <f>AVERAGE(FG74:FG76,FH74:FH76,FI74:FI76,FJ74:FJ76,FK74:FK76,FL74:FL76,FM74:FM76,FR74:FR76)</f>
        <v>190.77777777777777</v>
      </c>
      <c r="FW74" s="458">
        <f>STDEV(FG74:FR74)</f>
        <v>8.5412165967373141</v>
      </c>
      <c r="FX74" s="457">
        <f>FW74/SQRT(10)</f>
        <v>2.7009698434521798</v>
      </c>
      <c r="FZ74" s="587">
        <v>0.13888888888888901</v>
      </c>
      <c r="GA74">
        <f t="shared" si="373"/>
        <v>0</v>
      </c>
      <c r="GB74">
        <f t="shared" si="374"/>
        <v>0</v>
      </c>
      <c r="GC74">
        <f t="shared" si="375"/>
        <v>0</v>
      </c>
      <c r="GD74">
        <f t="shared" si="376"/>
        <v>0</v>
      </c>
      <c r="GE74">
        <f t="shared" si="377"/>
        <v>0</v>
      </c>
      <c r="GF74">
        <f t="shared" si="378"/>
        <v>94.761904761904759</v>
      </c>
      <c r="GG74">
        <f t="shared" si="379"/>
        <v>95.073891625615758</v>
      </c>
      <c r="GH74">
        <f t="shared" si="380"/>
        <v>94.174757281553397</v>
      </c>
      <c r="GI74">
        <f t="shared" si="381"/>
        <v>92.957746478873233</v>
      </c>
      <c r="GJ74">
        <f t="shared" si="382"/>
        <v>91.5</v>
      </c>
      <c r="GK74">
        <f t="shared" si="383"/>
        <v>91.5</v>
      </c>
      <c r="GL74">
        <f t="shared" si="384"/>
        <v>94.21052631578948</v>
      </c>
      <c r="GM74" s="377">
        <f t="shared" si="385"/>
        <v>59.470802405794238</v>
      </c>
      <c r="GN74" s="365">
        <f t="shared" si="386"/>
        <v>47.164048325427309</v>
      </c>
      <c r="GO74" s="549" t="s">
        <v>184</v>
      </c>
      <c r="GP74" s="545">
        <f>AVERAGE(GB74:GB76,GC74:GC76,GD74:GD76,GE74:GE76,GF74:GF76,GG74:GG76,GL74:GL76)</f>
        <v>40.672699811927188</v>
      </c>
      <c r="GQ74" s="545">
        <f>STDEV(GB74:GL76)</f>
        <v>45.849252569240477</v>
      </c>
      <c r="GR74" s="548">
        <f>GQ74/SQRT(10)</f>
        <v>14.498806713512682</v>
      </c>
      <c r="GT74" s="456">
        <v>0.13888888888888901</v>
      </c>
      <c r="GU74" s="450"/>
      <c r="GV74" s="450"/>
      <c r="GW74" s="450"/>
      <c r="GX74" s="450"/>
      <c r="GY74" s="450"/>
      <c r="GZ74" s="379">
        <v>200</v>
      </c>
      <c r="HA74" s="379">
        <v>194</v>
      </c>
      <c r="HB74" s="379">
        <v>194</v>
      </c>
      <c r="HC74" s="379">
        <v>196</v>
      </c>
      <c r="HD74" s="379">
        <v>204</v>
      </c>
      <c r="HE74" s="379">
        <v>183</v>
      </c>
      <c r="HF74" s="379">
        <v>182</v>
      </c>
      <c r="HG74" s="447">
        <f t="shared" si="387"/>
        <v>193.28571428571428</v>
      </c>
      <c r="HH74" s="446">
        <f t="shared" si="388"/>
        <v>8.1795331104386335</v>
      </c>
      <c r="HI74" s="459" t="s">
        <v>184</v>
      </c>
      <c r="HJ74" s="550">
        <f>AVERAGE(GU74:GU76,GV74:GV76,GW74:GW76,GX74:GX76,GY74:GY76,GZ74:GZ76,HA74:HA76,HF74:HF76)</f>
        <v>192.55555555555554</v>
      </c>
      <c r="HK74" s="458">
        <f>STDEV(GU74:HF74)</f>
        <v>8.1795331104386335</v>
      </c>
      <c r="HL74" s="457">
        <f>HK74/SQRT(10)</f>
        <v>2.5865954825747668</v>
      </c>
      <c r="HN74" s="587">
        <v>0.13888888888888901</v>
      </c>
      <c r="HO74">
        <f t="shared" si="389"/>
        <v>0</v>
      </c>
      <c r="HP74">
        <f t="shared" si="390"/>
        <v>0</v>
      </c>
      <c r="HQ74">
        <f t="shared" si="391"/>
        <v>0</v>
      </c>
      <c r="HR74">
        <f t="shared" si="392"/>
        <v>0</v>
      </c>
      <c r="HS74">
        <f t="shared" si="393"/>
        <v>0</v>
      </c>
      <c r="HT74">
        <f t="shared" si="394"/>
        <v>95.238095238095227</v>
      </c>
      <c r="HU74">
        <f t="shared" si="395"/>
        <v>95.566502463054192</v>
      </c>
      <c r="HV74">
        <f t="shared" si="396"/>
        <v>94.174757281553397</v>
      </c>
      <c r="HW74">
        <f t="shared" si="397"/>
        <v>92.018779342723008</v>
      </c>
      <c r="HX74">
        <f t="shared" si="398"/>
        <v>95.327102803738313</v>
      </c>
      <c r="HY74">
        <f t="shared" si="399"/>
        <v>91.5</v>
      </c>
      <c r="HZ74">
        <f t="shared" si="400"/>
        <v>95.78947368421052</v>
      </c>
      <c r="IA74" s="377">
        <f t="shared" si="401"/>
        <v>56.382523712916417</v>
      </c>
      <c r="IB74" s="365">
        <f t="shared" si="402"/>
        <v>47.561478996308146</v>
      </c>
      <c r="IC74" s="549" t="s">
        <v>184</v>
      </c>
      <c r="ID74" s="545">
        <f>AVERAGE(HP74:HP76,HQ74:HQ76,HR74:HR76,HS74:HS76,HT74:HT76,HU74:HU76,HY74:HY76)</f>
        <v>40.471029791226833</v>
      </c>
      <c r="IE74" s="545">
        <f>STDEV(HP74:HY76)</f>
        <v>47.052094439338312</v>
      </c>
      <c r="IF74" s="548">
        <f>IE74/SQRT(10)</f>
        <v>14.879178710965236</v>
      </c>
      <c r="IH74" s="398"/>
      <c r="II74" s="309"/>
      <c r="IJ74" s="309"/>
      <c r="IK74" s="309"/>
      <c r="IL74" s="309"/>
      <c r="IM74" s="309"/>
      <c r="IR74" s="309"/>
      <c r="IS74" s="309"/>
      <c r="IT74" s="309"/>
      <c r="IU74" s="283"/>
      <c r="IV74" s="335"/>
      <c r="IW74" s="526"/>
      <c r="IX74" s="42"/>
      <c r="IY74" s="42"/>
      <c r="JB74" s="398"/>
      <c r="JP74" s="334"/>
      <c r="JQ74" s="526"/>
      <c r="JR74" s="525"/>
      <c r="JS74" s="525"/>
      <c r="JT74" s="3"/>
      <c r="JV74" s="398"/>
      <c r="JW74" s="309"/>
      <c r="JX74" s="309"/>
      <c r="JY74" s="309"/>
      <c r="JZ74" s="309"/>
      <c r="KA74" s="309"/>
      <c r="KF74" s="309"/>
      <c r="KG74" s="309"/>
      <c r="KH74" s="309"/>
      <c r="KI74" s="283"/>
      <c r="KJ74" s="335"/>
      <c r="KK74" s="526"/>
      <c r="KL74" s="42"/>
      <c r="KM74" s="42"/>
      <c r="KP74" s="398"/>
      <c r="LD74" s="334"/>
      <c r="LE74" s="526"/>
      <c r="LF74" s="525"/>
      <c r="LG74" s="525"/>
      <c r="LH74" s="3"/>
    </row>
    <row r="75" spans="2:320" ht="16.5" thickTop="1" thickBot="1" x14ac:dyDescent="0.4">
      <c r="B75" s="587">
        <v>0.15277777777777801</v>
      </c>
      <c r="C75" s="562"/>
      <c r="D75" s="562"/>
      <c r="E75" s="562"/>
      <c r="F75" s="562"/>
      <c r="G75" s="562"/>
      <c r="H75" s="593">
        <v>193</v>
      </c>
      <c r="I75" s="379">
        <v>193</v>
      </c>
      <c r="J75" s="379">
        <v>192</v>
      </c>
      <c r="K75" s="379">
        <v>191</v>
      </c>
      <c r="L75" s="379">
        <v>201</v>
      </c>
      <c r="M75" s="379">
        <v>181</v>
      </c>
      <c r="N75" s="379">
        <v>178</v>
      </c>
      <c r="O75" s="447">
        <f t="shared" si="307"/>
        <v>189.85714285714286</v>
      </c>
      <c r="P75" s="446">
        <f t="shared" si="308"/>
        <v>7.8406753839315702</v>
      </c>
      <c r="Q75" s="455"/>
      <c r="R75" s="444"/>
      <c r="S75" s="458"/>
      <c r="T75" s="453"/>
      <c r="V75" s="587">
        <v>0.15277777777777801</v>
      </c>
      <c r="W75">
        <f t="shared" si="309"/>
        <v>0</v>
      </c>
      <c r="X75">
        <f t="shared" si="310"/>
        <v>0</v>
      </c>
      <c r="Y75">
        <f t="shared" si="311"/>
        <v>0</v>
      </c>
      <c r="Z75">
        <f t="shared" si="312"/>
        <v>0</v>
      </c>
      <c r="AA75">
        <f t="shared" si="313"/>
        <v>0</v>
      </c>
      <c r="AB75">
        <f t="shared" si="314"/>
        <v>91.904761904761898</v>
      </c>
      <c r="AC75">
        <f t="shared" si="315"/>
        <v>95.073891625615758</v>
      </c>
      <c r="AD75">
        <f t="shared" si="316"/>
        <v>93.203883495145632</v>
      </c>
      <c r="AE75">
        <f t="shared" si="317"/>
        <v>89.671361502347409</v>
      </c>
      <c r="AF75">
        <f t="shared" si="318"/>
        <v>93.925233644859816</v>
      </c>
      <c r="AG75">
        <f t="shared" si="319"/>
        <v>90.5</v>
      </c>
      <c r="AH75">
        <f t="shared" si="320"/>
        <v>93.684210526315795</v>
      </c>
      <c r="AI75" s="447">
        <f t="shared" si="321"/>
        <v>58.905758427186022</v>
      </c>
      <c r="AJ75" s="446">
        <f t="shared" si="322"/>
        <v>46.72644410218934</v>
      </c>
      <c r="AK75" s="455"/>
      <c r="AL75" s="444"/>
      <c r="AM75" s="458"/>
      <c r="AN75" s="453"/>
      <c r="AP75" s="587">
        <v>0.15277777777777801</v>
      </c>
      <c r="AQ75" s="562"/>
      <c r="AR75" s="562"/>
      <c r="AS75" s="562"/>
      <c r="AT75" s="562"/>
      <c r="AU75" s="562"/>
      <c r="AV75" s="379">
        <v>197</v>
      </c>
      <c r="AW75" s="379">
        <v>194</v>
      </c>
      <c r="AX75" s="379">
        <v>196</v>
      </c>
      <c r="AY75" s="379">
        <v>196</v>
      </c>
      <c r="AZ75" s="379">
        <v>202</v>
      </c>
      <c r="BA75" s="379">
        <v>184</v>
      </c>
      <c r="BB75" s="379">
        <v>179</v>
      </c>
      <c r="BC75" s="447">
        <f t="shared" si="323"/>
        <v>192.57142857142858</v>
      </c>
      <c r="BD75" s="446">
        <f t="shared" si="324"/>
        <v>8.0799575670738708</v>
      </c>
      <c r="BE75" s="455"/>
      <c r="BF75" s="444"/>
      <c r="BG75" s="458"/>
      <c r="BH75" s="453"/>
      <c r="BJ75" s="460">
        <v>0.15277777777777801</v>
      </c>
      <c r="BK75">
        <f t="shared" si="325"/>
        <v>0</v>
      </c>
      <c r="BL75">
        <f t="shared" si="326"/>
        <v>0</v>
      </c>
      <c r="BM75">
        <f t="shared" si="327"/>
        <v>0</v>
      </c>
      <c r="BN75">
        <f t="shared" si="328"/>
        <v>0</v>
      </c>
      <c r="BO75">
        <f t="shared" si="329"/>
        <v>0</v>
      </c>
      <c r="BP75">
        <f t="shared" si="330"/>
        <v>92.488262910798127</v>
      </c>
      <c r="BQ75">
        <f t="shared" si="331"/>
        <v>95.566502463054192</v>
      </c>
      <c r="BR75">
        <f t="shared" si="332"/>
        <v>95.145631067961162</v>
      </c>
      <c r="BS75">
        <f t="shared" si="333"/>
        <v>92.018779342723008</v>
      </c>
      <c r="BT75">
        <f t="shared" si="334"/>
        <v>94.392523364485982</v>
      </c>
      <c r="BU75">
        <f t="shared" si="335"/>
        <v>92</v>
      </c>
      <c r="BV75">
        <f t="shared" si="336"/>
        <v>94.21052631578948</v>
      </c>
      <c r="BW75" s="377">
        <f t="shared" si="337"/>
        <v>56.161169914902246</v>
      </c>
      <c r="BX75" s="365">
        <f t="shared" si="338"/>
        <v>48.350985784886873</v>
      </c>
      <c r="BY75" s="592"/>
      <c r="BZ75" s="545"/>
      <c r="CA75" s="554"/>
      <c r="CB75" s="553"/>
      <c r="CD75" s="460">
        <v>0.15277777777777801</v>
      </c>
      <c r="CE75" s="562"/>
      <c r="CF75" s="562"/>
      <c r="CG75" s="562"/>
      <c r="CH75" s="562"/>
      <c r="CI75" s="562"/>
      <c r="CJ75" s="379">
        <v>199</v>
      </c>
      <c r="CK75" s="379">
        <v>193</v>
      </c>
      <c r="CL75" s="379">
        <v>195</v>
      </c>
      <c r="CM75" s="379">
        <v>201</v>
      </c>
      <c r="CN75" s="379">
        <v>203</v>
      </c>
      <c r="CO75" s="379">
        <v>184</v>
      </c>
      <c r="CP75" s="379">
        <v>179</v>
      </c>
      <c r="CQ75" s="447">
        <f t="shared" si="339"/>
        <v>193.42857142857142</v>
      </c>
      <c r="CR75" s="446">
        <f t="shared" si="340"/>
        <v>8.9416095280648964</v>
      </c>
      <c r="CS75" s="455"/>
      <c r="CT75" s="444"/>
      <c r="CU75" s="458"/>
      <c r="CV75" s="453"/>
      <c r="CX75" s="590">
        <v>0.15277777777777801</v>
      </c>
      <c r="CY75">
        <f t="shared" si="341"/>
        <v>0</v>
      </c>
      <c r="CZ75">
        <f t="shared" si="342"/>
        <v>0</v>
      </c>
      <c r="DA75">
        <f t="shared" si="343"/>
        <v>0</v>
      </c>
      <c r="DB75">
        <f t="shared" si="344"/>
        <v>0</v>
      </c>
      <c r="DC75">
        <f t="shared" si="345"/>
        <v>0</v>
      </c>
      <c r="DD75">
        <f t="shared" si="346"/>
        <v>94.761904761904759</v>
      </c>
      <c r="DE75">
        <f t="shared" si="347"/>
        <v>95.073891625615758</v>
      </c>
      <c r="DF75">
        <f t="shared" si="348"/>
        <v>94.660194174757279</v>
      </c>
      <c r="DG75">
        <f t="shared" si="349"/>
        <v>94.366197183098592</v>
      </c>
      <c r="DH75">
        <f t="shared" si="350"/>
        <v>94.859813084112147</v>
      </c>
      <c r="DI75">
        <f t="shared" si="351"/>
        <v>92</v>
      </c>
      <c r="DJ75">
        <f t="shared" si="352"/>
        <v>94.21052631578948</v>
      </c>
      <c r="DK75" s="377">
        <f t="shared" si="353"/>
        <v>59.993866104116186</v>
      </c>
      <c r="DL75" s="365">
        <f t="shared" si="354"/>
        <v>47.571523762322087</v>
      </c>
      <c r="DM75" s="560"/>
      <c r="DN75" s="545"/>
      <c r="DO75" s="559"/>
      <c r="DP75" s="558"/>
      <c r="DR75" s="460">
        <v>0.15277777777777801</v>
      </c>
      <c r="DS75" s="562"/>
      <c r="DT75" s="562"/>
      <c r="DU75" s="562"/>
      <c r="DV75" s="562"/>
      <c r="DW75" s="562"/>
      <c r="DX75" s="379">
        <v>200</v>
      </c>
      <c r="DY75" s="379">
        <v>194</v>
      </c>
      <c r="DZ75" s="379">
        <v>195</v>
      </c>
      <c r="EA75" s="379">
        <v>199</v>
      </c>
      <c r="EB75" s="379">
        <v>202</v>
      </c>
      <c r="EC75" s="379">
        <v>184</v>
      </c>
      <c r="ED75" s="379">
        <v>180</v>
      </c>
      <c r="EE75" s="447">
        <f t="shared" si="355"/>
        <v>193.42857142857142</v>
      </c>
      <c r="EF75" s="446">
        <f t="shared" si="356"/>
        <v>8.363753998796291</v>
      </c>
      <c r="EG75" s="455"/>
      <c r="EH75" s="444"/>
      <c r="EI75" s="458"/>
      <c r="EJ75" s="453"/>
      <c r="EL75" s="590">
        <v>0.15277777777777801</v>
      </c>
      <c r="EM75">
        <f t="shared" si="357"/>
        <v>0</v>
      </c>
      <c r="EN75">
        <f t="shared" si="358"/>
        <v>0</v>
      </c>
      <c r="EO75">
        <f t="shared" si="359"/>
        <v>0</v>
      </c>
      <c r="EP75">
        <f t="shared" si="360"/>
        <v>0</v>
      </c>
      <c r="EQ75">
        <f t="shared" si="361"/>
        <v>0</v>
      </c>
      <c r="ER75">
        <f t="shared" si="362"/>
        <v>95.238095238095227</v>
      </c>
      <c r="ES75">
        <f t="shared" si="363"/>
        <v>95.566502463054192</v>
      </c>
      <c r="ET75">
        <f t="shared" si="364"/>
        <v>94.660194174757279</v>
      </c>
      <c r="EU75">
        <f t="shared" si="365"/>
        <v>93.427230046948367</v>
      </c>
      <c r="EV75">
        <f t="shared" si="366"/>
        <v>94.392523364485982</v>
      </c>
      <c r="EW75">
        <f t="shared" si="367"/>
        <v>92</v>
      </c>
      <c r="EX75">
        <f t="shared" si="368"/>
        <v>94.73684210526315</v>
      </c>
      <c r="EY75" s="377">
        <f t="shared" si="369"/>
        <v>56.528454528734109</v>
      </c>
      <c r="EZ75" s="365">
        <f t="shared" si="370"/>
        <v>47.580355235691563</v>
      </c>
      <c r="FA75" s="560"/>
      <c r="FB75" s="545"/>
      <c r="FC75" s="559"/>
      <c r="FD75" s="558"/>
      <c r="FF75" s="460">
        <v>0.15277777777777801</v>
      </c>
      <c r="FG75" s="562"/>
      <c r="FH75" s="562"/>
      <c r="FI75" s="562"/>
      <c r="FJ75" s="562"/>
      <c r="FK75" s="562"/>
      <c r="FL75" s="379">
        <v>199</v>
      </c>
      <c r="FM75" s="379">
        <v>193</v>
      </c>
      <c r="FN75" s="379">
        <v>195</v>
      </c>
      <c r="FO75" s="379">
        <v>198</v>
      </c>
      <c r="FP75" s="379">
        <v>203</v>
      </c>
      <c r="FQ75" s="379">
        <v>184</v>
      </c>
      <c r="FR75" s="379">
        <v>180</v>
      </c>
      <c r="FS75" s="447">
        <f t="shared" si="371"/>
        <v>193.14285714285714</v>
      </c>
      <c r="FT75" s="446">
        <f t="shared" si="372"/>
        <v>8.3152184062029981</v>
      </c>
      <c r="FU75" s="455"/>
      <c r="FV75" s="561"/>
      <c r="FW75" s="458"/>
      <c r="FX75" s="453"/>
      <c r="FZ75" s="590">
        <v>0.15277777777777801</v>
      </c>
      <c r="GA75">
        <f t="shared" si="373"/>
        <v>0</v>
      </c>
      <c r="GB75">
        <f t="shared" si="374"/>
        <v>0</v>
      </c>
      <c r="GC75">
        <f t="shared" si="375"/>
        <v>0</v>
      </c>
      <c r="GD75">
        <f t="shared" si="376"/>
        <v>0</v>
      </c>
      <c r="GE75">
        <f t="shared" si="377"/>
        <v>0</v>
      </c>
      <c r="GF75">
        <f t="shared" si="378"/>
        <v>94.761904761904759</v>
      </c>
      <c r="GG75">
        <f t="shared" si="379"/>
        <v>95.073891625615758</v>
      </c>
      <c r="GH75">
        <f t="shared" si="380"/>
        <v>94.660194174757279</v>
      </c>
      <c r="GI75">
        <f t="shared" si="381"/>
        <v>92.957746478873233</v>
      </c>
      <c r="GJ75">
        <f t="shared" si="382"/>
        <v>92</v>
      </c>
      <c r="GK75">
        <f t="shared" si="383"/>
        <v>92</v>
      </c>
      <c r="GL75">
        <f t="shared" si="384"/>
        <v>94.73684210526315</v>
      </c>
      <c r="GM75" s="377">
        <f t="shared" si="385"/>
        <v>59.653689013310377</v>
      </c>
      <c r="GN75" s="365">
        <f t="shared" si="386"/>
        <v>47.306911719948701</v>
      </c>
      <c r="GO75" s="560"/>
      <c r="GP75" s="545"/>
      <c r="GQ75" s="559"/>
      <c r="GR75" s="558"/>
      <c r="GT75" s="460">
        <v>0.15277777777777801</v>
      </c>
      <c r="GU75" s="562"/>
      <c r="GV75" s="562"/>
      <c r="GW75" s="562"/>
      <c r="GX75" s="562"/>
      <c r="GY75" s="562"/>
      <c r="GZ75" s="379">
        <v>200</v>
      </c>
      <c r="HA75" s="379">
        <v>195</v>
      </c>
      <c r="HB75" s="379">
        <v>196</v>
      </c>
      <c r="HC75" s="379">
        <v>198</v>
      </c>
      <c r="HD75" s="379">
        <v>204</v>
      </c>
      <c r="HE75" s="379">
        <v>184</v>
      </c>
      <c r="HF75" s="379">
        <v>184</v>
      </c>
      <c r="HG75" s="447">
        <f t="shared" si="387"/>
        <v>194.42857142857142</v>
      </c>
      <c r="HH75" s="446">
        <f t="shared" si="388"/>
        <v>7.6997217018353519</v>
      </c>
      <c r="HI75" s="455"/>
      <c r="HJ75" s="561"/>
      <c r="HK75" s="458"/>
      <c r="HL75" s="453"/>
      <c r="HN75" s="590">
        <v>0.15277777777777801</v>
      </c>
      <c r="HO75">
        <f t="shared" si="389"/>
        <v>0</v>
      </c>
      <c r="HP75">
        <f t="shared" si="390"/>
        <v>0</v>
      </c>
      <c r="HQ75">
        <f t="shared" si="391"/>
        <v>0</v>
      </c>
      <c r="HR75">
        <f t="shared" si="392"/>
        <v>0</v>
      </c>
      <c r="HS75">
        <f t="shared" si="393"/>
        <v>0</v>
      </c>
      <c r="HT75">
        <f t="shared" si="394"/>
        <v>95.238095238095227</v>
      </c>
      <c r="HU75">
        <f t="shared" si="395"/>
        <v>96.059113300492612</v>
      </c>
      <c r="HV75">
        <f t="shared" si="396"/>
        <v>95.145631067961162</v>
      </c>
      <c r="HW75">
        <f t="shared" si="397"/>
        <v>92.957746478873233</v>
      </c>
      <c r="HX75">
        <f t="shared" si="398"/>
        <v>95.327102803738313</v>
      </c>
      <c r="HY75">
        <f t="shared" si="399"/>
        <v>92</v>
      </c>
      <c r="HZ75">
        <f t="shared" si="400"/>
        <v>96.84210526315789</v>
      </c>
      <c r="IA75" s="377">
        <f t="shared" si="401"/>
        <v>56.672768888916053</v>
      </c>
      <c r="IB75" s="365">
        <f t="shared" si="402"/>
        <v>47.845164712040166</v>
      </c>
      <c r="IC75" s="560"/>
      <c r="ID75" s="545"/>
      <c r="IE75" s="559"/>
      <c r="IF75" s="558"/>
      <c r="IH75" s="398"/>
      <c r="II75" s="309"/>
      <c r="IJ75" s="309"/>
      <c r="IK75" s="309"/>
      <c r="IL75" s="309"/>
      <c r="IM75" s="309"/>
      <c r="IR75" s="309"/>
      <c r="IS75" s="309"/>
      <c r="IT75" s="309"/>
      <c r="IU75" s="283"/>
      <c r="IV75" s="335"/>
      <c r="IY75" s="42"/>
      <c r="JB75" s="398"/>
      <c r="JP75" s="334"/>
      <c r="JR75" s="525"/>
      <c r="JS75" s="3"/>
      <c r="JT75" s="3"/>
      <c r="JV75" s="398"/>
      <c r="JW75" s="309"/>
      <c r="JX75" s="309"/>
      <c r="JY75" s="309"/>
      <c r="JZ75" s="309"/>
      <c r="KA75" s="309"/>
      <c r="KF75" s="309"/>
      <c r="KG75" s="309"/>
      <c r="KH75" s="309"/>
      <c r="KI75" s="283"/>
      <c r="KJ75" s="335"/>
      <c r="KM75" s="42"/>
      <c r="KP75" s="398"/>
      <c r="LD75" s="334"/>
      <c r="LF75" s="525"/>
      <c r="LG75" s="3"/>
      <c r="LH75" s="3"/>
    </row>
    <row r="76" spans="2:320" ht="16.5" thickTop="1" thickBot="1" x14ac:dyDescent="0.4">
      <c r="B76" s="589">
        <v>0.16666666666666699</v>
      </c>
      <c r="C76" s="557"/>
      <c r="D76" s="557"/>
      <c r="E76" s="557"/>
      <c r="F76" s="557"/>
      <c r="G76" s="557"/>
      <c r="H76" s="379">
        <v>194</v>
      </c>
      <c r="I76" s="379">
        <v>194</v>
      </c>
      <c r="J76" s="379">
        <v>192</v>
      </c>
      <c r="K76" s="379">
        <v>193</v>
      </c>
      <c r="L76" s="379">
        <v>200</v>
      </c>
      <c r="M76" s="379">
        <v>182</v>
      </c>
      <c r="N76" s="379">
        <v>178</v>
      </c>
      <c r="O76" s="447">
        <f t="shared" si="307"/>
        <v>190.42857142857142</v>
      </c>
      <c r="P76" s="446">
        <f t="shared" si="308"/>
        <v>7.6563077014346552</v>
      </c>
      <c r="Q76" s="463"/>
      <c r="R76" s="444"/>
      <c r="S76" s="458"/>
      <c r="T76" s="462"/>
      <c r="V76" s="589">
        <v>0.16666666666666699</v>
      </c>
      <c r="W76">
        <f t="shared" si="309"/>
        <v>0</v>
      </c>
      <c r="X76">
        <f t="shared" si="310"/>
        <v>0</v>
      </c>
      <c r="Y76">
        <f t="shared" si="311"/>
        <v>0</v>
      </c>
      <c r="Z76">
        <f t="shared" si="312"/>
        <v>0</v>
      </c>
      <c r="AA76">
        <f t="shared" si="313"/>
        <v>0</v>
      </c>
      <c r="AB76">
        <f t="shared" si="314"/>
        <v>92.38095238095238</v>
      </c>
      <c r="AC76">
        <f t="shared" si="315"/>
        <v>95.566502463054192</v>
      </c>
      <c r="AD76">
        <f t="shared" si="316"/>
        <v>93.203883495145632</v>
      </c>
      <c r="AE76">
        <f t="shared" si="317"/>
        <v>90.610328638497649</v>
      </c>
      <c r="AF76">
        <f t="shared" si="318"/>
        <v>93.45794392523365</v>
      </c>
      <c r="AG76">
        <f t="shared" si="319"/>
        <v>91</v>
      </c>
      <c r="AH76">
        <f t="shared" si="320"/>
        <v>93.684210526315795</v>
      </c>
      <c r="AI76" s="447">
        <f t="shared" si="321"/>
        <v>59.082165584472676</v>
      </c>
      <c r="AJ76" s="446">
        <f t="shared" si="322"/>
        <v>46.860202414624304</v>
      </c>
      <c r="AK76" s="463"/>
      <c r="AL76" s="444"/>
      <c r="AM76" s="458"/>
      <c r="AN76" s="462"/>
      <c r="AP76" s="589">
        <v>0.16666666666666699</v>
      </c>
      <c r="AQ76" s="557"/>
      <c r="AR76" s="557"/>
      <c r="AS76" s="557"/>
      <c r="AT76" s="557"/>
      <c r="AU76" s="557"/>
      <c r="AV76" s="379">
        <v>198</v>
      </c>
      <c r="AW76" s="379">
        <v>195</v>
      </c>
      <c r="AX76" s="379">
        <v>196</v>
      </c>
      <c r="AY76" s="379">
        <v>197</v>
      </c>
      <c r="AZ76" s="379">
        <v>203</v>
      </c>
      <c r="BA76" s="379">
        <v>185</v>
      </c>
      <c r="BB76" s="379">
        <v>180</v>
      </c>
      <c r="BC76" s="447">
        <f t="shared" si="323"/>
        <v>193.42857142857142</v>
      </c>
      <c r="BD76" s="446">
        <f t="shared" si="324"/>
        <v>8.0178372573727312</v>
      </c>
      <c r="BE76" s="463"/>
      <c r="BF76" s="444"/>
      <c r="BG76" s="458"/>
      <c r="BH76" s="462"/>
      <c r="BJ76" s="456">
        <v>0.16666666666666699</v>
      </c>
      <c r="BK76">
        <f t="shared" si="325"/>
        <v>0</v>
      </c>
      <c r="BL76">
        <f t="shared" si="326"/>
        <v>0</v>
      </c>
      <c r="BM76">
        <f t="shared" si="327"/>
        <v>0</v>
      </c>
      <c r="BN76">
        <f t="shared" si="328"/>
        <v>0</v>
      </c>
      <c r="BO76">
        <f t="shared" si="329"/>
        <v>0</v>
      </c>
      <c r="BP76">
        <f t="shared" si="330"/>
        <v>92.957746478873233</v>
      </c>
      <c r="BQ76">
        <f t="shared" si="331"/>
        <v>96.059113300492612</v>
      </c>
      <c r="BR76">
        <f t="shared" si="332"/>
        <v>95.145631067961162</v>
      </c>
      <c r="BS76">
        <f t="shared" si="333"/>
        <v>92.488262910798127</v>
      </c>
      <c r="BT76">
        <f t="shared" si="334"/>
        <v>94.859813084112147</v>
      </c>
      <c r="BU76">
        <f t="shared" si="335"/>
        <v>92.5</v>
      </c>
      <c r="BV76">
        <f t="shared" si="336"/>
        <v>94.73684210526315</v>
      </c>
      <c r="BW76" s="377">
        <f t="shared" si="337"/>
        <v>56.401056684223725</v>
      </c>
      <c r="BX76" s="365">
        <f t="shared" si="338"/>
        <v>48.555933329474506</v>
      </c>
      <c r="BY76" s="591" t="s">
        <v>183</v>
      </c>
      <c r="BZ76" s="545">
        <f>AVERAGE(BL76:BL78,BM76:BM78,BN76:BN78,BO76:BO78,BP76:BP78,BQ76:BQ78,BU76:BU78)</f>
        <v>40.149273308157653</v>
      </c>
      <c r="CA76" s="545">
        <f>STDEV(BL76:BU78)</f>
        <v>46.799399742074549</v>
      </c>
      <c r="CB76" s="548">
        <f>CA76/SQRT(10)</f>
        <v>14.799269631365215</v>
      </c>
      <c r="CD76" s="456">
        <v>0.16666666666666699</v>
      </c>
      <c r="CE76" s="557"/>
      <c r="CF76" s="557"/>
      <c r="CG76" s="557"/>
      <c r="CH76" s="557"/>
      <c r="CI76" s="557"/>
      <c r="CJ76" s="379">
        <v>200</v>
      </c>
      <c r="CK76" s="379">
        <v>195</v>
      </c>
      <c r="CL76" s="379">
        <v>195</v>
      </c>
      <c r="CM76" s="379">
        <v>201</v>
      </c>
      <c r="CN76" s="379">
        <v>202</v>
      </c>
      <c r="CO76" s="379">
        <v>185</v>
      </c>
      <c r="CP76" s="379">
        <v>179</v>
      </c>
      <c r="CQ76" s="447">
        <f t="shared" si="339"/>
        <v>193.85714285714286</v>
      </c>
      <c r="CR76" s="446">
        <f t="shared" si="340"/>
        <v>8.7259874594716873</v>
      </c>
      <c r="CS76" s="463"/>
      <c r="CT76" s="444"/>
      <c r="CU76" s="458"/>
      <c r="CV76" s="462"/>
      <c r="CX76" s="587">
        <v>0.16666666666666699</v>
      </c>
      <c r="CY76">
        <f t="shared" si="341"/>
        <v>0</v>
      </c>
      <c r="CZ76">
        <f t="shared" si="342"/>
        <v>0</v>
      </c>
      <c r="DA76">
        <f t="shared" si="343"/>
        <v>0</v>
      </c>
      <c r="DB76">
        <f t="shared" si="344"/>
        <v>0</v>
      </c>
      <c r="DC76">
        <f t="shared" si="345"/>
        <v>0</v>
      </c>
      <c r="DD76">
        <f t="shared" si="346"/>
        <v>95.238095238095227</v>
      </c>
      <c r="DE76">
        <f t="shared" si="347"/>
        <v>96.059113300492612</v>
      </c>
      <c r="DF76">
        <f t="shared" si="348"/>
        <v>94.660194174757279</v>
      </c>
      <c r="DG76">
        <f t="shared" si="349"/>
        <v>94.366197183098592</v>
      </c>
      <c r="DH76">
        <f t="shared" si="350"/>
        <v>94.392523364485982</v>
      </c>
      <c r="DI76">
        <f t="shared" si="351"/>
        <v>92.5</v>
      </c>
      <c r="DJ76">
        <f t="shared" si="352"/>
        <v>94.21052631578948</v>
      </c>
      <c r="DK76" s="377">
        <f t="shared" si="353"/>
        <v>60.129695416065381</v>
      </c>
      <c r="DL76" s="365">
        <f t="shared" si="354"/>
        <v>47.679784313014586</v>
      </c>
      <c r="DM76" s="555"/>
      <c r="DN76" s="545"/>
      <c r="DO76" s="554"/>
      <c r="DP76" s="553"/>
      <c r="DR76" s="456">
        <v>0.16666666666666699</v>
      </c>
      <c r="DS76" s="557"/>
      <c r="DT76" s="557"/>
      <c r="DU76" s="557"/>
      <c r="DV76" s="557"/>
      <c r="DW76" s="557"/>
      <c r="DX76" s="379">
        <v>199</v>
      </c>
      <c r="DY76" s="379">
        <v>195</v>
      </c>
      <c r="DZ76" s="379">
        <v>196</v>
      </c>
      <c r="EA76" s="379">
        <v>200</v>
      </c>
      <c r="EB76" s="379">
        <v>202</v>
      </c>
      <c r="EC76" s="379">
        <v>185</v>
      </c>
      <c r="ED76" s="379">
        <v>181</v>
      </c>
      <c r="EE76" s="447">
        <f t="shared" si="355"/>
        <v>194</v>
      </c>
      <c r="EF76" s="446">
        <f t="shared" si="356"/>
        <v>7.9582242575422146</v>
      </c>
      <c r="EG76" s="463"/>
      <c r="EH76" s="444"/>
      <c r="EI76" s="458"/>
      <c r="EJ76" s="462"/>
      <c r="EL76" s="587">
        <v>0.16666666666666699</v>
      </c>
      <c r="EM76">
        <f t="shared" si="357"/>
        <v>0</v>
      </c>
      <c r="EN76">
        <f t="shared" si="358"/>
        <v>0</v>
      </c>
      <c r="EO76">
        <f t="shared" si="359"/>
        <v>0</v>
      </c>
      <c r="EP76">
        <f t="shared" si="360"/>
        <v>0</v>
      </c>
      <c r="EQ76">
        <f t="shared" si="361"/>
        <v>0</v>
      </c>
      <c r="ER76">
        <f t="shared" si="362"/>
        <v>94.761904761904759</v>
      </c>
      <c r="ES76">
        <f t="shared" si="363"/>
        <v>96.059113300492612</v>
      </c>
      <c r="ET76">
        <f t="shared" si="364"/>
        <v>95.145631067961162</v>
      </c>
      <c r="EU76">
        <f t="shared" si="365"/>
        <v>93.896713615023472</v>
      </c>
      <c r="EV76">
        <f t="shared" si="366"/>
        <v>94.392523364485982</v>
      </c>
      <c r="EW76">
        <f t="shared" si="367"/>
        <v>92.5</v>
      </c>
      <c r="EX76">
        <f t="shared" si="368"/>
        <v>95.263157894736835</v>
      </c>
      <c r="EY76" s="377">
        <f t="shared" si="369"/>
        <v>56.6755886109868</v>
      </c>
      <c r="EZ76" s="365">
        <f t="shared" si="370"/>
        <v>47.723230847687688</v>
      </c>
      <c r="FA76" s="555"/>
      <c r="FB76" s="545"/>
      <c r="FC76" s="554"/>
      <c r="FD76" s="553"/>
      <c r="FF76" s="456">
        <v>0.16666666666666699</v>
      </c>
      <c r="FG76" s="557"/>
      <c r="FH76" s="557"/>
      <c r="FI76" s="557"/>
      <c r="FJ76" s="557"/>
      <c r="FK76" s="557"/>
      <c r="FL76" s="379">
        <v>200</v>
      </c>
      <c r="FM76" s="379">
        <v>195</v>
      </c>
      <c r="FN76" s="379">
        <v>197</v>
      </c>
      <c r="FO76" s="379">
        <v>200</v>
      </c>
      <c r="FP76" s="379">
        <v>203</v>
      </c>
      <c r="FQ76" s="379">
        <v>185</v>
      </c>
      <c r="FR76" s="379">
        <v>179</v>
      </c>
      <c r="FS76" s="447">
        <f t="shared" si="371"/>
        <v>194.14285714285714</v>
      </c>
      <c r="FT76" s="446">
        <f t="shared" si="372"/>
        <v>8.8398448596599888</v>
      </c>
      <c r="FU76" s="463"/>
      <c r="FV76" s="556"/>
      <c r="FW76" s="458"/>
      <c r="FX76" s="462"/>
      <c r="FZ76" s="587">
        <v>0.16666666666666699</v>
      </c>
      <c r="GA76">
        <f t="shared" si="373"/>
        <v>0</v>
      </c>
      <c r="GB76">
        <f t="shared" si="374"/>
        <v>0</v>
      </c>
      <c r="GC76">
        <f t="shared" si="375"/>
        <v>0</v>
      </c>
      <c r="GD76">
        <f t="shared" si="376"/>
        <v>0</v>
      </c>
      <c r="GE76">
        <f t="shared" si="377"/>
        <v>0</v>
      </c>
      <c r="GF76">
        <f t="shared" si="378"/>
        <v>95.238095238095227</v>
      </c>
      <c r="GG76">
        <f t="shared" si="379"/>
        <v>96.059113300492612</v>
      </c>
      <c r="GH76">
        <f t="shared" si="380"/>
        <v>95.631067961165044</v>
      </c>
      <c r="GI76">
        <f t="shared" si="381"/>
        <v>93.896713615023472</v>
      </c>
      <c r="GJ76">
        <f t="shared" si="382"/>
        <v>92.5</v>
      </c>
      <c r="GK76">
        <f t="shared" si="383"/>
        <v>92.5</v>
      </c>
      <c r="GL76">
        <f t="shared" si="384"/>
        <v>94.21052631578948</v>
      </c>
      <c r="GM76" s="377">
        <f t="shared" si="385"/>
        <v>60.003228766415077</v>
      </c>
      <c r="GN76" s="365">
        <f t="shared" si="386"/>
        <v>47.58508506045564</v>
      </c>
      <c r="GO76" s="555"/>
      <c r="GP76" s="545"/>
      <c r="GQ76" s="554"/>
      <c r="GR76" s="553"/>
      <c r="GT76" s="456">
        <v>0.16666666666666699</v>
      </c>
      <c r="GU76" s="557"/>
      <c r="GV76" s="557"/>
      <c r="GW76" s="557"/>
      <c r="GX76" s="557"/>
      <c r="GY76" s="557"/>
      <c r="GZ76" s="379">
        <v>200</v>
      </c>
      <c r="HA76" s="379">
        <v>196</v>
      </c>
      <c r="HB76" s="379">
        <v>196</v>
      </c>
      <c r="HC76" s="379">
        <v>200</v>
      </c>
      <c r="HD76" s="379">
        <v>204</v>
      </c>
      <c r="HE76" s="379">
        <v>185</v>
      </c>
      <c r="HF76" s="379">
        <v>182</v>
      </c>
      <c r="HG76" s="447">
        <f t="shared" si="387"/>
        <v>194.71428571428572</v>
      </c>
      <c r="HH76" s="446">
        <f t="shared" si="388"/>
        <v>8.1795331104386335</v>
      </c>
      <c r="HI76" s="463"/>
      <c r="HJ76" s="556"/>
      <c r="HK76" s="458"/>
      <c r="HL76" s="462"/>
      <c r="HN76" s="587">
        <v>0.16666666666666699</v>
      </c>
      <c r="HO76">
        <f t="shared" si="389"/>
        <v>0</v>
      </c>
      <c r="HP76">
        <f t="shared" si="390"/>
        <v>0</v>
      </c>
      <c r="HQ76">
        <f t="shared" si="391"/>
        <v>0</v>
      </c>
      <c r="HR76">
        <f t="shared" si="392"/>
        <v>0</v>
      </c>
      <c r="HS76">
        <f t="shared" si="393"/>
        <v>0</v>
      </c>
      <c r="HT76">
        <f t="shared" si="394"/>
        <v>95.238095238095227</v>
      </c>
      <c r="HU76">
        <f t="shared" si="395"/>
        <v>96.551724137931032</v>
      </c>
      <c r="HV76">
        <f t="shared" si="396"/>
        <v>95.145631067961162</v>
      </c>
      <c r="HW76">
        <f t="shared" si="397"/>
        <v>93.896713615023472</v>
      </c>
      <c r="HX76">
        <f t="shared" si="398"/>
        <v>95.327102803738313</v>
      </c>
      <c r="HY76">
        <f t="shared" si="399"/>
        <v>92.5</v>
      </c>
      <c r="HZ76">
        <f t="shared" si="400"/>
        <v>95.78947368421052</v>
      </c>
      <c r="IA76" s="377">
        <f t="shared" si="401"/>
        <v>56.865926686274918</v>
      </c>
      <c r="IB76" s="365">
        <f t="shared" si="402"/>
        <v>47.901248293987507</v>
      </c>
      <c r="IC76" s="555"/>
      <c r="ID76" s="545"/>
      <c r="IE76" s="554"/>
      <c r="IF76" s="553"/>
      <c r="IH76" s="398"/>
      <c r="II76" s="309"/>
      <c r="IJ76" s="309"/>
      <c r="IK76" s="309"/>
      <c r="IL76" s="309"/>
      <c r="IM76" s="309"/>
      <c r="IR76" s="309"/>
      <c r="IS76" s="309"/>
      <c r="IT76" s="309"/>
      <c r="IU76" s="283"/>
      <c r="IV76" s="335"/>
      <c r="IY76" s="42"/>
      <c r="JB76" s="398"/>
      <c r="JP76" s="334"/>
      <c r="JR76" s="525"/>
      <c r="JS76" s="3"/>
      <c r="JT76" s="3"/>
      <c r="JV76" s="398"/>
      <c r="JW76" s="309"/>
      <c r="JX76" s="309"/>
      <c r="JY76" s="309"/>
      <c r="JZ76" s="309"/>
      <c r="KA76" s="309"/>
      <c r="KF76" s="309"/>
      <c r="KG76" s="309"/>
      <c r="KH76" s="309"/>
      <c r="KI76" s="283"/>
      <c r="KJ76" s="335"/>
      <c r="KM76" s="42"/>
      <c r="KP76" s="398"/>
      <c r="LD76" s="334"/>
      <c r="LF76" s="525"/>
      <c r="LG76" s="3"/>
      <c r="LH76" s="3"/>
    </row>
    <row r="77" spans="2:320" ht="16.5" thickTop="1" thickBot="1" x14ac:dyDescent="0.4">
      <c r="B77" s="587">
        <v>0.180555555555556</v>
      </c>
      <c r="C77" s="450"/>
      <c r="D77" s="450"/>
      <c r="E77" s="450"/>
      <c r="F77" s="450"/>
      <c r="G77" s="450"/>
      <c r="H77" s="379">
        <v>194</v>
      </c>
      <c r="I77" s="379">
        <v>195</v>
      </c>
      <c r="J77" s="379">
        <v>192</v>
      </c>
      <c r="K77" s="379">
        <v>194</v>
      </c>
      <c r="L77" s="379">
        <v>200</v>
      </c>
      <c r="M77" s="379">
        <v>183</v>
      </c>
      <c r="N77" s="379">
        <v>178</v>
      </c>
      <c r="O77" s="447">
        <f t="shared" si="307"/>
        <v>190.85714285714286</v>
      </c>
      <c r="P77" s="446">
        <f t="shared" si="308"/>
        <v>7.625146368618581</v>
      </c>
      <c r="Q77" s="459" t="s">
        <v>183</v>
      </c>
      <c r="R77" s="444">
        <f>AVERAGE(H77:H79,I77:I79,J77:J79,K77:K79,L77:L79,M77:M79,N77:N79)</f>
        <v>190.42857142857142</v>
      </c>
      <c r="S77" s="458">
        <f>STDEV(C77:N79)</f>
        <v>7.4335148386979677</v>
      </c>
      <c r="T77" s="457">
        <f>S77/SQRT(10)</f>
        <v>2.3506837910944736</v>
      </c>
      <c r="V77" s="587">
        <v>0.180555555555556</v>
      </c>
      <c r="W77">
        <f t="shared" si="309"/>
        <v>0</v>
      </c>
      <c r="X77">
        <f t="shared" si="310"/>
        <v>0</v>
      </c>
      <c r="Y77">
        <f t="shared" si="311"/>
        <v>0</v>
      </c>
      <c r="Z77">
        <f t="shared" si="312"/>
        <v>0</v>
      </c>
      <c r="AA77">
        <f t="shared" si="313"/>
        <v>0</v>
      </c>
      <c r="AB77">
        <f t="shared" si="314"/>
        <v>92.38095238095238</v>
      </c>
      <c r="AC77">
        <f t="shared" si="315"/>
        <v>96.059113300492612</v>
      </c>
      <c r="AD77">
        <f t="shared" si="316"/>
        <v>93.203883495145632</v>
      </c>
      <c r="AE77">
        <f t="shared" si="317"/>
        <v>91.079812206572768</v>
      </c>
      <c r="AF77">
        <f t="shared" si="318"/>
        <v>93.45794392523365</v>
      </c>
      <c r="AG77">
        <f t="shared" si="319"/>
        <v>91.5</v>
      </c>
      <c r="AH77">
        <f t="shared" si="320"/>
        <v>93.684210526315795</v>
      </c>
      <c r="AI77" s="447">
        <f t="shared" si="321"/>
        <v>59.215083257701167</v>
      </c>
      <c r="AJ77" s="446">
        <f t="shared" si="322"/>
        <v>46.964637066988814</v>
      </c>
      <c r="AK77" s="459" t="s">
        <v>183</v>
      </c>
      <c r="AL77" s="444" t="e">
        <f>AVERAGE(AC77:AC79,AD77:AD79,AE77:AE79,AF77:AF79,AG77:AG79,AH77:AH79,#REF!)</f>
        <v>#REF!</v>
      </c>
      <c r="AM77" s="458">
        <f>STDEV(X77:AH79)</f>
        <v>45.368487687614319</v>
      </c>
      <c r="AN77" s="457">
        <f>AM77/SQRT(10)</f>
        <v>14.346775509016693</v>
      </c>
      <c r="AP77" s="587">
        <v>0.180555555555556</v>
      </c>
      <c r="AQ77" s="450"/>
      <c r="AR77" s="450"/>
      <c r="AS77" s="450"/>
      <c r="AT77" s="450"/>
      <c r="AU77" s="450"/>
      <c r="AV77" s="379">
        <v>197</v>
      </c>
      <c r="AW77" s="379">
        <v>196</v>
      </c>
      <c r="AX77" s="379">
        <v>195</v>
      </c>
      <c r="AY77" s="379">
        <v>198</v>
      </c>
      <c r="AZ77" s="379">
        <v>203</v>
      </c>
      <c r="BA77" s="379">
        <v>185</v>
      </c>
      <c r="BB77" s="379">
        <v>179</v>
      </c>
      <c r="BC77" s="447">
        <f t="shared" si="323"/>
        <v>193.28571428571428</v>
      </c>
      <c r="BD77" s="446">
        <f t="shared" si="324"/>
        <v>8.3008892237375331</v>
      </c>
      <c r="BE77" s="459" t="s">
        <v>183</v>
      </c>
      <c r="BF77" s="444">
        <f>AVERAGE(AV77:AV79,AW77:AW79,AX77:AX79,AY77:AY79,AZ77:AZ79,BA77:BA79,BB77:BB79)</f>
        <v>192.61904761904762</v>
      </c>
      <c r="BG77" s="458">
        <f>STDEV(AQ77:BB79)</f>
        <v>8.0403743101685912</v>
      </c>
      <c r="BH77" s="457">
        <f>BG77/SQRT(10)</f>
        <v>2.5425896060437876</v>
      </c>
      <c r="BJ77" s="460">
        <v>0.180555555555556</v>
      </c>
      <c r="BK77">
        <f t="shared" si="325"/>
        <v>0</v>
      </c>
      <c r="BL77">
        <f t="shared" si="326"/>
        <v>0</v>
      </c>
      <c r="BM77">
        <f t="shared" si="327"/>
        <v>0</v>
      </c>
      <c r="BN77">
        <f t="shared" si="328"/>
        <v>0</v>
      </c>
      <c r="BO77">
        <f t="shared" si="329"/>
        <v>0</v>
      </c>
      <c r="BP77">
        <f t="shared" si="330"/>
        <v>92.488262910798127</v>
      </c>
      <c r="BQ77">
        <f t="shared" si="331"/>
        <v>96.551724137931032</v>
      </c>
      <c r="BR77">
        <f t="shared" si="332"/>
        <v>94.660194174757279</v>
      </c>
      <c r="BS77">
        <f t="shared" si="333"/>
        <v>92.957746478873233</v>
      </c>
      <c r="BT77">
        <f t="shared" si="334"/>
        <v>94.859813084112147</v>
      </c>
      <c r="BU77">
        <f t="shared" si="335"/>
        <v>92.5</v>
      </c>
      <c r="BV77">
        <f t="shared" si="336"/>
        <v>94.21052631578948</v>
      </c>
      <c r="BW77" s="377">
        <f t="shared" si="337"/>
        <v>56.401774078647179</v>
      </c>
      <c r="BX77" s="365">
        <f t="shared" si="338"/>
        <v>48.558146299121972</v>
      </c>
      <c r="BY77" s="546"/>
      <c r="BZ77" s="545"/>
      <c r="CA77" s="544"/>
      <c r="CB77" s="543"/>
      <c r="CD77" s="460">
        <v>0.180555555555556</v>
      </c>
      <c r="CE77" s="450"/>
      <c r="CF77" s="450"/>
      <c r="CG77" s="450"/>
      <c r="CH77" s="450"/>
      <c r="CI77" s="450"/>
      <c r="CJ77" s="379">
        <v>200</v>
      </c>
      <c r="CK77" s="379">
        <v>195</v>
      </c>
      <c r="CL77" s="379">
        <v>196</v>
      </c>
      <c r="CM77" s="379">
        <v>202</v>
      </c>
      <c r="CN77" s="379">
        <v>204</v>
      </c>
      <c r="CO77" s="379">
        <v>182</v>
      </c>
      <c r="CP77" s="379">
        <v>180</v>
      </c>
      <c r="CQ77" s="447">
        <f t="shared" si="339"/>
        <v>194.14285714285714</v>
      </c>
      <c r="CR77" s="446">
        <f t="shared" si="340"/>
        <v>9.5294031192684781</v>
      </c>
      <c r="CS77" s="459" t="s">
        <v>183</v>
      </c>
      <c r="CT77" s="444">
        <f>AVERAGE(CJ77:CJ79,CK77:CK79,CL77:CL79,CM77:CM79,CN77:CN79,CO77:CO79,CP77:CP79)</f>
        <v>193.85714285714286</v>
      </c>
      <c r="CU77" s="458">
        <f>STDEV(CE77:CP79)</f>
        <v>8.8163808577313301</v>
      </c>
      <c r="CV77" s="457">
        <f>CU77/SQRT(10)</f>
        <v>2.7879844229939916</v>
      </c>
      <c r="CX77" s="590">
        <v>0.180555555555556</v>
      </c>
      <c r="CY77">
        <f t="shared" si="341"/>
        <v>0</v>
      </c>
      <c r="CZ77">
        <f t="shared" si="342"/>
        <v>0</v>
      </c>
      <c r="DA77">
        <f t="shared" si="343"/>
        <v>0</v>
      </c>
      <c r="DB77">
        <f t="shared" si="344"/>
        <v>0</v>
      </c>
      <c r="DC77">
        <f t="shared" si="345"/>
        <v>0</v>
      </c>
      <c r="DD77">
        <f t="shared" si="346"/>
        <v>95.238095238095227</v>
      </c>
      <c r="DE77">
        <f t="shared" si="347"/>
        <v>96.059113300492612</v>
      </c>
      <c r="DF77">
        <f t="shared" si="348"/>
        <v>95.145631067961162</v>
      </c>
      <c r="DG77">
        <f t="shared" si="349"/>
        <v>94.835680751173712</v>
      </c>
      <c r="DH77">
        <f t="shared" si="350"/>
        <v>95.327102803738313</v>
      </c>
      <c r="DI77">
        <f t="shared" si="351"/>
        <v>91</v>
      </c>
      <c r="DJ77">
        <f t="shared" si="352"/>
        <v>94.73684210526315</v>
      </c>
      <c r="DK77" s="377">
        <f t="shared" si="353"/>
        <v>60.212951387884011</v>
      </c>
      <c r="DL77" s="365">
        <f t="shared" si="354"/>
        <v>47.755498746544397</v>
      </c>
      <c r="DM77" s="549" t="s">
        <v>183</v>
      </c>
      <c r="DN77" s="545">
        <f>AVERAGE(CZ77:CZ79,DA77:DA79,DB77:DB79,DC77:DC79,DD77:DD79,DE77:DE79,DJ77:DJ79)</f>
        <v>40.768135445345713</v>
      </c>
      <c r="DO77" s="545">
        <f>STDEV(CZ77:DJ79)</f>
        <v>46.168782433023345</v>
      </c>
      <c r="DP77" s="548">
        <f>DO77/SQRT(10)</f>
        <v>14.599850928512403</v>
      </c>
      <c r="DR77" s="460">
        <v>0.180555555555556</v>
      </c>
      <c r="DS77" s="450"/>
      <c r="DT77" s="450"/>
      <c r="DU77" s="450"/>
      <c r="DV77" s="450"/>
      <c r="DW77" s="450"/>
      <c r="DX77" s="379">
        <v>201</v>
      </c>
      <c r="DY77" s="379">
        <v>196</v>
      </c>
      <c r="DZ77" s="379">
        <v>196</v>
      </c>
      <c r="EA77" s="379">
        <v>202</v>
      </c>
      <c r="EB77" s="379">
        <v>203</v>
      </c>
      <c r="EC77" s="379">
        <v>184</v>
      </c>
      <c r="ED77" s="379">
        <v>180</v>
      </c>
      <c r="EE77" s="447">
        <f t="shared" si="355"/>
        <v>194.57142857142858</v>
      </c>
      <c r="EF77" s="446">
        <f t="shared" si="356"/>
        <v>9.0895020556160055</v>
      </c>
      <c r="EG77" s="459" t="s">
        <v>183</v>
      </c>
      <c r="EH77" s="444">
        <f>AVERAGE(DX77:DX79,DY77:DY79,DZ77:DZ79,EA77:EA79,EB77:EB79,EC77:EC79,ED77:ED79)</f>
        <v>193.9047619047619</v>
      </c>
      <c r="EI77" s="458">
        <f>STDEV(DS77:ED79)</f>
        <v>8.3300946087350169</v>
      </c>
      <c r="EJ77" s="457">
        <f>EI77/SQRT(10)</f>
        <v>2.6342072088291797</v>
      </c>
      <c r="EL77" s="590">
        <v>0.180555555555556</v>
      </c>
      <c r="EM77">
        <f t="shared" si="357"/>
        <v>0</v>
      </c>
      <c r="EN77">
        <f t="shared" si="358"/>
        <v>0</v>
      </c>
      <c r="EO77">
        <f t="shared" si="359"/>
        <v>0</v>
      </c>
      <c r="EP77">
        <f t="shared" si="360"/>
        <v>0</v>
      </c>
      <c r="EQ77">
        <f t="shared" si="361"/>
        <v>0</v>
      </c>
      <c r="ER77">
        <f t="shared" si="362"/>
        <v>95.714285714285722</v>
      </c>
      <c r="ES77">
        <f t="shared" si="363"/>
        <v>96.551724137931032</v>
      </c>
      <c r="ET77">
        <f t="shared" si="364"/>
        <v>95.145631067961162</v>
      </c>
      <c r="EU77">
        <f t="shared" si="365"/>
        <v>94.835680751173712</v>
      </c>
      <c r="EV77">
        <f t="shared" si="366"/>
        <v>94.859813084112147</v>
      </c>
      <c r="EW77">
        <f t="shared" si="367"/>
        <v>92</v>
      </c>
      <c r="EX77">
        <f t="shared" si="368"/>
        <v>94.73684210526315</v>
      </c>
      <c r="EY77" s="377">
        <f t="shared" si="369"/>
        <v>56.91071347554638</v>
      </c>
      <c r="EZ77" s="365">
        <f t="shared" si="370"/>
        <v>47.85894927670757</v>
      </c>
      <c r="FA77" s="549" t="s">
        <v>183</v>
      </c>
      <c r="FB77" s="545">
        <f>AVERAGE(EN77:EN79,EO77:EO79,EP77:EP79,EQ77:EQ79,ER77:ER79,ES77:ES79,EW77:EW79)</f>
        <v>40.471811713191023</v>
      </c>
      <c r="FC77" s="545">
        <f>STDEV(EN77:EW79)</f>
        <v>47.101389360387131</v>
      </c>
      <c r="FD77" s="548">
        <f>FC77/SQRT(10)</f>
        <v>14.89476713372448</v>
      </c>
      <c r="FF77" s="460">
        <v>0.180555555555556</v>
      </c>
      <c r="FG77" s="450"/>
      <c r="FH77" s="450"/>
      <c r="FI77" s="450"/>
      <c r="FJ77" s="450"/>
      <c r="FK77" s="450"/>
      <c r="FL77" s="379">
        <v>201</v>
      </c>
      <c r="FM77" s="379">
        <v>195</v>
      </c>
      <c r="FN77" s="379">
        <v>196</v>
      </c>
      <c r="FO77" s="379">
        <v>200</v>
      </c>
      <c r="FP77" s="379">
        <v>204</v>
      </c>
      <c r="FQ77" s="379">
        <v>184</v>
      </c>
      <c r="FR77" s="379">
        <v>180</v>
      </c>
      <c r="FS77" s="447">
        <f t="shared" si="371"/>
        <v>194.28571428571428</v>
      </c>
      <c r="FT77" s="446">
        <f t="shared" si="372"/>
        <v>8.994707438530833</v>
      </c>
      <c r="FU77" s="459" t="s">
        <v>183</v>
      </c>
      <c r="FV77" s="550">
        <f>AVERAGE(FG77:FG79,FH77:FH79,FI77:FI79,FJ77:FJ79,FK77:FK79,FL77:FL79,FM77:FM79,FR77:FR79)</f>
        <v>191.55555555555554</v>
      </c>
      <c r="FW77" s="458">
        <f>STDEV(FG77:FR77)</f>
        <v>8.994707438530833</v>
      </c>
      <c r="FX77" s="457">
        <f>FW77/SQRT(10)</f>
        <v>2.8443762392616398</v>
      </c>
      <c r="FZ77" s="590">
        <v>0.180555555555556</v>
      </c>
      <c r="GA77">
        <f t="shared" si="373"/>
        <v>0</v>
      </c>
      <c r="GB77">
        <f t="shared" si="374"/>
        <v>0</v>
      </c>
      <c r="GC77">
        <f t="shared" si="375"/>
        <v>0</v>
      </c>
      <c r="GD77">
        <f t="shared" si="376"/>
        <v>0</v>
      </c>
      <c r="GE77">
        <f t="shared" si="377"/>
        <v>0</v>
      </c>
      <c r="GF77">
        <f t="shared" si="378"/>
        <v>95.714285714285722</v>
      </c>
      <c r="GG77">
        <f t="shared" si="379"/>
        <v>96.059113300492612</v>
      </c>
      <c r="GH77">
        <f t="shared" si="380"/>
        <v>95.145631067961162</v>
      </c>
      <c r="GI77">
        <f t="shared" si="381"/>
        <v>93.896713615023472</v>
      </c>
      <c r="GJ77">
        <f t="shared" si="382"/>
        <v>92</v>
      </c>
      <c r="GK77">
        <f t="shared" si="383"/>
        <v>92</v>
      </c>
      <c r="GL77">
        <f t="shared" si="384"/>
        <v>94.73684210526315</v>
      </c>
      <c r="GM77" s="377">
        <f t="shared" si="385"/>
        <v>59.959325982093283</v>
      </c>
      <c r="GN77" s="365">
        <f t="shared" si="386"/>
        <v>47.554813041874617</v>
      </c>
      <c r="GO77" s="549" t="s">
        <v>183</v>
      </c>
      <c r="GP77" s="545">
        <f>AVERAGE(GB77:GB79,GC77:GC79,GD77:GD79,GE77:GE79,GF77:GF79,GG77:GG79,GL77:GL79)</f>
        <v>40.836944578194256</v>
      </c>
      <c r="GQ77" s="545">
        <f>STDEV(GB77:GL79)</f>
        <v>45.964962860424727</v>
      </c>
      <c r="GR77" s="548">
        <f>GQ77/SQRT(10)</f>
        <v>14.535397520399036</v>
      </c>
      <c r="GT77" s="460">
        <v>0.180555555555556</v>
      </c>
      <c r="GU77" s="450"/>
      <c r="GV77" s="450"/>
      <c r="GW77" s="450"/>
      <c r="GX77" s="450"/>
      <c r="GY77" s="450"/>
      <c r="GZ77" s="379">
        <v>201</v>
      </c>
      <c r="HA77" s="379">
        <v>196</v>
      </c>
      <c r="HB77" s="379">
        <v>196</v>
      </c>
      <c r="HC77" s="379">
        <v>201</v>
      </c>
      <c r="HD77" s="379">
        <v>203</v>
      </c>
      <c r="HE77" s="379">
        <v>185</v>
      </c>
      <c r="HF77" s="379">
        <v>182</v>
      </c>
      <c r="HG77" s="447">
        <f t="shared" si="387"/>
        <v>194.85714285714286</v>
      </c>
      <c r="HH77" s="446">
        <f t="shared" si="388"/>
        <v>8.2346538366542053</v>
      </c>
      <c r="HI77" s="459" t="s">
        <v>183</v>
      </c>
      <c r="HJ77" s="550" t="e">
        <f>AVERAGE(GU77:GU80,GV77:GV80,GW77:GW80,GX77:GX80,GY77:GY80,GZ77:GZ79,HA77:HA79,HF77:HF79)</f>
        <v>#DIV/0!</v>
      </c>
      <c r="HK77" s="458">
        <f>STDEV(GU77:HF77)</f>
        <v>8.2346538366542053</v>
      </c>
      <c r="HL77" s="457">
        <f>HK77/SQRT(10)</f>
        <v>2.6040261866871428</v>
      </c>
      <c r="HN77" s="590">
        <v>0.180555555555556</v>
      </c>
      <c r="HO77">
        <f t="shared" si="389"/>
        <v>0</v>
      </c>
      <c r="HP77">
        <f t="shared" si="390"/>
        <v>0</v>
      </c>
      <c r="HQ77">
        <f t="shared" si="391"/>
        <v>0</v>
      </c>
      <c r="HR77">
        <f t="shared" si="392"/>
        <v>0</v>
      </c>
      <c r="HS77">
        <f t="shared" si="393"/>
        <v>0</v>
      </c>
      <c r="HT77">
        <f t="shared" si="394"/>
        <v>95.714285714285722</v>
      </c>
      <c r="HU77">
        <f t="shared" si="395"/>
        <v>96.551724137931032</v>
      </c>
      <c r="HV77">
        <f t="shared" si="396"/>
        <v>95.145631067961162</v>
      </c>
      <c r="HW77">
        <f t="shared" si="397"/>
        <v>94.366197183098592</v>
      </c>
      <c r="HX77">
        <f t="shared" si="398"/>
        <v>94.859813084112147</v>
      </c>
      <c r="HY77">
        <f t="shared" si="399"/>
        <v>92.5</v>
      </c>
      <c r="HZ77">
        <f t="shared" si="400"/>
        <v>95.78947368421052</v>
      </c>
      <c r="IA77" s="377">
        <f t="shared" si="401"/>
        <v>56.913765118738866</v>
      </c>
      <c r="IB77" s="365">
        <f t="shared" si="402"/>
        <v>47.935295626946285</v>
      </c>
      <c r="IC77" s="549" t="s">
        <v>183</v>
      </c>
      <c r="ID77" s="545" t="e">
        <f>AVERAGE(HP77:HP79,HQ77:HQ79,HR77:HR79,HS77:HS79,HT77:HT79,HU77:HU79,HY77:HY79)</f>
        <v>#DIV/0!</v>
      </c>
      <c r="IE77" s="545" t="e">
        <f>STDEV(HP77:HY79)</f>
        <v>#DIV/0!</v>
      </c>
      <c r="IF77" s="548" t="e">
        <f>IE77/SQRT(10)</f>
        <v>#DIV/0!</v>
      </c>
      <c r="IH77" s="398"/>
      <c r="II77" s="309"/>
      <c r="IJ77" s="309"/>
      <c r="IK77" s="309"/>
      <c r="IL77" s="309"/>
      <c r="IM77" s="309"/>
      <c r="IR77" s="309"/>
      <c r="IS77" s="309"/>
      <c r="IT77" s="309"/>
      <c r="IU77" s="283"/>
      <c r="IV77" s="335"/>
      <c r="IW77" s="526"/>
      <c r="IX77" s="42"/>
      <c r="IY77" s="42"/>
      <c r="JB77" s="398"/>
      <c r="JP77" s="334"/>
      <c r="JQ77" s="526"/>
      <c r="JR77" s="525"/>
      <c r="JS77" s="525"/>
      <c r="JT77" s="3"/>
      <c r="JV77" s="398"/>
      <c r="JW77" s="309"/>
      <c r="JX77" s="309"/>
      <c r="JY77" s="309"/>
      <c r="JZ77" s="309"/>
      <c r="KA77" s="309"/>
      <c r="KF77" s="309"/>
      <c r="KG77" s="309"/>
      <c r="KH77" s="309"/>
      <c r="KI77" s="283"/>
      <c r="KJ77" s="335"/>
      <c r="KK77" s="526"/>
      <c r="KL77" s="42"/>
      <c r="KM77" s="42"/>
      <c r="KP77" s="398"/>
      <c r="LD77" s="334"/>
      <c r="LE77" s="526"/>
      <c r="LF77" s="525"/>
      <c r="LG77" s="525"/>
      <c r="LH77" s="3"/>
    </row>
    <row r="78" spans="2:320" ht="16.5" thickTop="1" thickBot="1" x14ac:dyDescent="0.4">
      <c r="B78" s="589">
        <v>0.194444444444444</v>
      </c>
      <c r="C78" s="547"/>
      <c r="D78" s="547"/>
      <c r="E78" s="547"/>
      <c r="F78" s="547"/>
      <c r="G78" s="547"/>
      <c r="H78" s="393">
        <v>194</v>
      </c>
      <c r="I78" s="393">
        <v>194</v>
      </c>
      <c r="J78" s="393">
        <v>192</v>
      </c>
      <c r="K78" s="393">
        <v>193</v>
      </c>
      <c r="L78" s="393">
        <v>200</v>
      </c>
      <c r="M78" s="393">
        <v>182</v>
      </c>
      <c r="N78" s="393">
        <v>177</v>
      </c>
      <c r="O78" s="447">
        <f t="shared" si="307"/>
        <v>190.28571428571428</v>
      </c>
      <c r="P78" s="446">
        <f t="shared" si="308"/>
        <v>7.9312522280382618</v>
      </c>
      <c r="Q78" s="455"/>
      <c r="R78" s="444"/>
      <c r="S78" s="454"/>
      <c r="T78" s="453"/>
      <c r="V78" s="589">
        <v>0.194444444444444</v>
      </c>
      <c r="W78">
        <f t="shared" si="309"/>
        <v>0</v>
      </c>
      <c r="X78">
        <f t="shared" si="310"/>
        <v>0</v>
      </c>
      <c r="Y78">
        <f t="shared" si="311"/>
        <v>0</v>
      </c>
      <c r="Z78">
        <f t="shared" si="312"/>
        <v>0</v>
      </c>
      <c r="AA78">
        <f t="shared" si="313"/>
        <v>0</v>
      </c>
      <c r="AB78">
        <f t="shared" si="314"/>
        <v>92.38095238095238</v>
      </c>
      <c r="AC78">
        <f t="shared" si="315"/>
        <v>95.566502463054192</v>
      </c>
      <c r="AD78">
        <f t="shared" si="316"/>
        <v>93.203883495145632</v>
      </c>
      <c r="AE78">
        <f t="shared" si="317"/>
        <v>90.610328638497649</v>
      </c>
      <c r="AF78">
        <f t="shared" si="318"/>
        <v>93.45794392523365</v>
      </c>
      <c r="AG78">
        <f t="shared" si="319"/>
        <v>91</v>
      </c>
      <c r="AH78">
        <f t="shared" si="320"/>
        <v>93.15789473684211</v>
      </c>
      <c r="AI78" s="447">
        <f t="shared" si="321"/>
        <v>59.034318694520515</v>
      </c>
      <c r="AJ78" s="446">
        <f t="shared" si="322"/>
        <v>46.821591519223567</v>
      </c>
      <c r="AK78" s="455"/>
      <c r="AL78" s="444"/>
      <c r="AM78" s="454"/>
      <c r="AN78" s="453"/>
      <c r="AP78" s="589">
        <v>0.194444444444444</v>
      </c>
      <c r="AQ78" s="547"/>
      <c r="AR78" s="547"/>
      <c r="AS78" s="547"/>
      <c r="AT78" s="547"/>
      <c r="AU78" s="547"/>
      <c r="AV78" s="393">
        <v>196</v>
      </c>
      <c r="AW78" s="393">
        <v>195</v>
      </c>
      <c r="AX78" s="393">
        <v>194</v>
      </c>
      <c r="AY78" s="393">
        <v>198</v>
      </c>
      <c r="AZ78" s="393">
        <v>203</v>
      </c>
      <c r="BA78" s="393">
        <v>184</v>
      </c>
      <c r="BB78" s="393">
        <v>178</v>
      </c>
      <c r="BC78" s="447">
        <f t="shared" si="323"/>
        <v>192.57142857142858</v>
      </c>
      <c r="BD78" s="446">
        <f t="shared" si="324"/>
        <v>8.5995570207064116</v>
      </c>
      <c r="BE78" s="455"/>
      <c r="BF78" s="444"/>
      <c r="BG78" s="454"/>
      <c r="BH78" s="453"/>
      <c r="BJ78" s="456">
        <v>0.194444444444444</v>
      </c>
      <c r="BK78">
        <f t="shared" si="325"/>
        <v>0</v>
      </c>
      <c r="BL78">
        <f t="shared" si="326"/>
        <v>0</v>
      </c>
      <c r="BM78">
        <f t="shared" si="327"/>
        <v>0</v>
      </c>
      <c r="BN78">
        <f t="shared" si="328"/>
        <v>0</v>
      </c>
      <c r="BO78">
        <f t="shared" si="329"/>
        <v>0</v>
      </c>
      <c r="BP78">
        <f t="shared" si="330"/>
        <v>92.018779342723008</v>
      </c>
      <c r="BQ78">
        <f t="shared" si="331"/>
        <v>96.059113300492612</v>
      </c>
      <c r="BR78">
        <f t="shared" si="332"/>
        <v>94.174757281553397</v>
      </c>
      <c r="BS78">
        <f t="shared" si="333"/>
        <v>92.957746478873233</v>
      </c>
      <c r="BT78">
        <f t="shared" si="334"/>
        <v>94.859813084112147</v>
      </c>
      <c r="BU78">
        <f t="shared" si="335"/>
        <v>92</v>
      </c>
      <c r="BV78">
        <f t="shared" si="336"/>
        <v>93.684210526315795</v>
      </c>
      <c r="BW78" s="377">
        <f t="shared" si="337"/>
        <v>56.207020948775437</v>
      </c>
      <c r="BX78" s="365">
        <f t="shared" si="338"/>
        <v>48.390688542165115</v>
      </c>
      <c r="BY78" s="537"/>
      <c r="BZ78" s="536"/>
      <c r="CA78" s="536"/>
      <c r="CB78" s="535"/>
      <c r="CD78" s="456">
        <v>0.194444444444444</v>
      </c>
      <c r="CE78" s="547"/>
      <c r="CF78" s="547"/>
      <c r="CG78" s="547"/>
      <c r="CH78" s="547"/>
      <c r="CI78" s="547"/>
      <c r="CJ78" s="393">
        <v>199</v>
      </c>
      <c r="CK78" s="393">
        <v>195</v>
      </c>
      <c r="CL78" s="449">
        <v>195</v>
      </c>
      <c r="CM78" s="393">
        <v>202</v>
      </c>
      <c r="CN78" s="393">
        <v>204</v>
      </c>
      <c r="CO78" s="393">
        <v>183</v>
      </c>
      <c r="CP78" s="393">
        <v>179</v>
      </c>
      <c r="CQ78" s="447">
        <f t="shared" si="339"/>
        <v>193.85714285714286</v>
      </c>
      <c r="CR78" s="446">
        <f t="shared" si="340"/>
        <v>9.4591855080757608</v>
      </c>
      <c r="CS78" s="455"/>
      <c r="CT78" s="444"/>
      <c r="CU78" s="454"/>
      <c r="CV78" s="453"/>
      <c r="CX78" s="588">
        <v>0.194444444444445</v>
      </c>
      <c r="CY78">
        <f t="shared" si="341"/>
        <v>0</v>
      </c>
      <c r="CZ78">
        <f t="shared" si="342"/>
        <v>0</v>
      </c>
      <c r="DA78">
        <f t="shared" si="343"/>
        <v>0</v>
      </c>
      <c r="DB78">
        <f t="shared" si="344"/>
        <v>0</v>
      </c>
      <c r="DC78">
        <f t="shared" si="345"/>
        <v>0</v>
      </c>
      <c r="DD78">
        <f t="shared" si="346"/>
        <v>94.761904761904759</v>
      </c>
      <c r="DE78">
        <f t="shared" si="347"/>
        <v>96.059113300492612</v>
      </c>
      <c r="DF78">
        <f t="shared" si="348"/>
        <v>94.660194174757279</v>
      </c>
      <c r="DG78">
        <f t="shared" si="349"/>
        <v>94.835680751173712</v>
      </c>
      <c r="DH78">
        <f t="shared" si="350"/>
        <v>95.327102803738313</v>
      </c>
      <c r="DI78">
        <f t="shared" si="351"/>
        <v>91.5</v>
      </c>
      <c r="DJ78">
        <f t="shared" si="352"/>
        <v>94.21052631578948</v>
      </c>
      <c r="DK78" s="377">
        <f t="shared" si="353"/>
        <v>60.123138373441471</v>
      </c>
      <c r="DL78" s="365">
        <f t="shared" si="354"/>
        <v>47.680133072363738</v>
      </c>
      <c r="DM78" s="546"/>
      <c r="DN78" s="545"/>
      <c r="DO78" s="544"/>
      <c r="DP78" s="543"/>
      <c r="DR78" s="456">
        <v>0.194444444444444</v>
      </c>
      <c r="DS78" s="547"/>
      <c r="DT78" s="547"/>
      <c r="DU78" s="547"/>
      <c r="DV78" s="547"/>
      <c r="DW78" s="547"/>
      <c r="DX78" s="393">
        <v>200</v>
      </c>
      <c r="DY78" s="393">
        <v>195</v>
      </c>
      <c r="DZ78" s="393">
        <v>195</v>
      </c>
      <c r="EA78" s="393">
        <v>201</v>
      </c>
      <c r="EB78" s="393">
        <v>202</v>
      </c>
      <c r="EC78" s="393">
        <v>184</v>
      </c>
      <c r="ED78" s="393">
        <v>179</v>
      </c>
      <c r="EE78" s="447">
        <f t="shared" si="355"/>
        <v>193.71428571428572</v>
      </c>
      <c r="EF78" s="446">
        <f t="shared" si="356"/>
        <v>8.9015782442269877</v>
      </c>
      <c r="EG78" s="455"/>
      <c r="EH78" s="444"/>
      <c r="EI78" s="454"/>
      <c r="EJ78" s="453"/>
      <c r="EL78" s="588">
        <v>0.194444444444445</v>
      </c>
      <c r="EM78">
        <f t="shared" si="357"/>
        <v>0</v>
      </c>
      <c r="EN78">
        <f t="shared" si="358"/>
        <v>0</v>
      </c>
      <c r="EO78">
        <f t="shared" si="359"/>
        <v>0</v>
      </c>
      <c r="EP78">
        <f t="shared" si="360"/>
        <v>0</v>
      </c>
      <c r="EQ78">
        <f t="shared" si="361"/>
        <v>0</v>
      </c>
      <c r="ER78">
        <f t="shared" si="362"/>
        <v>95.238095238095227</v>
      </c>
      <c r="ES78">
        <f t="shared" si="363"/>
        <v>96.059113300492612</v>
      </c>
      <c r="ET78">
        <f t="shared" si="364"/>
        <v>94.660194174757279</v>
      </c>
      <c r="EU78">
        <f t="shared" si="365"/>
        <v>94.366197183098592</v>
      </c>
      <c r="EV78">
        <f t="shared" si="366"/>
        <v>94.392523364485982</v>
      </c>
      <c r="EW78">
        <f t="shared" si="367"/>
        <v>92</v>
      </c>
      <c r="EX78">
        <f t="shared" si="368"/>
        <v>94.21052631578948</v>
      </c>
      <c r="EY78" s="377">
        <f t="shared" si="369"/>
        <v>56.671612326092976</v>
      </c>
      <c r="EZ78" s="365">
        <f t="shared" si="370"/>
        <v>47.646065199026943</v>
      </c>
      <c r="FA78" s="546"/>
      <c r="FB78" s="545"/>
      <c r="FC78" s="544"/>
      <c r="FD78" s="543"/>
      <c r="FF78" s="456">
        <v>0.194444444444444</v>
      </c>
      <c r="FG78" s="547"/>
      <c r="FH78" s="547"/>
      <c r="FI78" s="547"/>
      <c r="FJ78" s="547"/>
      <c r="FK78" s="547"/>
      <c r="FL78" s="393">
        <v>200</v>
      </c>
      <c r="FM78" s="393">
        <v>195</v>
      </c>
      <c r="FN78" s="393">
        <v>195</v>
      </c>
      <c r="FO78" s="393">
        <v>199</v>
      </c>
      <c r="FP78" s="393">
        <v>203</v>
      </c>
      <c r="FQ78" s="393">
        <v>184</v>
      </c>
      <c r="FR78" s="393">
        <v>180</v>
      </c>
      <c r="FS78" s="447">
        <f t="shared" si="371"/>
        <v>193.71428571428572</v>
      </c>
      <c r="FT78" s="446">
        <f t="shared" si="372"/>
        <v>8.5579258724351686</v>
      </c>
      <c r="FU78" s="455"/>
      <c r="FV78" s="454"/>
      <c r="FW78" s="454"/>
      <c r="FX78" s="453"/>
      <c r="FZ78" s="588">
        <v>0.194444444444445</v>
      </c>
      <c r="GA78">
        <f t="shared" si="373"/>
        <v>0</v>
      </c>
      <c r="GB78">
        <f t="shared" si="374"/>
        <v>0</v>
      </c>
      <c r="GC78">
        <f t="shared" si="375"/>
        <v>0</v>
      </c>
      <c r="GD78">
        <f t="shared" si="376"/>
        <v>0</v>
      </c>
      <c r="GE78">
        <f t="shared" si="377"/>
        <v>0</v>
      </c>
      <c r="GF78">
        <f t="shared" si="378"/>
        <v>95.238095238095227</v>
      </c>
      <c r="GG78">
        <f t="shared" si="379"/>
        <v>96.059113300492612</v>
      </c>
      <c r="GH78">
        <f t="shared" si="380"/>
        <v>94.660194174757279</v>
      </c>
      <c r="GI78">
        <f t="shared" si="381"/>
        <v>93.427230046948367</v>
      </c>
      <c r="GJ78">
        <f t="shared" si="382"/>
        <v>92</v>
      </c>
      <c r="GK78">
        <f t="shared" si="383"/>
        <v>92</v>
      </c>
      <c r="GL78">
        <f t="shared" si="384"/>
        <v>94.73684210526315</v>
      </c>
      <c r="GM78" s="377">
        <f t="shared" si="385"/>
        <v>59.82922498777787</v>
      </c>
      <c r="GN78" s="365">
        <f t="shared" si="386"/>
        <v>47.449993857916908</v>
      </c>
      <c r="GO78" s="546"/>
      <c r="GP78" s="545"/>
      <c r="GQ78" s="544"/>
      <c r="GR78" s="543"/>
      <c r="GT78" s="456">
        <v>0.194444444444444</v>
      </c>
      <c r="GU78" s="547"/>
      <c r="GV78" s="547"/>
      <c r="GW78" s="547"/>
      <c r="GX78" s="547"/>
      <c r="GY78" s="547"/>
      <c r="GZ78" s="393">
        <v>199</v>
      </c>
      <c r="HA78" s="393">
        <v>196</v>
      </c>
      <c r="HB78" s="393">
        <v>195</v>
      </c>
      <c r="HC78" s="393">
        <v>201</v>
      </c>
      <c r="HD78" s="393">
        <v>203</v>
      </c>
      <c r="HE78" s="393">
        <v>184</v>
      </c>
      <c r="HF78" s="393">
        <v>182</v>
      </c>
      <c r="HG78" s="447">
        <f t="shared" si="387"/>
        <v>194.28571428571428</v>
      </c>
      <c r="HH78" s="446">
        <f t="shared" si="388"/>
        <v>8.1998838551588786</v>
      </c>
      <c r="HI78" s="455"/>
      <c r="HJ78" s="454"/>
      <c r="HK78" s="454"/>
      <c r="HL78" s="453"/>
      <c r="HN78" s="588">
        <v>0.194444444444445</v>
      </c>
      <c r="HO78">
        <f t="shared" si="389"/>
        <v>0</v>
      </c>
      <c r="HP78">
        <f t="shared" si="390"/>
        <v>0</v>
      </c>
      <c r="HQ78">
        <f t="shared" si="391"/>
        <v>0</v>
      </c>
      <c r="HR78">
        <f t="shared" si="392"/>
        <v>0</v>
      </c>
      <c r="HS78">
        <f t="shared" si="393"/>
        <v>0</v>
      </c>
      <c r="HT78">
        <f t="shared" si="394"/>
        <v>94.761904761904759</v>
      </c>
      <c r="HU78">
        <f t="shared" si="395"/>
        <v>96.551724137931032</v>
      </c>
      <c r="HV78">
        <f t="shared" si="396"/>
        <v>94.660194174757279</v>
      </c>
      <c r="HW78">
        <f t="shared" si="397"/>
        <v>94.366197183098592</v>
      </c>
      <c r="HX78">
        <f t="shared" si="398"/>
        <v>94.859813084112147</v>
      </c>
      <c r="HY78">
        <f t="shared" si="399"/>
        <v>92</v>
      </c>
      <c r="HZ78">
        <f t="shared" si="400"/>
        <v>95.78947368421052</v>
      </c>
      <c r="IA78" s="377">
        <f t="shared" si="401"/>
        <v>56.719983334180384</v>
      </c>
      <c r="IB78" s="365">
        <f t="shared" si="402"/>
        <v>47.797556176400107</v>
      </c>
      <c r="IC78" s="546"/>
      <c r="ID78" s="545"/>
      <c r="IE78" s="544"/>
      <c r="IF78" s="543"/>
      <c r="IH78" s="398"/>
      <c r="II78" s="309"/>
      <c r="IJ78" s="309"/>
      <c r="IK78" s="309"/>
      <c r="IL78" s="309"/>
      <c r="IM78" s="309"/>
      <c r="IR78" s="309"/>
      <c r="IS78" s="309"/>
      <c r="IT78" s="309"/>
      <c r="IU78" s="283"/>
      <c r="IV78" s="335"/>
      <c r="IX78" s="42"/>
      <c r="IY78" s="42"/>
      <c r="JB78" s="398"/>
      <c r="JP78" s="334"/>
      <c r="JQ78" s="3"/>
      <c r="JR78" s="525"/>
      <c r="JS78" s="525"/>
      <c r="JT78" s="3"/>
      <c r="JV78" s="398"/>
      <c r="JW78" s="309"/>
      <c r="JX78" s="309"/>
      <c r="JY78" s="309"/>
      <c r="JZ78" s="309"/>
      <c r="KA78" s="309"/>
      <c r="KF78" s="309"/>
      <c r="KG78" s="309"/>
      <c r="KH78" s="309"/>
      <c r="KI78" s="283"/>
      <c r="KJ78" s="335"/>
      <c r="KL78" s="42"/>
      <c r="KM78" s="42"/>
      <c r="KP78" s="398"/>
      <c r="LD78" s="334"/>
      <c r="LE78" s="3"/>
      <c r="LF78" s="525"/>
      <c r="LG78" s="525"/>
      <c r="LH78" s="3"/>
    </row>
    <row r="79" spans="2:320" ht="16.5" thickTop="1" thickBot="1" x14ac:dyDescent="0.4">
      <c r="B79" s="587">
        <v>0.20833333333333301</v>
      </c>
      <c r="C79" s="557"/>
      <c r="D79" s="557"/>
      <c r="E79" s="557"/>
      <c r="F79" s="557"/>
      <c r="G79" s="557"/>
      <c r="H79" s="379">
        <v>195</v>
      </c>
      <c r="I79" s="379">
        <v>193</v>
      </c>
      <c r="J79" s="379">
        <v>191</v>
      </c>
      <c r="K79" s="379">
        <v>193</v>
      </c>
      <c r="L79" s="379">
        <v>200</v>
      </c>
      <c r="M79" s="379">
        <v>182</v>
      </c>
      <c r="N79" s="379">
        <v>177</v>
      </c>
      <c r="O79" s="447">
        <f t="shared" si="307"/>
        <v>190.14285714285714</v>
      </c>
      <c r="P79" s="446">
        <f t="shared" si="308"/>
        <v>7.9252459778560693</v>
      </c>
      <c r="Q79" s="445"/>
      <c r="R79" s="444"/>
      <c r="S79" s="443"/>
      <c r="T79" s="442"/>
      <c r="V79" s="587">
        <v>0.20833333333333301</v>
      </c>
      <c r="W79">
        <f t="shared" si="309"/>
        <v>0</v>
      </c>
      <c r="X79">
        <f t="shared" si="310"/>
        <v>0</v>
      </c>
      <c r="Y79">
        <f t="shared" si="311"/>
        <v>0</v>
      </c>
      <c r="Z79">
        <f t="shared" si="312"/>
        <v>0</v>
      </c>
      <c r="AA79">
        <f t="shared" si="313"/>
        <v>0</v>
      </c>
      <c r="AB79">
        <f t="shared" si="314"/>
        <v>92.857142857142861</v>
      </c>
      <c r="AC79">
        <f t="shared" si="315"/>
        <v>95.073891625615758</v>
      </c>
      <c r="AD79">
        <f t="shared" si="316"/>
        <v>92.71844660194175</v>
      </c>
      <c r="AE79">
        <f t="shared" si="317"/>
        <v>90.610328638497649</v>
      </c>
      <c r="AF79">
        <f t="shared" si="318"/>
        <v>93.45794392523365</v>
      </c>
      <c r="AG79">
        <f t="shared" si="319"/>
        <v>91</v>
      </c>
      <c r="AH79">
        <f t="shared" si="320"/>
        <v>93.15789473684211</v>
      </c>
      <c r="AI79" s="447">
        <f t="shared" si="321"/>
        <v>58.98869530775216</v>
      </c>
      <c r="AJ79" s="446">
        <f t="shared" si="322"/>
        <v>46.782356251046693</v>
      </c>
      <c r="AK79" s="445"/>
      <c r="AL79" s="444"/>
      <c r="AM79" s="443"/>
      <c r="AN79" s="442"/>
      <c r="AP79" s="587">
        <v>0.20833333333333301</v>
      </c>
      <c r="AQ79" s="547"/>
      <c r="AR79" s="547"/>
      <c r="AS79" s="547"/>
      <c r="AT79" s="547"/>
      <c r="AU79" s="547"/>
      <c r="AV79" s="379">
        <v>195</v>
      </c>
      <c r="AW79" s="379">
        <v>194</v>
      </c>
      <c r="AX79" s="379">
        <v>194</v>
      </c>
      <c r="AY79" s="379">
        <v>198</v>
      </c>
      <c r="AZ79" s="379">
        <v>202</v>
      </c>
      <c r="BA79" s="379">
        <v>183</v>
      </c>
      <c r="BB79" s="379">
        <v>178</v>
      </c>
      <c r="BC79" s="447">
        <f t="shared" si="323"/>
        <v>192</v>
      </c>
      <c r="BD79" s="446">
        <f t="shared" si="324"/>
        <v>8.4656167328001963</v>
      </c>
      <c r="BE79" s="445"/>
      <c r="BF79" s="444"/>
      <c r="BG79" s="443"/>
      <c r="BH79" s="442"/>
      <c r="BJ79" s="460">
        <v>0.20833333333333301</v>
      </c>
      <c r="BK79">
        <f t="shared" si="325"/>
        <v>0</v>
      </c>
      <c r="BL79">
        <f t="shared" si="326"/>
        <v>0</v>
      </c>
      <c r="BM79">
        <f t="shared" si="327"/>
        <v>0</v>
      </c>
      <c r="BN79">
        <f t="shared" si="328"/>
        <v>0</v>
      </c>
      <c r="BO79">
        <f t="shared" si="329"/>
        <v>0</v>
      </c>
      <c r="BP79">
        <f t="shared" si="330"/>
        <v>91.549295774647888</v>
      </c>
      <c r="BQ79">
        <f t="shared" si="331"/>
        <v>95.566502463054192</v>
      </c>
      <c r="BR79">
        <f t="shared" si="332"/>
        <v>94.174757281553397</v>
      </c>
      <c r="BS79">
        <f t="shared" si="333"/>
        <v>92.957746478873233</v>
      </c>
      <c r="BT79">
        <f t="shared" si="334"/>
        <v>94.392523364485982</v>
      </c>
      <c r="BU79">
        <f t="shared" si="335"/>
        <v>91.5</v>
      </c>
      <c r="BV79">
        <f t="shared" si="336"/>
        <v>93.684210526315795</v>
      </c>
      <c r="BW79" s="377">
        <f t="shared" si="337"/>
        <v>56.014082536261469</v>
      </c>
      <c r="BX79" s="585"/>
      <c r="BY79" s="415"/>
      <c r="BZ79" s="414"/>
      <c r="CA79" s="414"/>
      <c r="CB79" s="413"/>
      <c r="CD79" s="460">
        <v>0.20833333333333301</v>
      </c>
      <c r="CE79" s="450"/>
      <c r="CF79" s="450"/>
      <c r="CG79" s="450"/>
      <c r="CH79" s="450"/>
      <c r="CI79" s="450"/>
      <c r="CJ79" s="379">
        <v>199</v>
      </c>
      <c r="CK79" s="379">
        <v>194</v>
      </c>
      <c r="CL79" s="379">
        <v>195</v>
      </c>
      <c r="CM79" s="379">
        <v>201</v>
      </c>
      <c r="CN79" s="379">
        <v>203</v>
      </c>
      <c r="CO79" s="379">
        <v>183</v>
      </c>
      <c r="CP79" s="379">
        <v>180</v>
      </c>
      <c r="CQ79" s="447">
        <f t="shared" si="339"/>
        <v>193.57142857142858</v>
      </c>
      <c r="CR79" s="446">
        <f t="shared" si="340"/>
        <v>8.8667382739679201</v>
      </c>
      <c r="CS79" s="445"/>
      <c r="CT79" s="444"/>
      <c r="CU79" s="443"/>
      <c r="CV79" s="442"/>
      <c r="CX79" s="586">
        <v>0.20833333333333301</v>
      </c>
      <c r="CY79">
        <f t="shared" si="341"/>
        <v>0</v>
      </c>
      <c r="CZ79">
        <f t="shared" si="342"/>
        <v>0</v>
      </c>
      <c r="DA79">
        <f t="shared" si="343"/>
        <v>0</v>
      </c>
      <c r="DB79">
        <f t="shared" si="344"/>
        <v>0</v>
      </c>
      <c r="DC79">
        <f t="shared" si="345"/>
        <v>0</v>
      </c>
      <c r="DD79">
        <f t="shared" si="346"/>
        <v>94.761904761904759</v>
      </c>
      <c r="DE79">
        <f t="shared" si="347"/>
        <v>95.566502463054192</v>
      </c>
      <c r="DF79">
        <f t="shared" si="348"/>
        <v>94.660194174757279</v>
      </c>
      <c r="DG79">
        <f t="shared" si="349"/>
        <v>94.366197183098592</v>
      </c>
      <c r="DH79">
        <f t="shared" si="350"/>
        <v>94.859813084112147</v>
      </c>
      <c r="DI79">
        <f t="shared" si="351"/>
        <v>91.5</v>
      </c>
      <c r="DJ79">
        <f t="shared" si="352"/>
        <v>94.73684210526315</v>
      </c>
      <c r="DK79" s="377">
        <f t="shared" si="353"/>
        <v>60.041041252017287</v>
      </c>
      <c r="DL79" s="365">
        <f t="shared" si="354"/>
        <v>47.61283117886066</v>
      </c>
      <c r="DM79" s="537"/>
      <c r="DN79" s="536"/>
      <c r="DO79" s="536"/>
      <c r="DP79" s="535"/>
      <c r="DR79" s="460">
        <v>0.20833333333333301</v>
      </c>
      <c r="DX79" s="379">
        <v>198</v>
      </c>
      <c r="DY79" s="379">
        <v>195</v>
      </c>
      <c r="DZ79" s="379">
        <v>195</v>
      </c>
      <c r="EA79" s="379">
        <v>200</v>
      </c>
      <c r="EB79" s="379">
        <v>202</v>
      </c>
      <c r="EC79" s="379">
        <v>184</v>
      </c>
      <c r="ED79" s="379">
        <v>180</v>
      </c>
      <c r="EE79" s="447">
        <f t="shared" si="355"/>
        <v>193.42857142857142</v>
      </c>
      <c r="EF79" s="446">
        <f t="shared" si="356"/>
        <v>8.2836614862660589</v>
      </c>
      <c r="EG79" s="445"/>
      <c r="EH79" s="444"/>
      <c r="EI79" s="443"/>
      <c r="EJ79" s="442"/>
      <c r="EL79" s="586">
        <v>0.20833333333333301</v>
      </c>
      <c r="EM79">
        <f t="shared" si="357"/>
        <v>0</v>
      </c>
      <c r="EN79">
        <f t="shared" si="358"/>
        <v>0</v>
      </c>
      <c r="EO79">
        <f t="shared" si="359"/>
        <v>0</v>
      </c>
      <c r="EP79">
        <f t="shared" si="360"/>
        <v>0</v>
      </c>
      <c r="EQ79">
        <f t="shared" si="361"/>
        <v>0</v>
      </c>
      <c r="ER79">
        <f t="shared" si="362"/>
        <v>94.285714285714278</v>
      </c>
      <c r="ES79">
        <f t="shared" si="363"/>
        <v>96.059113300492612</v>
      </c>
      <c r="ET79">
        <f t="shared" si="364"/>
        <v>94.660194174757279</v>
      </c>
      <c r="EU79">
        <f t="shared" si="365"/>
        <v>93.896713615023472</v>
      </c>
      <c r="EV79">
        <f t="shared" si="366"/>
        <v>94.392523364485982</v>
      </c>
      <c r="EW79">
        <f t="shared" si="367"/>
        <v>92</v>
      </c>
      <c r="EX79">
        <f t="shared" si="368"/>
        <v>94.73684210526315</v>
      </c>
      <c r="EY79" s="377">
        <f t="shared" si="369"/>
        <v>56.529425874047362</v>
      </c>
      <c r="EZ79" s="365">
        <f t="shared" si="370"/>
        <v>47.58106754279472</v>
      </c>
      <c r="FA79" s="537"/>
      <c r="FB79" s="536"/>
      <c r="FC79" s="536"/>
      <c r="FD79" s="535"/>
      <c r="FF79" s="460">
        <v>0.20833333333333301</v>
      </c>
      <c r="FL79" s="379">
        <v>199</v>
      </c>
      <c r="FM79" s="379">
        <v>195</v>
      </c>
      <c r="FN79" s="379">
        <v>196</v>
      </c>
      <c r="FO79" s="379">
        <v>199</v>
      </c>
      <c r="FP79" s="379">
        <v>203</v>
      </c>
      <c r="FQ79" s="379">
        <v>184</v>
      </c>
      <c r="FR79" s="379">
        <v>179</v>
      </c>
      <c r="FS79" s="447">
        <f t="shared" si="371"/>
        <v>193.57142857142858</v>
      </c>
      <c r="FT79" s="446">
        <f t="shared" si="372"/>
        <v>8.753230696094306</v>
      </c>
      <c r="FU79" s="445"/>
      <c r="FV79" s="443"/>
      <c r="FW79" s="443"/>
      <c r="FX79" s="442"/>
      <c r="FZ79" s="586">
        <v>0.20833333333333301</v>
      </c>
      <c r="GA79">
        <f t="shared" si="373"/>
        <v>0</v>
      </c>
      <c r="GB79">
        <f t="shared" si="374"/>
        <v>0</v>
      </c>
      <c r="GC79">
        <f t="shared" si="375"/>
        <v>0</v>
      </c>
      <c r="GD79">
        <f t="shared" si="376"/>
        <v>0</v>
      </c>
      <c r="GE79">
        <f t="shared" si="377"/>
        <v>0</v>
      </c>
      <c r="GF79">
        <f t="shared" si="378"/>
        <v>94.761904761904759</v>
      </c>
      <c r="GG79">
        <f t="shared" si="379"/>
        <v>96.059113300492612</v>
      </c>
      <c r="GH79">
        <f t="shared" si="380"/>
        <v>95.145631067961162</v>
      </c>
      <c r="GI79">
        <f t="shared" si="381"/>
        <v>93.427230046948367</v>
      </c>
      <c r="GJ79">
        <f t="shared" si="382"/>
        <v>92</v>
      </c>
      <c r="GK79">
        <f t="shared" si="383"/>
        <v>92</v>
      </c>
      <c r="GL79">
        <f t="shared" si="384"/>
        <v>94.21052631578948</v>
      </c>
      <c r="GM79" s="377">
        <f t="shared" si="385"/>
        <v>59.782218681190578</v>
      </c>
      <c r="GN79" s="365">
        <f t="shared" si="386"/>
        <v>47.41211149225758</v>
      </c>
      <c r="GO79" s="537"/>
      <c r="GP79" s="536"/>
      <c r="GQ79" s="536"/>
      <c r="GR79" s="535"/>
      <c r="GT79" s="460">
        <v>0.20833333333333301</v>
      </c>
      <c r="GZ79" s="379">
        <v>201</v>
      </c>
      <c r="HA79" s="379">
        <v>195</v>
      </c>
      <c r="HB79" s="379">
        <v>195</v>
      </c>
      <c r="HC79" s="379">
        <v>199</v>
      </c>
      <c r="HD79" s="379">
        <v>203</v>
      </c>
      <c r="HE79" s="379">
        <v>184</v>
      </c>
      <c r="HF79" s="379">
        <v>182</v>
      </c>
      <c r="HG79" s="447">
        <f t="shared" si="387"/>
        <v>194.14285714285714</v>
      </c>
      <c r="HH79" s="446">
        <f t="shared" si="388"/>
        <v>8.1737093054208749</v>
      </c>
      <c r="HI79" s="445"/>
      <c r="HJ79" s="443"/>
      <c r="HK79" s="443"/>
      <c r="HL79" s="442"/>
      <c r="HN79" s="586">
        <v>0.20833333333333301</v>
      </c>
      <c r="HO79" t="e">
        <f>GU80/GU$6*100</f>
        <v>#DIV/0!</v>
      </c>
      <c r="HP79" t="e">
        <f>GV80/GV$6*100</f>
        <v>#DIV/0!</v>
      </c>
      <c r="HQ79" t="e">
        <f>GW80/GW$6*100</f>
        <v>#DIV/0!</v>
      </c>
      <c r="HR79" t="e">
        <f>GX80/GX$6*100</f>
        <v>#DIV/0!</v>
      </c>
      <c r="HS79" t="e">
        <f>GY80/GY$6*100</f>
        <v>#DIV/0!</v>
      </c>
      <c r="HT79">
        <f t="shared" ref="HT79:HZ79" si="403">GZ79/GZ$6*100</f>
        <v>95.714285714285722</v>
      </c>
      <c r="HU79">
        <f t="shared" si="403"/>
        <v>96.059113300492612</v>
      </c>
      <c r="HV79">
        <f t="shared" si="403"/>
        <v>94.660194174757279</v>
      </c>
      <c r="HW79">
        <f t="shared" si="403"/>
        <v>93.427230046948367</v>
      </c>
      <c r="HX79">
        <f t="shared" si="403"/>
        <v>94.859813084112147</v>
      </c>
      <c r="HY79">
        <f t="shared" si="403"/>
        <v>92</v>
      </c>
      <c r="HZ79">
        <f t="shared" si="403"/>
        <v>95.78947368421052</v>
      </c>
      <c r="IA79" s="377" t="e">
        <f t="shared" si="401"/>
        <v>#DIV/0!</v>
      </c>
      <c r="IB79" s="365" t="e">
        <f t="shared" si="402"/>
        <v>#DIV/0!</v>
      </c>
      <c r="IC79" s="537"/>
      <c r="ID79" s="536"/>
      <c r="IE79" s="536"/>
      <c r="IF79" s="535"/>
      <c r="IH79" s="398"/>
      <c r="II79" s="309"/>
      <c r="IJ79" s="309"/>
      <c r="IK79" s="309"/>
      <c r="IL79" s="309"/>
      <c r="IM79" s="309"/>
      <c r="IR79" s="309"/>
      <c r="IS79" s="309"/>
      <c r="IT79" s="309"/>
      <c r="IU79" s="283"/>
      <c r="IV79" s="335"/>
      <c r="JB79" s="398"/>
      <c r="JP79" s="334"/>
      <c r="JQ79" s="3"/>
      <c r="JR79" s="3"/>
      <c r="JS79" s="3"/>
      <c r="JT79" s="3"/>
      <c r="JV79" s="398"/>
      <c r="JW79" s="309"/>
      <c r="JX79" s="309"/>
      <c r="JY79" s="309"/>
      <c r="JZ79" s="309"/>
      <c r="KA79" s="309"/>
      <c r="KF79" s="309"/>
      <c r="KG79" s="309"/>
      <c r="KH79" s="309"/>
      <c r="KI79" s="283"/>
      <c r="KJ79" s="335"/>
      <c r="KP79" s="398"/>
      <c r="LD79" s="334"/>
      <c r="LE79" s="3"/>
      <c r="LF79" s="3"/>
      <c r="LG79" s="3"/>
      <c r="LH79" s="3"/>
    </row>
    <row r="80" spans="2:320" ht="16.5" thickTop="1" thickBot="1" x14ac:dyDescent="0.4">
      <c r="B80" s="398" t="s">
        <v>182</v>
      </c>
      <c r="C80" s="437" t="e">
        <f t="shared" ref="C80:N80" si="404">AVERAGE(C65:C78)</f>
        <v>#DIV/0!</v>
      </c>
      <c r="D80" s="434" t="e">
        <f t="shared" si="404"/>
        <v>#DIV/0!</v>
      </c>
      <c r="E80" s="434" t="e">
        <f t="shared" si="404"/>
        <v>#DIV/0!</v>
      </c>
      <c r="F80" s="434" t="e">
        <f t="shared" si="404"/>
        <v>#DIV/0!</v>
      </c>
      <c r="G80" s="434" t="e">
        <f t="shared" si="404"/>
        <v>#DIV/0!</v>
      </c>
      <c r="H80" s="434">
        <f t="shared" si="404"/>
        <v>190.78571428571428</v>
      </c>
      <c r="I80" s="434">
        <f t="shared" si="404"/>
        <v>189.42857142857142</v>
      </c>
      <c r="J80" s="434">
        <f t="shared" si="404"/>
        <v>188.42857142857142</v>
      </c>
      <c r="K80" s="434">
        <f t="shared" si="404"/>
        <v>186.71428571428572</v>
      </c>
      <c r="L80" s="434">
        <f t="shared" si="404"/>
        <v>196.78571428571428</v>
      </c>
      <c r="M80" s="434">
        <f t="shared" si="404"/>
        <v>177.07142857142858</v>
      </c>
      <c r="N80" s="434">
        <f t="shared" si="404"/>
        <v>172.21428571428572</v>
      </c>
      <c r="O80" s="447">
        <f>AVERAGE(C79:N79)</f>
        <v>190.14285714285714</v>
      </c>
      <c r="P80" s="446">
        <f>STDEV(C79:N79)</f>
        <v>7.9252459778560693</v>
      </c>
      <c r="Q80" s="432"/>
      <c r="R80" s="431"/>
      <c r="S80" s="431"/>
      <c r="T80" s="430"/>
      <c r="V80" s="397" t="s">
        <v>182</v>
      </c>
      <c r="W80" s="328">
        <f t="shared" ref="W80:AH80" si="405">AVERAGE(W65:W79)</f>
        <v>0</v>
      </c>
      <c r="X80" s="327">
        <f t="shared" si="405"/>
        <v>0</v>
      </c>
      <c r="Y80" s="327">
        <f t="shared" si="405"/>
        <v>0</v>
      </c>
      <c r="Z80" s="327">
        <f t="shared" si="405"/>
        <v>0</v>
      </c>
      <c r="AA80" s="327">
        <f t="shared" si="405"/>
        <v>0</v>
      </c>
      <c r="AB80" s="327">
        <f t="shared" si="405"/>
        <v>90.984126984126974</v>
      </c>
      <c r="AC80" s="327">
        <f t="shared" si="405"/>
        <v>93.431855500821001</v>
      </c>
      <c r="AD80" s="327">
        <f t="shared" si="405"/>
        <v>91.553398058252426</v>
      </c>
      <c r="AE80" s="327">
        <f t="shared" si="405"/>
        <v>87.856025039123608</v>
      </c>
      <c r="AF80" s="327">
        <f t="shared" si="405"/>
        <v>92.056074766355138</v>
      </c>
      <c r="AG80" s="327">
        <f t="shared" si="405"/>
        <v>88.7</v>
      </c>
      <c r="AH80" s="412">
        <f t="shared" si="405"/>
        <v>90.807017543859658</v>
      </c>
      <c r="AI80" s="377">
        <f t="shared" si="321"/>
        <v>57.762590717503528</v>
      </c>
      <c r="AJ80" s="585"/>
      <c r="AK80" s="415"/>
      <c r="AL80" s="414"/>
      <c r="AM80" s="414"/>
      <c r="AN80" s="413"/>
      <c r="AP80" s="368" t="s">
        <v>182</v>
      </c>
      <c r="AQ80" s="437" t="e">
        <f t="shared" ref="AQ80:BB80" si="406">AVERAGE(AQ65:AQ78)</f>
        <v>#DIV/0!</v>
      </c>
      <c r="AR80" s="434" t="e">
        <f t="shared" si="406"/>
        <v>#DIV/0!</v>
      </c>
      <c r="AS80" s="434" t="e">
        <f t="shared" si="406"/>
        <v>#DIV/0!</v>
      </c>
      <c r="AT80" s="434" t="e">
        <f t="shared" si="406"/>
        <v>#DIV/0!</v>
      </c>
      <c r="AU80" s="434" t="e">
        <f t="shared" si="406"/>
        <v>#DIV/0!</v>
      </c>
      <c r="AV80" s="434">
        <f t="shared" si="406"/>
        <v>192.35714285714286</v>
      </c>
      <c r="AW80" s="434">
        <f t="shared" si="406"/>
        <v>189.92857142857142</v>
      </c>
      <c r="AX80" s="434">
        <f t="shared" si="406"/>
        <v>192.21428571428572</v>
      </c>
      <c r="AY80" s="434">
        <f t="shared" si="406"/>
        <v>189.92857142857142</v>
      </c>
      <c r="AZ80" s="434">
        <f t="shared" si="406"/>
        <v>198.64285714285714</v>
      </c>
      <c r="BA80" s="434">
        <f t="shared" si="406"/>
        <v>180.14285714285714</v>
      </c>
      <c r="BB80" s="584">
        <f t="shared" si="406"/>
        <v>176.14285714285714</v>
      </c>
      <c r="BC80" s="447" t="e">
        <f t="shared" si="323"/>
        <v>#DIV/0!</v>
      </c>
      <c r="BD80" s="309"/>
      <c r="BJ80" s="397" t="s">
        <v>182</v>
      </c>
      <c r="BK80" s="328">
        <f t="shared" ref="BK80:BV80" si="407">AVERAGE(BK65:BK79)</f>
        <v>0</v>
      </c>
      <c r="BL80" s="327">
        <f t="shared" si="407"/>
        <v>0</v>
      </c>
      <c r="BM80" s="327">
        <f t="shared" si="407"/>
        <v>0</v>
      </c>
      <c r="BN80" s="327">
        <f t="shared" si="407"/>
        <v>0</v>
      </c>
      <c r="BO80" s="327">
        <f t="shared" si="407"/>
        <v>0</v>
      </c>
      <c r="BP80" s="327">
        <f t="shared" si="407"/>
        <v>90.391236306729269</v>
      </c>
      <c r="BQ80" s="327">
        <f t="shared" si="407"/>
        <v>93.694581280788171</v>
      </c>
      <c r="BR80" s="327">
        <f t="shared" si="407"/>
        <v>93.365695792880246</v>
      </c>
      <c r="BS80" s="327">
        <f t="shared" si="407"/>
        <v>89.420970266040712</v>
      </c>
      <c r="BT80" s="327">
        <f t="shared" si="407"/>
        <v>92.928348909657331</v>
      </c>
      <c r="BU80" s="327">
        <f t="shared" si="407"/>
        <v>90.166666666666671</v>
      </c>
      <c r="BV80" s="412">
        <f t="shared" si="407"/>
        <v>92.771929824561411</v>
      </c>
      <c r="BW80" s="385">
        <f t="shared" si="337"/>
        <v>54.996749922276237</v>
      </c>
      <c r="BZ80" s="398"/>
      <c r="CD80" s="579" t="s">
        <v>182</v>
      </c>
      <c r="CE80" s="437" t="e">
        <f t="shared" ref="CE80:CP80" si="408">AVERAGE(CE65:CE78)</f>
        <v>#DIV/0!</v>
      </c>
      <c r="CF80" s="434" t="e">
        <f t="shared" si="408"/>
        <v>#DIV/0!</v>
      </c>
      <c r="CG80" s="434" t="e">
        <f t="shared" si="408"/>
        <v>#DIV/0!</v>
      </c>
      <c r="CH80" s="434" t="e">
        <f t="shared" si="408"/>
        <v>#DIV/0!</v>
      </c>
      <c r="CI80" s="434" t="e">
        <f t="shared" si="408"/>
        <v>#DIV/0!</v>
      </c>
      <c r="CJ80" s="434">
        <f t="shared" si="408"/>
        <v>194.21428571428572</v>
      </c>
      <c r="CK80" s="434">
        <f t="shared" si="408"/>
        <v>190.64285714285714</v>
      </c>
      <c r="CL80" s="434">
        <f t="shared" si="408"/>
        <v>192.71428571428572</v>
      </c>
      <c r="CM80" s="434">
        <f t="shared" si="408"/>
        <v>194.35714285714286</v>
      </c>
      <c r="CN80" s="434">
        <f t="shared" si="408"/>
        <v>199.28571428571428</v>
      </c>
      <c r="CO80" s="434">
        <f t="shared" si="408"/>
        <v>180.71428571428572</v>
      </c>
      <c r="CP80" s="584">
        <f t="shared" si="408"/>
        <v>175.71428571428572</v>
      </c>
      <c r="CQ80" s="534"/>
      <c r="CR80" s="422"/>
      <c r="CS80" s="432"/>
      <c r="CT80" s="431"/>
      <c r="CU80" s="431"/>
      <c r="CV80" s="430"/>
      <c r="CX80" s="397" t="s">
        <v>182</v>
      </c>
      <c r="CY80" s="328">
        <f t="shared" ref="CY80:DJ80" si="409">AVERAGE(CY65:CY79)</f>
        <v>0</v>
      </c>
      <c r="CZ80" s="327">
        <f t="shared" si="409"/>
        <v>0</v>
      </c>
      <c r="DA80" s="327">
        <f t="shared" si="409"/>
        <v>0</v>
      </c>
      <c r="DB80" s="327">
        <f t="shared" si="409"/>
        <v>0</v>
      </c>
      <c r="DC80" s="327">
        <f t="shared" si="409"/>
        <v>0</v>
      </c>
      <c r="DD80" s="327">
        <f t="shared" si="409"/>
        <v>92.634920634920633</v>
      </c>
      <c r="DE80" s="327">
        <f t="shared" si="409"/>
        <v>94.022988505747122</v>
      </c>
      <c r="DF80" s="327">
        <f t="shared" si="409"/>
        <v>93.624595469255638</v>
      </c>
      <c r="DG80" s="327">
        <f t="shared" si="409"/>
        <v>91.455399061032864</v>
      </c>
      <c r="DH80" s="327">
        <f t="shared" si="409"/>
        <v>93.239875389408112</v>
      </c>
      <c r="DI80" s="327">
        <f t="shared" si="409"/>
        <v>90.433333333333337</v>
      </c>
      <c r="DJ80" s="412">
        <f t="shared" si="409"/>
        <v>92.631578947368425</v>
      </c>
      <c r="DK80" s="377">
        <f t="shared" si="353"/>
        <v>58.912971940096924</v>
      </c>
      <c r="DL80" s="365">
        <f t="shared" si="354"/>
        <v>46.717830055040004</v>
      </c>
      <c r="DM80" s="44"/>
      <c r="DP80" s="49"/>
      <c r="DR80" s="398" t="s">
        <v>182</v>
      </c>
      <c r="DS80" s="437" t="e">
        <f t="shared" ref="DS80:ED80" si="410">AVERAGE(DS65:DS78)</f>
        <v>#DIV/0!</v>
      </c>
      <c r="DT80" s="434" t="e">
        <f t="shared" si="410"/>
        <v>#DIV/0!</v>
      </c>
      <c r="DU80" s="434" t="e">
        <f t="shared" si="410"/>
        <v>#DIV/0!</v>
      </c>
      <c r="DV80" s="434" t="e">
        <f t="shared" si="410"/>
        <v>#DIV/0!</v>
      </c>
      <c r="DW80" s="434" t="e">
        <f t="shared" si="410"/>
        <v>#DIV/0!</v>
      </c>
      <c r="DX80" s="434">
        <f t="shared" si="410"/>
        <v>195.28571428571428</v>
      </c>
      <c r="DY80" s="434">
        <f t="shared" si="410"/>
        <v>190.71428571428572</v>
      </c>
      <c r="DZ80" s="434">
        <f t="shared" si="410"/>
        <v>193</v>
      </c>
      <c r="EA80" s="434">
        <f t="shared" si="410"/>
        <v>196.21428571428572</v>
      </c>
      <c r="EB80" s="434">
        <f t="shared" si="410"/>
        <v>198.42857142857142</v>
      </c>
      <c r="EC80" s="434">
        <f t="shared" si="410"/>
        <v>180.5</v>
      </c>
      <c r="ED80" s="584">
        <f t="shared" si="410"/>
        <v>177.35714285714286</v>
      </c>
      <c r="EE80" s="534"/>
      <c r="EF80" s="422"/>
      <c r="EG80" s="432"/>
      <c r="EH80" s="431"/>
      <c r="EI80" s="431"/>
      <c r="EJ80" s="430"/>
      <c r="EL80" s="397" t="s">
        <v>182</v>
      </c>
      <c r="EM80" s="328">
        <f t="shared" ref="EM80:EX80" si="411">AVERAGE(EM65:EM79)</f>
        <v>0</v>
      </c>
      <c r="EN80" s="327">
        <f t="shared" si="411"/>
        <v>0</v>
      </c>
      <c r="EO80" s="327">
        <f t="shared" si="411"/>
        <v>0</v>
      </c>
      <c r="EP80" s="327">
        <f t="shared" si="411"/>
        <v>0</v>
      </c>
      <c r="EQ80" s="327">
        <f t="shared" si="411"/>
        <v>0</v>
      </c>
      <c r="ER80" s="327">
        <f t="shared" si="411"/>
        <v>93.079365079365076</v>
      </c>
      <c r="ES80" s="327">
        <f t="shared" si="411"/>
        <v>94.088669950738904</v>
      </c>
      <c r="ET80" s="327">
        <f t="shared" si="411"/>
        <v>93.754045307443363</v>
      </c>
      <c r="EU80" s="327">
        <f t="shared" si="411"/>
        <v>92.237871674491373</v>
      </c>
      <c r="EV80" s="327">
        <f t="shared" si="411"/>
        <v>92.834890965732086</v>
      </c>
      <c r="EW80" s="327">
        <f t="shared" si="411"/>
        <v>90.36666666666666</v>
      </c>
      <c r="EX80" s="412">
        <f t="shared" si="411"/>
        <v>93.438596491228068</v>
      </c>
      <c r="EY80" s="377">
        <f t="shared" si="369"/>
        <v>55.636150964443743</v>
      </c>
      <c r="EZ80" s="438"/>
      <c r="FA80" s="44"/>
      <c r="FD80" s="49"/>
      <c r="FF80" s="398" t="s">
        <v>182</v>
      </c>
      <c r="FG80" s="437" t="e">
        <f t="shared" ref="FG80:FR80" si="412">AVERAGE(FG65:FG78)</f>
        <v>#DIV/0!</v>
      </c>
      <c r="FH80" s="434" t="e">
        <f t="shared" si="412"/>
        <v>#DIV/0!</v>
      </c>
      <c r="FI80" s="434" t="e">
        <f t="shared" si="412"/>
        <v>#DIV/0!</v>
      </c>
      <c r="FJ80" s="434" t="e">
        <f t="shared" si="412"/>
        <v>#DIV/0!</v>
      </c>
      <c r="FK80" s="434" t="e">
        <f t="shared" si="412"/>
        <v>#DIV/0!</v>
      </c>
      <c r="FL80" s="434">
        <f t="shared" si="412"/>
        <v>196.14285714285714</v>
      </c>
      <c r="FM80" s="434">
        <f t="shared" si="412"/>
        <v>189.07142857142858</v>
      </c>
      <c r="FN80" s="434">
        <f t="shared" si="412"/>
        <v>192.57142857142858</v>
      </c>
      <c r="FO80" s="434">
        <f t="shared" si="412"/>
        <v>195.42857142857142</v>
      </c>
      <c r="FP80" s="434">
        <f t="shared" si="412"/>
        <v>199</v>
      </c>
      <c r="FQ80" s="434">
        <f t="shared" si="412"/>
        <v>180.71428571428572</v>
      </c>
      <c r="FR80" s="584">
        <f t="shared" si="412"/>
        <v>174.42857142857142</v>
      </c>
      <c r="FS80" s="534"/>
      <c r="FT80" s="422"/>
      <c r="FU80" s="432"/>
      <c r="FV80" s="431"/>
      <c r="FW80" s="431"/>
      <c r="FX80" s="430"/>
      <c r="FZ80" s="397" t="s">
        <v>182</v>
      </c>
      <c r="GA80" s="328">
        <f t="shared" ref="GA80:GL80" si="413">AVERAGE(GA65:GA79)</f>
        <v>0</v>
      </c>
      <c r="GB80" s="327">
        <f t="shared" si="413"/>
        <v>0</v>
      </c>
      <c r="GC80" s="327">
        <f t="shared" si="413"/>
        <v>0</v>
      </c>
      <c r="GD80" s="327">
        <f t="shared" si="413"/>
        <v>0</v>
      </c>
      <c r="GE80" s="327">
        <f t="shared" si="413"/>
        <v>0</v>
      </c>
      <c r="GF80" s="327">
        <f t="shared" si="413"/>
        <v>93.492063492063508</v>
      </c>
      <c r="GG80" s="327">
        <f t="shared" si="413"/>
        <v>93.333333333333286</v>
      </c>
      <c r="GH80" s="327">
        <f t="shared" si="413"/>
        <v>93.592233009708735</v>
      </c>
      <c r="GI80" s="327">
        <f t="shared" si="413"/>
        <v>91.862284820031292</v>
      </c>
      <c r="GJ80" s="327">
        <f t="shared" si="413"/>
        <v>90.466666666666669</v>
      </c>
      <c r="GK80" s="327">
        <f t="shared" si="413"/>
        <v>90.466666666666669</v>
      </c>
      <c r="GL80" s="412">
        <f t="shared" si="413"/>
        <v>91.964912280701753</v>
      </c>
      <c r="GM80" s="377">
        <f>AVERAGE(GB80:GK80)</f>
        <v>55.321324798847023</v>
      </c>
      <c r="GN80" s="438"/>
      <c r="GO80" s="44"/>
      <c r="GR80" s="49"/>
      <c r="GT80" t="s">
        <v>182</v>
      </c>
      <c r="GU80" s="437" t="e">
        <f t="shared" ref="GU80:HF80" si="414">AVERAGE(GU65:GU78)</f>
        <v>#DIV/0!</v>
      </c>
      <c r="GV80" s="434" t="e">
        <f t="shared" si="414"/>
        <v>#DIV/0!</v>
      </c>
      <c r="GW80" s="434" t="e">
        <f t="shared" si="414"/>
        <v>#DIV/0!</v>
      </c>
      <c r="GX80" s="434" t="e">
        <f t="shared" si="414"/>
        <v>#DIV/0!</v>
      </c>
      <c r="GY80" s="434" t="e">
        <f t="shared" si="414"/>
        <v>#DIV/0!</v>
      </c>
      <c r="GZ80" s="437">
        <f t="shared" si="414"/>
        <v>196.35714285714286</v>
      </c>
      <c r="HA80" s="434">
        <f t="shared" si="414"/>
        <v>190.92857142857142</v>
      </c>
      <c r="HB80" s="434">
        <f t="shared" si="414"/>
        <v>192.78571428571428</v>
      </c>
      <c r="HC80" s="434">
        <f t="shared" si="414"/>
        <v>194.57142857142858</v>
      </c>
      <c r="HD80" s="434">
        <f t="shared" si="414"/>
        <v>199.28571428571428</v>
      </c>
      <c r="HE80" s="437">
        <f t="shared" si="414"/>
        <v>179.64285714285714</v>
      </c>
      <c r="HF80" s="434">
        <f t="shared" si="414"/>
        <v>178.21428571428572</v>
      </c>
      <c r="HG80" s="447" t="e">
        <f t="shared" si="387"/>
        <v>#DIV/0!</v>
      </c>
      <c r="HH80" s="422"/>
      <c r="HI80" s="432"/>
      <c r="HJ80" s="431"/>
      <c r="HK80" s="431"/>
      <c r="HL80" s="430"/>
      <c r="HN80" s="397" t="s">
        <v>182</v>
      </c>
      <c r="HO80" s="328" t="e">
        <f t="shared" ref="HO80:HZ80" si="415">AVERAGE(HO65:HO79)</f>
        <v>#DIV/0!</v>
      </c>
      <c r="HP80" s="327" t="e">
        <f t="shared" si="415"/>
        <v>#DIV/0!</v>
      </c>
      <c r="HQ80" s="327" t="e">
        <f t="shared" si="415"/>
        <v>#DIV/0!</v>
      </c>
      <c r="HR80" s="327" t="e">
        <f t="shared" si="415"/>
        <v>#DIV/0!</v>
      </c>
      <c r="HS80" s="327" t="e">
        <f t="shared" si="415"/>
        <v>#DIV/0!</v>
      </c>
      <c r="HT80" s="327">
        <f t="shared" si="415"/>
        <v>93.650793650793659</v>
      </c>
      <c r="HU80" s="327">
        <f t="shared" si="415"/>
        <v>94.187192118226577</v>
      </c>
      <c r="HV80" s="327">
        <f t="shared" si="415"/>
        <v>93.656957928802569</v>
      </c>
      <c r="HW80" s="327">
        <f t="shared" si="415"/>
        <v>91.48669796557121</v>
      </c>
      <c r="HX80" s="327">
        <f t="shared" si="415"/>
        <v>93.239875389408098</v>
      </c>
      <c r="HY80" s="327">
        <f t="shared" si="415"/>
        <v>89.966666666666669</v>
      </c>
      <c r="HZ80" s="412">
        <f t="shared" si="415"/>
        <v>93.929824561403493</v>
      </c>
      <c r="IA80" s="377" t="e">
        <f t="shared" si="401"/>
        <v>#DIV/0!</v>
      </c>
      <c r="IB80" s="438"/>
      <c r="IC80" s="44"/>
      <c r="IF80" s="49"/>
      <c r="IH80" s="398"/>
      <c r="II80" s="334"/>
      <c r="IJ80" s="334"/>
      <c r="IK80" s="334"/>
      <c r="IL80" s="334"/>
      <c r="IM80" s="334"/>
      <c r="IN80" s="334"/>
      <c r="IO80" s="334"/>
      <c r="IP80" s="334"/>
      <c r="IQ80" s="334"/>
      <c r="IR80" s="334"/>
      <c r="IS80" s="334"/>
      <c r="IT80" s="334"/>
      <c r="IV80" s="334"/>
      <c r="IW80" s="526"/>
      <c r="IX80" s="42"/>
      <c r="IY80" s="42"/>
      <c r="JB80" s="334"/>
      <c r="JC80" s="334"/>
      <c r="JD80" s="334"/>
      <c r="JE80" s="334"/>
      <c r="JF80" s="334"/>
      <c r="JG80" s="334"/>
      <c r="JH80" s="334"/>
      <c r="JI80" s="334"/>
      <c r="JJ80" s="334"/>
      <c r="JK80" s="334"/>
      <c r="JL80" s="334"/>
      <c r="JM80" s="334"/>
      <c r="JN80" s="334"/>
      <c r="JQ80" s="526"/>
      <c r="JR80" s="525"/>
      <c r="JS80" s="525"/>
      <c r="JT80" s="3"/>
      <c r="JV80" s="334"/>
      <c r="JW80" s="334"/>
      <c r="JX80" s="334"/>
      <c r="JY80" s="334"/>
      <c r="JZ80" s="334"/>
      <c r="KA80" s="334"/>
      <c r="KB80" s="334"/>
      <c r="KC80" s="334"/>
      <c r="KD80" s="334"/>
      <c r="KE80" s="334"/>
      <c r="KF80" s="334"/>
      <c r="KG80" s="334"/>
      <c r="KH80" s="334"/>
      <c r="KJ80" s="334"/>
      <c r="KK80" s="526"/>
      <c r="KL80" s="42"/>
      <c r="KM80" s="42"/>
      <c r="KP80" s="334"/>
      <c r="KQ80" s="334"/>
      <c r="KR80" s="334"/>
      <c r="KS80" s="334"/>
      <c r="KT80" s="334"/>
      <c r="KU80" s="334"/>
      <c r="KV80" s="334"/>
      <c r="KW80" s="334"/>
      <c r="KX80" s="334"/>
      <c r="KY80" s="334"/>
      <c r="KZ80" s="334"/>
      <c r="LA80" s="334"/>
      <c r="LB80" s="334"/>
      <c r="LE80" s="526"/>
      <c r="LF80" s="525"/>
      <c r="LG80" s="525"/>
      <c r="LH80" s="3"/>
    </row>
    <row r="81" spans="2:318" ht="16.5" thickTop="1" thickBot="1" x14ac:dyDescent="0.4">
      <c r="O81" s="429"/>
      <c r="P81" s="429"/>
      <c r="Q81" s="428"/>
      <c r="R81" s="428"/>
      <c r="S81" s="428"/>
      <c r="T81" s="326"/>
      <c r="V81" s="417" t="s">
        <v>136</v>
      </c>
      <c r="W81" s="407">
        <f t="shared" ref="W81:AH81" si="416">COUNTIF(W65:W79,"&gt;=90")</f>
        <v>0</v>
      </c>
      <c r="X81" s="407">
        <f t="shared" si="416"/>
        <v>0</v>
      </c>
      <c r="Y81" s="407">
        <f t="shared" si="416"/>
        <v>0</v>
      </c>
      <c r="Z81" s="407">
        <f t="shared" si="416"/>
        <v>0</v>
      </c>
      <c r="AA81" s="407">
        <f t="shared" si="416"/>
        <v>0</v>
      </c>
      <c r="AB81" s="407">
        <f t="shared" si="416"/>
        <v>11</v>
      </c>
      <c r="AC81" s="407">
        <f t="shared" si="416"/>
        <v>14</v>
      </c>
      <c r="AD81" s="407">
        <f t="shared" si="416"/>
        <v>12</v>
      </c>
      <c r="AE81" s="407">
        <f t="shared" si="416"/>
        <v>4</v>
      </c>
      <c r="AF81" s="407">
        <f t="shared" si="416"/>
        <v>12</v>
      </c>
      <c r="AG81" s="407">
        <f t="shared" si="416"/>
        <v>8</v>
      </c>
      <c r="AH81" s="407">
        <f t="shared" si="416"/>
        <v>10</v>
      </c>
      <c r="AI81" s="377">
        <f t="shared" ref="AI81:AI87" si="417">AVERAGE(W81:AH81)</f>
        <v>5.916666666666667</v>
      </c>
      <c r="AJ81" s="365">
        <f t="shared" ref="AJ81:AJ87" si="418">STDEV(W81:AH81)</f>
        <v>5.7597085363968228</v>
      </c>
      <c r="AL81" s="398"/>
      <c r="BC81" s="309"/>
      <c r="BD81" s="309"/>
      <c r="BJ81" s="529" t="s">
        <v>136</v>
      </c>
      <c r="BK81" s="407">
        <f t="shared" ref="BK81:BV81" si="419">COUNTIF(BK65:BK79,"&gt;=90")</f>
        <v>0</v>
      </c>
      <c r="BL81" s="407">
        <f t="shared" si="419"/>
        <v>0</v>
      </c>
      <c r="BM81" s="407">
        <f t="shared" si="419"/>
        <v>0</v>
      </c>
      <c r="BN81" s="407">
        <f t="shared" si="419"/>
        <v>0</v>
      </c>
      <c r="BO81" s="407">
        <f t="shared" si="419"/>
        <v>0</v>
      </c>
      <c r="BP81" s="407">
        <f t="shared" si="419"/>
        <v>10</v>
      </c>
      <c r="BQ81" s="407">
        <f t="shared" si="419"/>
        <v>13</v>
      </c>
      <c r="BR81" s="407">
        <f t="shared" si="419"/>
        <v>14</v>
      </c>
      <c r="BS81" s="407">
        <f t="shared" si="419"/>
        <v>9</v>
      </c>
      <c r="BT81" s="407">
        <f t="shared" si="419"/>
        <v>13</v>
      </c>
      <c r="BU81" s="407">
        <f t="shared" si="419"/>
        <v>11</v>
      </c>
      <c r="BV81" s="407">
        <f t="shared" si="419"/>
        <v>13</v>
      </c>
      <c r="BW81" s="528">
        <f t="shared" ref="BW81:BW87" si="420">AVERAGE(BK81:BU81)</f>
        <v>6.3636363636363633</v>
      </c>
      <c r="BX81" s="527"/>
      <c r="BY81" s="415"/>
      <c r="BZ81" s="414"/>
      <c r="CA81" s="414"/>
      <c r="CB81" s="413"/>
      <c r="CD81" s="376"/>
      <c r="CE81" s="422"/>
      <c r="CF81" s="422"/>
      <c r="CG81" s="422"/>
      <c r="CH81" s="422"/>
      <c r="CI81" s="422"/>
      <c r="CJ81" s="422"/>
      <c r="CK81" s="422"/>
      <c r="CL81" s="422"/>
      <c r="CM81" s="422"/>
      <c r="CN81" s="422"/>
      <c r="CO81" s="422"/>
      <c r="CP81" s="422"/>
      <c r="CQ81" s="309"/>
      <c r="CR81" s="309"/>
      <c r="CX81" s="417" t="s">
        <v>136</v>
      </c>
      <c r="CY81" s="407">
        <f t="shared" ref="CY81:DJ81" si="421">COUNTIF(CY65:CY79,"&gt;=90")</f>
        <v>0</v>
      </c>
      <c r="CZ81" s="407">
        <f t="shared" si="421"/>
        <v>0</v>
      </c>
      <c r="DA81" s="407">
        <f t="shared" si="421"/>
        <v>0</v>
      </c>
      <c r="DB81" s="407">
        <f t="shared" si="421"/>
        <v>0</v>
      </c>
      <c r="DC81" s="407">
        <f t="shared" si="421"/>
        <v>0</v>
      </c>
      <c r="DD81" s="407">
        <f t="shared" si="421"/>
        <v>13</v>
      </c>
      <c r="DE81" s="407">
        <f t="shared" si="421"/>
        <v>13</v>
      </c>
      <c r="DF81" s="407">
        <f t="shared" si="421"/>
        <v>15</v>
      </c>
      <c r="DG81" s="407">
        <f t="shared" si="421"/>
        <v>12</v>
      </c>
      <c r="DH81" s="407">
        <f t="shared" si="421"/>
        <v>13</v>
      </c>
      <c r="DI81" s="407">
        <f t="shared" si="421"/>
        <v>12</v>
      </c>
      <c r="DJ81" s="407">
        <f t="shared" si="421"/>
        <v>13</v>
      </c>
      <c r="DK81" s="377">
        <f t="shared" ref="DK81:DK87" si="422">AVERAGE(CY81:DJ81)</f>
        <v>7.583333333333333</v>
      </c>
      <c r="DL81" s="365">
        <f t="shared" ref="DL81:DL87" si="423">STDEV(CY81:DJ81)</f>
        <v>6.7346908322550787</v>
      </c>
      <c r="DM81" s="415"/>
      <c r="DN81" s="414"/>
      <c r="DO81" s="414"/>
      <c r="DP81" s="413"/>
      <c r="DR81" s="398"/>
      <c r="EB81" s="309"/>
      <c r="EC81" s="309"/>
      <c r="ED81" s="309"/>
      <c r="EE81" s="309"/>
      <c r="EF81" s="309"/>
      <c r="EL81" s="417" t="s">
        <v>136</v>
      </c>
      <c r="EM81" s="407">
        <f t="shared" ref="EM81:EX81" si="424">COUNTIF(EM65:EM79,"&gt;=90")</f>
        <v>0</v>
      </c>
      <c r="EN81" s="407">
        <f t="shared" si="424"/>
        <v>0</v>
      </c>
      <c r="EO81" s="407">
        <f t="shared" si="424"/>
        <v>0</v>
      </c>
      <c r="EP81" s="407">
        <f t="shared" si="424"/>
        <v>0</v>
      </c>
      <c r="EQ81" s="407">
        <f t="shared" si="424"/>
        <v>0</v>
      </c>
      <c r="ER81" s="407">
        <f t="shared" si="424"/>
        <v>13</v>
      </c>
      <c r="ES81" s="407">
        <f t="shared" si="424"/>
        <v>13</v>
      </c>
      <c r="ET81" s="407">
        <f t="shared" si="424"/>
        <v>14</v>
      </c>
      <c r="EU81" s="407">
        <f t="shared" si="424"/>
        <v>13</v>
      </c>
      <c r="EV81" s="407">
        <f t="shared" si="424"/>
        <v>13</v>
      </c>
      <c r="EW81" s="407">
        <f t="shared" si="424"/>
        <v>12</v>
      </c>
      <c r="EX81" s="407">
        <f t="shared" si="424"/>
        <v>13</v>
      </c>
      <c r="EY81" s="377">
        <f>AVERAGE(EM81:EX81)</f>
        <v>7.583333333333333</v>
      </c>
      <c r="EZ81" s="365">
        <f>STDEV(EM81:EX81)</f>
        <v>6.7076392451013822</v>
      </c>
      <c r="FB81" s="398"/>
      <c r="FF81" s="398"/>
      <c r="FP81" s="309"/>
      <c r="FQ81" s="309"/>
      <c r="FR81" s="309"/>
      <c r="FS81" s="309"/>
      <c r="FT81" s="309"/>
      <c r="FZ81" s="417" t="s">
        <v>136</v>
      </c>
      <c r="GA81" s="407">
        <f t="shared" ref="GA81:GL81" si="425">COUNTIF(GA65:GA79,"&gt;=90")</f>
        <v>0</v>
      </c>
      <c r="GB81" s="407">
        <f t="shared" si="425"/>
        <v>0</v>
      </c>
      <c r="GC81" s="407">
        <f t="shared" si="425"/>
        <v>0</v>
      </c>
      <c r="GD81" s="407">
        <f t="shared" si="425"/>
        <v>0</v>
      </c>
      <c r="GE81" s="407">
        <f t="shared" si="425"/>
        <v>0</v>
      </c>
      <c r="GF81" s="407">
        <f t="shared" si="425"/>
        <v>13</v>
      </c>
      <c r="GG81" s="407">
        <f t="shared" si="425"/>
        <v>13</v>
      </c>
      <c r="GH81" s="407">
        <f t="shared" si="425"/>
        <v>14</v>
      </c>
      <c r="GI81" s="407">
        <f t="shared" si="425"/>
        <v>13</v>
      </c>
      <c r="GJ81" s="407">
        <f t="shared" si="425"/>
        <v>12</v>
      </c>
      <c r="GK81" s="407">
        <f t="shared" si="425"/>
        <v>12</v>
      </c>
      <c r="GL81" s="407">
        <f t="shared" si="425"/>
        <v>11</v>
      </c>
      <c r="GM81" s="418">
        <f>AVERAGE(GA81:GL81)</f>
        <v>7.333333333333333</v>
      </c>
      <c r="GN81" s="365">
        <f>STDEV(GA81:GL81)</f>
        <v>6.5133894727892958</v>
      </c>
      <c r="GP81" s="398"/>
      <c r="GT81" s="398"/>
      <c r="HD81" s="309"/>
      <c r="HE81" s="309"/>
      <c r="HF81" s="309"/>
      <c r="HG81" s="309"/>
      <c r="HH81" s="309"/>
      <c r="HN81" s="417" t="s">
        <v>136</v>
      </c>
      <c r="HO81" s="407">
        <f t="shared" ref="HO81:HZ81" si="426">COUNTIF(HO65:HO79,"&gt;=90")</f>
        <v>0</v>
      </c>
      <c r="HP81" s="407">
        <f t="shared" si="426"/>
        <v>0</v>
      </c>
      <c r="HQ81" s="407">
        <f t="shared" si="426"/>
        <v>0</v>
      </c>
      <c r="HR81" s="407">
        <f t="shared" si="426"/>
        <v>0</v>
      </c>
      <c r="HS81" s="407">
        <f t="shared" si="426"/>
        <v>0</v>
      </c>
      <c r="HT81" s="407">
        <f t="shared" si="426"/>
        <v>14</v>
      </c>
      <c r="HU81" s="407">
        <f t="shared" si="426"/>
        <v>13</v>
      </c>
      <c r="HV81" s="407">
        <f t="shared" si="426"/>
        <v>14</v>
      </c>
      <c r="HW81" s="407">
        <f t="shared" si="426"/>
        <v>12</v>
      </c>
      <c r="HX81" s="407">
        <f t="shared" si="426"/>
        <v>13</v>
      </c>
      <c r="HY81" s="407">
        <f t="shared" si="426"/>
        <v>11</v>
      </c>
      <c r="HZ81" s="407">
        <f t="shared" si="426"/>
        <v>13</v>
      </c>
      <c r="IA81" s="406">
        <f>AVERAGE(HO81:HZ81)</f>
        <v>7.5</v>
      </c>
      <c r="IB81" s="416">
        <f>STDEV(HO81:HZ81)</f>
        <v>6.6674241993850556</v>
      </c>
      <c r="IC81" s="415"/>
      <c r="ID81" s="414"/>
      <c r="IE81" s="414"/>
      <c r="IF81" s="413"/>
      <c r="IH81" s="398"/>
      <c r="IR81" s="309"/>
      <c r="IS81" s="309"/>
      <c r="IT81" s="309"/>
      <c r="IU81" s="309"/>
      <c r="IV81" s="309"/>
      <c r="JB81" s="334"/>
      <c r="JC81" s="334"/>
      <c r="JD81" s="334"/>
      <c r="JE81" s="334"/>
      <c r="JF81" s="334"/>
      <c r="JG81" s="334"/>
      <c r="JH81" s="334"/>
      <c r="JI81" s="334"/>
      <c r="JJ81" s="334"/>
      <c r="JK81" s="334"/>
      <c r="JL81" s="334"/>
      <c r="JM81" s="334"/>
      <c r="JN81" s="334"/>
      <c r="JR81" s="398"/>
      <c r="JV81" s="398"/>
      <c r="KF81" s="309"/>
      <c r="KG81" s="309"/>
      <c r="KH81" s="309"/>
      <c r="KI81" s="309"/>
      <c r="KJ81" s="309"/>
      <c r="KP81" s="334"/>
      <c r="KQ81" s="334"/>
      <c r="KR81" s="334"/>
      <c r="KS81" s="334"/>
      <c r="KT81" s="334"/>
      <c r="KU81" s="334"/>
      <c r="KV81" s="334"/>
      <c r="KW81" s="334"/>
      <c r="KX81" s="334"/>
      <c r="KY81" s="334"/>
      <c r="KZ81" s="334"/>
      <c r="LA81" s="334"/>
      <c r="LB81" s="334"/>
      <c r="LF81" s="398"/>
    </row>
    <row r="82" spans="2:318" ht="16.5" thickTop="1" thickBot="1" x14ac:dyDescent="0.4">
      <c r="B82" s="398"/>
      <c r="L82" s="309"/>
      <c r="M82" s="309"/>
      <c r="N82" s="309"/>
      <c r="O82" s="309"/>
      <c r="P82" s="309"/>
      <c r="V82" s="399" t="s">
        <v>135</v>
      </c>
      <c r="W82" s="407">
        <f t="shared" ref="W82:AH82" si="427">COUNTIF(W65:W79,"&gt;=85")</f>
        <v>0</v>
      </c>
      <c r="X82" s="407">
        <f t="shared" si="427"/>
        <v>0</v>
      </c>
      <c r="Y82" s="407">
        <f t="shared" si="427"/>
        <v>0</v>
      </c>
      <c r="Z82" s="407">
        <f t="shared" si="427"/>
        <v>0</v>
      </c>
      <c r="AA82" s="407">
        <f t="shared" si="427"/>
        <v>0</v>
      </c>
      <c r="AB82" s="407">
        <f t="shared" si="427"/>
        <v>15</v>
      </c>
      <c r="AC82" s="407">
        <f t="shared" si="427"/>
        <v>15</v>
      </c>
      <c r="AD82" s="407">
        <f t="shared" si="427"/>
        <v>15</v>
      </c>
      <c r="AE82" s="407">
        <f t="shared" si="427"/>
        <v>13</v>
      </c>
      <c r="AF82" s="407">
        <f t="shared" si="427"/>
        <v>15</v>
      </c>
      <c r="AG82" s="407">
        <f t="shared" si="427"/>
        <v>14</v>
      </c>
      <c r="AH82" s="407">
        <f t="shared" si="427"/>
        <v>13</v>
      </c>
      <c r="AI82" s="377">
        <f t="shared" si="417"/>
        <v>8.3333333333333339</v>
      </c>
      <c r="AJ82" s="365">
        <f t="shared" si="418"/>
        <v>7.3895913693559949</v>
      </c>
      <c r="AL82" s="398"/>
      <c r="AP82" s="398"/>
      <c r="AZ82" s="309"/>
      <c r="BA82" s="309"/>
      <c r="BB82" s="309"/>
      <c r="BC82" s="309"/>
      <c r="BD82" s="309"/>
      <c r="BJ82" s="383" t="s">
        <v>135</v>
      </c>
      <c r="BK82" s="407">
        <f t="shared" ref="BK82:BV82" si="428">COUNTIF(BK65:BK79,"&gt;=85")</f>
        <v>0</v>
      </c>
      <c r="BL82" s="407">
        <f t="shared" si="428"/>
        <v>0</v>
      </c>
      <c r="BM82" s="407">
        <f t="shared" si="428"/>
        <v>0</v>
      </c>
      <c r="BN82" s="407">
        <f t="shared" si="428"/>
        <v>0</v>
      </c>
      <c r="BO82" s="407">
        <f t="shared" si="428"/>
        <v>0</v>
      </c>
      <c r="BP82" s="407">
        <f t="shared" si="428"/>
        <v>14</v>
      </c>
      <c r="BQ82" s="407">
        <f t="shared" si="428"/>
        <v>14</v>
      </c>
      <c r="BR82" s="407">
        <f t="shared" si="428"/>
        <v>15</v>
      </c>
      <c r="BS82" s="407">
        <f t="shared" si="428"/>
        <v>13</v>
      </c>
      <c r="BT82" s="407">
        <f t="shared" si="428"/>
        <v>15</v>
      </c>
      <c r="BU82" s="407">
        <f t="shared" si="428"/>
        <v>14</v>
      </c>
      <c r="BV82" s="407">
        <f t="shared" si="428"/>
        <v>15</v>
      </c>
      <c r="BW82" s="524">
        <f t="shared" si="420"/>
        <v>7.7272727272727275</v>
      </c>
      <c r="BX82" s="374">
        <f>STDEV(BK82:BV82)</f>
        <v>7.3772787953446919</v>
      </c>
      <c r="BZ82" s="398"/>
      <c r="CD82" s="398"/>
      <c r="CN82" s="309"/>
      <c r="CO82" s="309"/>
      <c r="CP82" s="309"/>
      <c r="CQ82" s="309"/>
      <c r="CR82" s="309"/>
      <c r="CX82" s="399" t="s">
        <v>135</v>
      </c>
      <c r="CY82" s="407">
        <f t="shared" ref="CY82:DJ82" si="429">COUNTIF(CY65:CY79,"&gt;=85")</f>
        <v>0</v>
      </c>
      <c r="CZ82" s="407">
        <f t="shared" si="429"/>
        <v>0</v>
      </c>
      <c r="DA82" s="407">
        <f t="shared" si="429"/>
        <v>0</v>
      </c>
      <c r="DB82" s="407">
        <f t="shared" si="429"/>
        <v>0</v>
      </c>
      <c r="DC82" s="407">
        <f t="shared" si="429"/>
        <v>0</v>
      </c>
      <c r="DD82" s="407">
        <f t="shared" si="429"/>
        <v>14</v>
      </c>
      <c r="DE82" s="407">
        <f t="shared" si="429"/>
        <v>15</v>
      </c>
      <c r="DF82" s="407">
        <f t="shared" si="429"/>
        <v>15</v>
      </c>
      <c r="DG82" s="407">
        <f t="shared" si="429"/>
        <v>13</v>
      </c>
      <c r="DH82" s="407">
        <f t="shared" si="429"/>
        <v>15</v>
      </c>
      <c r="DI82" s="407">
        <f t="shared" si="429"/>
        <v>14</v>
      </c>
      <c r="DJ82" s="407">
        <f t="shared" si="429"/>
        <v>15</v>
      </c>
      <c r="DK82" s="377">
        <f t="shared" si="422"/>
        <v>8.4166666666666661</v>
      </c>
      <c r="DL82" s="365">
        <f t="shared" si="423"/>
        <v>7.4523740370353648</v>
      </c>
      <c r="DN82" s="398"/>
      <c r="DR82" s="398"/>
      <c r="EB82" s="309"/>
      <c r="EC82" s="309"/>
      <c r="ED82" s="309"/>
      <c r="EE82" s="309"/>
      <c r="EF82" s="309"/>
      <c r="EL82" s="399" t="s">
        <v>135</v>
      </c>
      <c r="EM82" s="407">
        <f t="shared" ref="EM82:EX82" si="430">COUNTIF(EM65:EM79,"&gt;=85")</f>
        <v>0</v>
      </c>
      <c r="EN82" s="407">
        <f t="shared" si="430"/>
        <v>0</v>
      </c>
      <c r="EO82" s="407">
        <f t="shared" si="430"/>
        <v>0</v>
      </c>
      <c r="EP82" s="407">
        <f t="shared" si="430"/>
        <v>0</v>
      </c>
      <c r="EQ82" s="407">
        <f t="shared" si="430"/>
        <v>0</v>
      </c>
      <c r="ER82" s="407">
        <f t="shared" si="430"/>
        <v>15</v>
      </c>
      <c r="ES82" s="407">
        <f t="shared" si="430"/>
        <v>15</v>
      </c>
      <c r="ET82" s="407">
        <f t="shared" si="430"/>
        <v>15</v>
      </c>
      <c r="EU82" s="407">
        <f t="shared" si="430"/>
        <v>14</v>
      </c>
      <c r="EV82" s="407">
        <f t="shared" si="430"/>
        <v>15</v>
      </c>
      <c r="EW82" s="407">
        <f t="shared" si="430"/>
        <v>14</v>
      </c>
      <c r="EX82" s="407">
        <f t="shared" si="430"/>
        <v>15</v>
      </c>
      <c r="EY82" s="377">
        <f>AVERAGE(EM82:EX82)</f>
        <v>8.5833333333333339</v>
      </c>
      <c r="EZ82" s="365">
        <f>STDEV(EM82:EX82)</f>
        <v>7.5853726861558215</v>
      </c>
      <c r="FB82" s="398"/>
      <c r="FF82" s="398"/>
      <c r="FP82" s="309"/>
      <c r="FQ82" s="309"/>
      <c r="FR82" s="309"/>
      <c r="FS82" s="309"/>
      <c r="FT82" s="309"/>
      <c r="FZ82" s="399" t="s">
        <v>135</v>
      </c>
      <c r="GA82" s="407">
        <f t="shared" ref="GA82:GL82" si="431">COUNTIF(GA65:GA79,"&gt;=85")</f>
        <v>0</v>
      </c>
      <c r="GB82" s="407">
        <f t="shared" si="431"/>
        <v>0</v>
      </c>
      <c r="GC82" s="407">
        <f t="shared" si="431"/>
        <v>0</v>
      </c>
      <c r="GD82" s="407">
        <f t="shared" si="431"/>
        <v>0</v>
      </c>
      <c r="GE82" s="407">
        <f t="shared" si="431"/>
        <v>0</v>
      </c>
      <c r="GF82" s="407">
        <f t="shared" si="431"/>
        <v>15</v>
      </c>
      <c r="GG82" s="407">
        <f t="shared" si="431"/>
        <v>14</v>
      </c>
      <c r="GH82" s="407">
        <f t="shared" si="431"/>
        <v>15</v>
      </c>
      <c r="GI82" s="407">
        <f t="shared" si="431"/>
        <v>15</v>
      </c>
      <c r="GJ82" s="407">
        <f t="shared" si="431"/>
        <v>14</v>
      </c>
      <c r="GK82" s="407">
        <f t="shared" si="431"/>
        <v>14</v>
      </c>
      <c r="GL82" s="407">
        <f t="shared" si="431"/>
        <v>14</v>
      </c>
      <c r="GM82" s="377">
        <f>AVERAGE(GA82:GL82)</f>
        <v>8.4166666666666661</v>
      </c>
      <c r="GN82" s="365">
        <f>STDEV(GA82:GL82)</f>
        <v>7.4401653614728618</v>
      </c>
      <c r="GP82" s="398"/>
      <c r="GT82" s="398"/>
      <c r="HD82" s="309"/>
      <c r="HE82" s="309"/>
      <c r="HF82" s="309"/>
      <c r="HG82" s="309"/>
      <c r="HH82" s="309"/>
      <c r="HN82" s="399" t="s">
        <v>135</v>
      </c>
      <c r="HO82" s="407">
        <f t="shared" ref="HO82:HZ82" si="432">COUNTIF(HO65:HO79,"&gt;=85")</f>
        <v>0</v>
      </c>
      <c r="HP82" s="407">
        <f t="shared" si="432"/>
        <v>0</v>
      </c>
      <c r="HQ82" s="407">
        <f t="shared" si="432"/>
        <v>0</v>
      </c>
      <c r="HR82" s="407">
        <f t="shared" si="432"/>
        <v>0</v>
      </c>
      <c r="HS82" s="407">
        <f t="shared" si="432"/>
        <v>0</v>
      </c>
      <c r="HT82" s="407">
        <f t="shared" si="432"/>
        <v>15</v>
      </c>
      <c r="HU82" s="407">
        <f t="shared" si="432"/>
        <v>14</v>
      </c>
      <c r="HV82" s="407">
        <f t="shared" si="432"/>
        <v>15</v>
      </c>
      <c r="HW82" s="407">
        <f t="shared" si="432"/>
        <v>14</v>
      </c>
      <c r="HX82" s="407">
        <f t="shared" si="432"/>
        <v>15</v>
      </c>
      <c r="HY82" s="407">
        <f t="shared" si="432"/>
        <v>13</v>
      </c>
      <c r="HZ82" s="407">
        <f t="shared" si="432"/>
        <v>15</v>
      </c>
      <c r="IA82" s="406">
        <f>AVERAGE(HO82:HZ82)</f>
        <v>8.4166666666666661</v>
      </c>
      <c r="IB82" s="329">
        <f>STDEV(HO82:HZ82)</f>
        <v>7.4523740370353648</v>
      </c>
      <c r="ID82" s="398"/>
      <c r="IH82" s="398"/>
      <c r="IR82" s="309"/>
      <c r="IS82" s="309"/>
      <c r="IT82" s="309"/>
      <c r="IU82" s="309"/>
      <c r="IV82" s="309"/>
      <c r="JB82" s="334"/>
      <c r="JC82" s="334"/>
      <c r="JD82" s="334"/>
      <c r="JE82" s="334"/>
      <c r="JF82" s="334"/>
      <c r="JG82" s="334"/>
      <c r="JH82" s="334"/>
      <c r="JI82" s="334"/>
      <c r="JJ82" s="334"/>
      <c r="JK82" s="334"/>
      <c r="JL82" s="334"/>
      <c r="JM82" s="334"/>
      <c r="JN82" s="334"/>
      <c r="JR82" s="398"/>
      <c r="JV82" s="398"/>
      <c r="KF82" s="309"/>
      <c r="KG82" s="309"/>
      <c r="KH82" s="309"/>
      <c r="KI82" s="309"/>
      <c r="KJ82" s="309"/>
      <c r="KP82" s="334"/>
      <c r="KQ82" s="334"/>
      <c r="KR82" s="334"/>
      <c r="KS82" s="334"/>
      <c r="KT82" s="334"/>
      <c r="KU82" s="334"/>
      <c r="KV82" s="334"/>
      <c r="KW82" s="334"/>
      <c r="KX82" s="334"/>
      <c r="KY82" s="334"/>
      <c r="KZ82" s="334"/>
      <c r="LA82" s="334"/>
      <c r="LB82" s="334"/>
      <c r="LF82" s="398"/>
    </row>
    <row r="83" spans="2:318" ht="16.5" thickTop="1" thickBot="1" x14ac:dyDescent="0.4">
      <c r="B83" s="398"/>
      <c r="L83" s="309"/>
      <c r="M83" s="309"/>
      <c r="N83" s="309"/>
      <c r="O83" s="309"/>
      <c r="P83" s="309"/>
      <c r="V83" s="399" t="s">
        <v>134</v>
      </c>
      <c r="W83" s="407">
        <f t="shared" ref="W83:AH83" si="433">COUNTIF(W65:W79,"&gt;=88")</f>
        <v>0</v>
      </c>
      <c r="X83" s="407">
        <f t="shared" si="433"/>
        <v>0</v>
      </c>
      <c r="Y83" s="407">
        <f t="shared" si="433"/>
        <v>0</v>
      </c>
      <c r="Z83" s="407">
        <f t="shared" si="433"/>
        <v>0</v>
      </c>
      <c r="AA83" s="407">
        <f t="shared" si="433"/>
        <v>0</v>
      </c>
      <c r="AB83" s="407">
        <f t="shared" si="433"/>
        <v>14</v>
      </c>
      <c r="AC83" s="407">
        <f t="shared" si="433"/>
        <v>14</v>
      </c>
      <c r="AD83" s="407">
        <f t="shared" si="433"/>
        <v>14</v>
      </c>
      <c r="AE83" s="407">
        <f t="shared" si="433"/>
        <v>8</v>
      </c>
      <c r="AF83" s="407">
        <f t="shared" si="433"/>
        <v>14</v>
      </c>
      <c r="AG83" s="407">
        <f t="shared" si="433"/>
        <v>10</v>
      </c>
      <c r="AH83" s="407">
        <f t="shared" si="433"/>
        <v>13</v>
      </c>
      <c r="AI83" s="377">
        <f t="shared" si="417"/>
        <v>7.25</v>
      </c>
      <c r="AJ83" s="365">
        <f t="shared" si="418"/>
        <v>6.6486498971253898</v>
      </c>
      <c r="AL83" s="398"/>
      <c r="AP83" s="398"/>
      <c r="AZ83" s="309"/>
      <c r="BA83" s="309"/>
      <c r="BB83" s="309"/>
      <c r="BC83" s="309"/>
      <c r="BD83" s="309"/>
      <c r="BJ83" s="383" t="s">
        <v>134</v>
      </c>
      <c r="BK83" s="407">
        <f t="shared" ref="BK83:BV83" si="434">COUNTIF(BK65:BK79,"&gt;=88")</f>
        <v>0</v>
      </c>
      <c r="BL83" s="407">
        <f t="shared" si="434"/>
        <v>0</v>
      </c>
      <c r="BM83" s="407">
        <f t="shared" si="434"/>
        <v>0</v>
      </c>
      <c r="BN83" s="407">
        <f t="shared" si="434"/>
        <v>0</v>
      </c>
      <c r="BO83" s="407">
        <f t="shared" si="434"/>
        <v>0</v>
      </c>
      <c r="BP83" s="407">
        <f t="shared" si="434"/>
        <v>12</v>
      </c>
      <c r="BQ83" s="407">
        <f t="shared" si="434"/>
        <v>14</v>
      </c>
      <c r="BR83" s="407">
        <f t="shared" si="434"/>
        <v>14</v>
      </c>
      <c r="BS83" s="407">
        <f t="shared" si="434"/>
        <v>12</v>
      </c>
      <c r="BT83" s="407">
        <f t="shared" si="434"/>
        <v>14</v>
      </c>
      <c r="BU83" s="407">
        <f t="shared" si="434"/>
        <v>13</v>
      </c>
      <c r="BV83" s="407">
        <f t="shared" si="434"/>
        <v>14</v>
      </c>
      <c r="BW83" s="524">
        <f t="shared" si="420"/>
        <v>7.1818181818181817</v>
      </c>
      <c r="BX83" s="374">
        <f>STDEV(BK83:BV83)</f>
        <v>6.8771690793126892</v>
      </c>
      <c r="BZ83" s="398"/>
      <c r="CD83" s="398"/>
      <c r="CN83" s="309"/>
      <c r="CO83" s="309"/>
      <c r="CP83" s="309"/>
      <c r="CQ83" s="309"/>
      <c r="CR83" s="309"/>
      <c r="CX83" s="399" t="s">
        <v>134</v>
      </c>
      <c r="CY83" s="407">
        <f t="shared" ref="CY83:DJ83" si="435">COUNTIF(CY65:CY79,"&gt;=88")</f>
        <v>0</v>
      </c>
      <c r="CZ83" s="407">
        <f t="shared" si="435"/>
        <v>0</v>
      </c>
      <c r="DA83" s="407">
        <f t="shared" si="435"/>
        <v>0</v>
      </c>
      <c r="DB83" s="407">
        <f t="shared" si="435"/>
        <v>0</v>
      </c>
      <c r="DC83" s="407">
        <f t="shared" si="435"/>
        <v>0</v>
      </c>
      <c r="DD83" s="407">
        <f t="shared" si="435"/>
        <v>14</v>
      </c>
      <c r="DE83" s="407">
        <f t="shared" si="435"/>
        <v>14</v>
      </c>
      <c r="DF83" s="407">
        <f t="shared" si="435"/>
        <v>15</v>
      </c>
      <c r="DG83" s="407">
        <f t="shared" si="435"/>
        <v>13</v>
      </c>
      <c r="DH83" s="407">
        <f t="shared" si="435"/>
        <v>14</v>
      </c>
      <c r="DI83" s="407">
        <f t="shared" si="435"/>
        <v>14</v>
      </c>
      <c r="DJ83" s="407">
        <f t="shared" si="435"/>
        <v>13</v>
      </c>
      <c r="DK83" s="377">
        <f t="shared" si="422"/>
        <v>8.0833333333333339</v>
      </c>
      <c r="DL83" s="365">
        <f t="shared" si="423"/>
        <v>7.1536174362515652</v>
      </c>
      <c r="DN83" s="398"/>
      <c r="DR83" s="398"/>
      <c r="EB83" s="309"/>
      <c r="EC83" s="309"/>
      <c r="ED83" s="309"/>
      <c r="EE83" s="309"/>
      <c r="EF83" s="309"/>
      <c r="EL83" s="399" t="s">
        <v>134</v>
      </c>
      <c r="EM83" s="407">
        <f t="shared" ref="EM83:EX83" si="436">COUNTIF(EM65:EM79,"&gt;=88")</f>
        <v>0</v>
      </c>
      <c r="EN83" s="407">
        <f t="shared" si="436"/>
        <v>0</v>
      </c>
      <c r="EO83" s="407">
        <f t="shared" si="436"/>
        <v>0</v>
      </c>
      <c r="EP83" s="407">
        <f t="shared" si="436"/>
        <v>0</v>
      </c>
      <c r="EQ83" s="407">
        <f t="shared" si="436"/>
        <v>0</v>
      </c>
      <c r="ER83" s="407">
        <f t="shared" si="436"/>
        <v>14</v>
      </c>
      <c r="ES83" s="407">
        <f t="shared" si="436"/>
        <v>14</v>
      </c>
      <c r="ET83" s="407">
        <f t="shared" si="436"/>
        <v>15</v>
      </c>
      <c r="EU83" s="407">
        <f t="shared" si="436"/>
        <v>14</v>
      </c>
      <c r="EV83" s="407">
        <f t="shared" si="436"/>
        <v>14</v>
      </c>
      <c r="EW83" s="407">
        <f t="shared" si="436"/>
        <v>13</v>
      </c>
      <c r="EX83" s="407">
        <f t="shared" si="436"/>
        <v>14</v>
      </c>
      <c r="EY83" s="377">
        <f>AVERAGE(EM83:EX83)</f>
        <v>8.1666666666666661</v>
      </c>
      <c r="EZ83" s="365">
        <f>STDEV(EM83:EX83)</f>
        <v>7.221600594848427</v>
      </c>
      <c r="FB83" s="398"/>
      <c r="FF83" s="398"/>
      <c r="FP83" s="309"/>
      <c r="FQ83" s="309"/>
      <c r="FR83" s="309"/>
      <c r="FS83" s="309"/>
      <c r="FT83" s="309"/>
      <c r="FZ83" s="399" t="s">
        <v>134</v>
      </c>
      <c r="GA83" s="407">
        <f t="shared" ref="GA83:GL83" si="437">COUNTIF(GA65:GA79,"&gt;=88")</f>
        <v>0</v>
      </c>
      <c r="GB83" s="407">
        <f t="shared" si="437"/>
        <v>0</v>
      </c>
      <c r="GC83" s="407">
        <f t="shared" si="437"/>
        <v>0</v>
      </c>
      <c r="GD83" s="407">
        <f t="shared" si="437"/>
        <v>0</v>
      </c>
      <c r="GE83" s="407">
        <f t="shared" si="437"/>
        <v>0</v>
      </c>
      <c r="GF83" s="407">
        <f t="shared" si="437"/>
        <v>14</v>
      </c>
      <c r="GG83" s="407">
        <f t="shared" si="437"/>
        <v>13</v>
      </c>
      <c r="GH83" s="407">
        <f t="shared" si="437"/>
        <v>15</v>
      </c>
      <c r="GI83" s="407">
        <f t="shared" si="437"/>
        <v>13</v>
      </c>
      <c r="GJ83" s="407">
        <f t="shared" si="437"/>
        <v>13</v>
      </c>
      <c r="GK83" s="407">
        <f t="shared" si="437"/>
        <v>13</v>
      </c>
      <c r="GL83" s="407">
        <f t="shared" si="437"/>
        <v>12</v>
      </c>
      <c r="GM83" s="377">
        <f>AVERAGE(GA83:GL83)</f>
        <v>7.75</v>
      </c>
      <c r="GN83" s="365">
        <f>STDEV(GA83:GL83)</f>
        <v>6.8771690793126892</v>
      </c>
      <c r="GP83" s="398"/>
      <c r="GT83" s="398"/>
      <c r="HD83" s="309"/>
      <c r="HE83" s="309"/>
      <c r="HF83" s="309"/>
      <c r="HG83" s="309"/>
      <c r="HH83" s="309"/>
      <c r="HN83" s="399" t="s">
        <v>134</v>
      </c>
      <c r="HO83" s="407">
        <f t="shared" ref="HO83:HZ83" si="438">COUNTIF(HO65:HO79,"&gt;=88")</f>
        <v>0</v>
      </c>
      <c r="HP83" s="407">
        <f t="shared" si="438"/>
        <v>0</v>
      </c>
      <c r="HQ83" s="407">
        <f t="shared" si="438"/>
        <v>0</v>
      </c>
      <c r="HR83" s="407">
        <f t="shared" si="438"/>
        <v>0</v>
      </c>
      <c r="HS83" s="407">
        <f t="shared" si="438"/>
        <v>0</v>
      </c>
      <c r="HT83" s="407">
        <f t="shared" si="438"/>
        <v>14</v>
      </c>
      <c r="HU83" s="407">
        <f t="shared" si="438"/>
        <v>14</v>
      </c>
      <c r="HV83" s="407">
        <f t="shared" si="438"/>
        <v>15</v>
      </c>
      <c r="HW83" s="407">
        <f t="shared" si="438"/>
        <v>13</v>
      </c>
      <c r="HX83" s="407">
        <f t="shared" si="438"/>
        <v>14</v>
      </c>
      <c r="HY83" s="407">
        <f t="shared" si="438"/>
        <v>13</v>
      </c>
      <c r="HZ83" s="407">
        <f t="shared" si="438"/>
        <v>14</v>
      </c>
      <c r="IA83" s="406">
        <f>AVERAGE(HO83:HZ83)</f>
        <v>8.0833333333333339</v>
      </c>
      <c r="IB83" s="411">
        <f>STDEV(HO83:HZ83)</f>
        <v>7.1536174362515652</v>
      </c>
      <c r="ID83" s="398"/>
      <c r="IH83" s="398"/>
      <c r="IR83" s="309"/>
      <c r="IS83" s="309"/>
      <c r="IT83" s="309"/>
      <c r="IU83" s="309"/>
      <c r="IV83" s="309"/>
      <c r="JB83" s="334"/>
      <c r="JC83" s="334"/>
      <c r="JD83" s="334"/>
      <c r="JE83" s="334"/>
      <c r="JF83" s="334"/>
      <c r="JG83" s="334"/>
      <c r="JH83" s="334"/>
      <c r="JI83" s="334"/>
      <c r="JJ83" s="334"/>
      <c r="JK83" s="334"/>
      <c r="JL83" s="334"/>
      <c r="JM83" s="334"/>
      <c r="JN83" s="334"/>
      <c r="JO83" s="42"/>
      <c r="JR83" s="398"/>
      <c r="JV83" s="398"/>
      <c r="KF83" s="309"/>
      <c r="KG83" s="309"/>
      <c r="KH83" s="309"/>
      <c r="KI83" s="309"/>
      <c r="KJ83" s="309"/>
      <c r="KP83" s="334"/>
      <c r="KQ83" s="334"/>
      <c r="KR83" s="334"/>
      <c r="KS83" s="334"/>
      <c r="KT83" s="334"/>
      <c r="KU83" s="334"/>
      <c r="KV83" s="334"/>
      <c r="KW83" s="334"/>
      <c r="KX83" s="334"/>
      <c r="KY83" s="334"/>
      <c r="KZ83" s="334"/>
      <c r="LA83" s="334"/>
      <c r="LB83" s="334"/>
      <c r="LC83" s="42"/>
      <c r="LF83" s="398"/>
    </row>
    <row r="84" spans="2:318" ht="16.5" thickTop="1" thickBot="1" x14ac:dyDescent="0.4">
      <c r="B84" s="398"/>
      <c r="L84" s="309"/>
      <c r="M84" s="309"/>
      <c r="N84" s="309"/>
      <c r="O84" s="309"/>
      <c r="P84" s="309"/>
      <c r="V84" s="399" t="s">
        <v>133</v>
      </c>
      <c r="W84" s="407">
        <f t="shared" ref="W84:AH84" si="439">COUNTIF(W65:W79,"&gt;=92")</f>
        <v>0</v>
      </c>
      <c r="X84" s="407">
        <f t="shared" si="439"/>
        <v>0</v>
      </c>
      <c r="Y84" s="407">
        <f t="shared" si="439"/>
        <v>0</v>
      </c>
      <c r="Z84" s="407">
        <f t="shared" si="439"/>
        <v>0</v>
      </c>
      <c r="AA84" s="407">
        <f t="shared" si="439"/>
        <v>0</v>
      </c>
      <c r="AB84" s="407">
        <f t="shared" si="439"/>
        <v>4</v>
      </c>
      <c r="AC84" s="407">
        <f t="shared" si="439"/>
        <v>12</v>
      </c>
      <c r="AD84" s="407">
        <f t="shared" si="439"/>
        <v>7</v>
      </c>
      <c r="AE84" s="407">
        <f t="shared" si="439"/>
        <v>0</v>
      </c>
      <c r="AF84" s="407">
        <f t="shared" si="439"/>
        <v>11</v>
      </c>
      <c r="AG84" s="407">
        <f t="shared" si="439"/>
        <v>0</v>
      </c>
      <c r="AH84" s="407">
        <f t="shared" si="439"/>
        <v>9</v>
      </c>
      <c r="AI84" s="377">
        <f t="shared" si="417"/>
        <v>3.5833333333333335</v>
      </c>
      <c r="AJ84" s="365">
        <f t="shared" si="418"/>
        <v>4.8328108390522182</v>
      </c>
      <c r="AL84" s="398"/>
      <c r="AP84" s="398"/>
      <c r="AZ84" s="309"/>
      <c r="BA84" s="309"/>
      <c r="BB84" s="309"/>
      <c r="BC84" s="309"/>
      <c r="BD84" s="309"/>
      <c r="BJ84" s="383" t="s">
        <v>133</v>
      </c>
      <c r="BK84" s="407">
        <f t="shared" ref="BK84:BV84" si="440">COUNTIF(BK65:BK79,"&gt;=92")</f>
        <v>0</v>
      </c>
      <c r="BL84" s="407">
        <f t="shared" si="440"/>
        <v>0</v>
      </c>
      <c r="BM84" s="407">
        <f t="shared" si="440"/>
        <v>0</v>
      </c>
      <c r="BN84" s="407">
        <f t="shared" si="440"/>
        <v>0</v>
      </c>
      <c r="BO84" s="407">
        <f t="shared" si="440"/>
        <v>0</v>
      </c>
      <c r="BP84" s="407">
        <f t="shared" si="440"/>
        <v>4</v>
      </c>
      <c r="BQ84" s="407">
        <f t="shared" si="440"/>
        <v>12</v>
      </c>
      <c r="BR84" s="407">
        <f t="shared" si="440"/>
        <v>13</v>
      </c>
      <c r="BS84" s="407">
        <f t="shared" si="440"/>
        <v>7</v>
      </c>
      <c r="BT84" s="407">
        <f t="shared" si="440"/>
        <v>12</v>
      </c>
      <c r="BU84" s="407">
        <f t="shared" si="440"/>
        <v>5</v>
      </c>
      <c r="BV84" s="407">
        <f t="shared" si="440"/>
        <v>12</v>
      </c>
      <c r="BW84" s="524">
        <f t="shared" si="420"/>
        <v>4.8181818181818183</v>
      </c>
      <c r="BX84" s="374">
        <f>STDEV(BK84:BV84)</f>
        <v>5.5507302276913135</v>
      </c>
      <c r="BZ84" s="398"/>
      <c r="CD84" s="398"/>
      <c r="CN84" s="309"/>
      <c r="CO84" s="309"/>
      <c r="CP84" s="309"/>
      <c r="CQ84" s="309"/>
      <c r="CR84" s="309"/>
      <c r="CX84" s="399" t="s">
        <v>133</v>
      </c>
      <c r="CY84" s="407">
        <f t="shared" ref="CY84:DJ84" si="441">COUNTIF(CY65:CY79,"&gt;=92")</f>
        <v>0</v>
      </c>
      <c r="CZ84" s="407">
        <f t="shared" si="441"/>
        <v>0</v>
      </c>
      <c r="DA84" s="407">
        <f t="shared" si="441"/>
        <v>0</v>
      </c>
      <c r="DB84" s="407">
        <f t="shared" si="441"/>
        <v>0</v>
      </c>
      <c r="DC84" s="407">
        <f t="shared" si="441"/>
        <v>0</v>
      </c>
      <c r="DD84" s="407">
        <f t="shared" si="441"/>
        <v>11</v>
      </c>
      <c r="DE84" s="407">
        <f t="shared" si="441"/>
        <v>13</v>
      </c>
      <c r="DF84" s="407">
        <f t="shared" si="441"/>
        <v>13</v>
      </c>
      <c r="DG84" s="407">
        <f t="shared" si="441"/>
        <v>9</v>
      </c>
      <c r="DH84" s="407">
        <f t="shared" si="441"/>
        <v>12</v>
      </c>
      <c r="DI84" s="407">
        <f t="shared" si="441"/>
        <v>4</v>
      </c>
      <c r="DJ84" s="407">
        <f t="shared" si="441"/>
        <v>11</v>
      </c>
      <c r="DK84" s="377">
        <f t="shared" si="422"/>
        <v>6.083333333333333</v>
      </c>
      <c r="DL84" s="365">
        <f t="shared" si="423"/>
        <v>5.8536442935278803</v>
      </c>
      <c r="DN84" s="398"/>
      <c r="DR84" s="398"/>
      <c r="EB84" s="309"/>
      <c r="EC84" s="309"/>
      <c r="ED84" s="309"/>
      <c r="EE84" s="309"/>
      <c r="EF84" s="309"/>
      <c r="EL84" s="399" t="s">
        <v>133</v>
      </c>
      <c r="EM84" s="407">
        <f t="shared" ref="EM84:EX84" si="442">COUNTIF(EM65:EM79,"&gt;=92")</f>
        <v>0</v>
      </c>
      <c r="EN84" s="407">
        <f t="shared" si="442"/>
        <v>0</v>
      </c>
      <c r="EO84" s="407">
        <f t="shared" si="442"/>
        <v>0</v>
      </c>
      <c r="EP84" s="407">
        <f t="shared" si="442"/>
        <v>0</v>
      </c>
      <c r="EQ84" s="407">
        <f t="shared" si="442"/>
        <v>0</v>
      </c>
      <c r="ER84" s="407">
        <f t="shared" si="442"/>
        <v>12</v>
      </c>
      <c r="ES84" s="407">
        <f t="shared" si="442"/>
        <v>13</v>
      </c>
      <c r="ET84" s="407">
        <f t="shared" si="442"/>
        <v>14</v>
      </c>
      <c r="EU84" s="407">
        <f t="shared" si="442"/>
        <v>10</v>
      </c>
      <c r="EV84" s="407">
        <f t="shared" si="442"/>
        <v>13</v>
      </c>
      <c r="EW84" s="407">
        <f t="shared" si="442"/>
        <v>6</v>
      </c>
      <c r="EX84" s="407">
        <f t="shared" si="442"/>
        <v>13</v>
      </c>
      <c r="EY84" s="377">
        <f>AVERAGE(EM84:EX84)</f>
        <v>6.75</v>
      </c>
      <c r="EZ84" s="365">
        <f>STDEV(EM84:EX84)</f>
        <v>6.2975464197646778</v>
      </c>
      <c r="FB84" s="398"/>
      <c r="FF84" s="398"/>
      <c r="FP84" s="309"/>
      <c r="FQ84" s="309"/>
      <c r="FR84" s="309"/>
      <c r="FS84" s="309"/>
      <c r="FT84" s="309"/>
      <c r="FZ84" s="399" t="s">
        <v>133</v>
      </c>
      <c r="GA84" s="407">
        <f t="shared" ref="GA84:GL84" si="443">COUNTIF(GA65:GA79,"&gt;=92")</f>
        <v>0</v>
      </c>
      <c r="GB84" s="407">
        <f t="shared" si="443"/>
        <v>0</v>
      </c>
      <c r="GC84" s="407">
        <f t="shared" si="443"/>
        <v>0</v>
      </c>
      <c r="GD84" s="407">
        <f t="shared" si="443"/>
        <v>0</v>
      </c>
      <c r="GE84" s="407">
        <f t="shared" si="443"/>
        <v>0</v>
      </c>
      <c r="GF84" s="407">
        <f t="shared" si="443"/>
        <v>12</v>
      </c>
      <c r="GG84" s="407">
        <f t="shared" si="443"/>
        <v>12</v>
      </c>
      <c r="GH84" s="407">
        <f t="shared" si="443"/>
        <v>13</v>
      </c>
      <c r="GI84" s="407">
        <f t="shared" si="443"/>
        <v>9</v>
      </c>
      <c r="GJ84" s="407">
        <f t="shared" si="443"/>
        <v>6</v>
      </c>
      <c r="GK84" s="407">
        <f t="shared" si="443"/>
        <v>6</v>
      </c>
      <c r="GL84" s="407">
        <f t="shared" si="443"/>
        <v>11</v>
      </c>
      <c r="GM84" s="377">
        <f>AVERAGE(GA84:GL84)</f>
        <v>5.75</v>
      </c>
      <c r="GN84" s="365">
        <f>STDEV(GA84:GL84)</f>
        <v>5.5123827548859152</v>
      </c>
      <c r="GP84" s="398"/>
      <c r="GT84" s="398"/>
      <c r="HD84" s="309"/>
      <c r="HE84" s="309"/>
      <c r="HF84" s="309"/>
      <c r="HG84" s="309"/>
      <c r="HH84" s="309"/>
      <c r="HN84" s="399" t="s">
        <v>133</v>
      </c>
      <c r="HO84" s="407">
        <f t="shared" ref="HO84:HZ84" si="444">COUNTIF(HO65:HO79,"&gt;=92")</f>
        <v>0</v>
      </c>
      <c r="HP84" s="407">
        <f t="shared" si="444"/>
        <v>0</v>
      </c>
      <c r="HQ84" s="407">
        <f t="shared" si="444"/>
        <v>0</v>
      </c>
      <c r="HR84" s="407">
        <f t="shared" si="444"/>
        <v>0</v>
      </c>
      <c r="HS84" s="407">
        <f t="shared" si="444"/>
        <v>0</v>
      </c>
      <c r="HT84" s="407">
        <f t="shared" si="444"/>
        <v>12</v>
      </c>
      <c r="HU84" s="407">
        <f t="shared" si="444"/>
        <v>13</v>
      </c>
      <c r="HV84" s="407">
        <f t="shared" si="444"/>
        <v>13</v>
      </c>
      <c r="HW84" s="407">
        <f t="shared" si="444"/>
        <v>9</v>
      </c>
      <c r="HX84" s="407">
        <f t="shared" si="444"/>
        <v>11</v>
      </c>
      <c r="HY84" s="407">
        <f t="shared" si="444"/>
        <v>5</v>
      </c>
      <c r="HZ84" s="407">
        <f t="shared" si="444"/>
        <v>12</v>
      </c>
      <c r="IA84" s="406">
        <f>AVERAGE(HO84:HZ84)</f>
        <v>6.25</v>
      </c>
      <c r="IB84" s="405">
        <f>STDEV(HO84:HZ84)</f>
        <v>5.9103145586185324</v>
      </c>
      <c r="ID84" s="398"/>
      <c r="IH84" s="398"/>
      <c r="IR84" s="309"/>
      <c r="IS84" s="309"/>
      <c r="IT84" s="309"/>
      <c r="IU84" s="309"/>
      <c r="IV84" s="309"/>
      <c r="JB84" s="334"/>
      <c r="JC84" s="334"/>
      <c r="JD84" s="334"/>
      <c r="JE84" s="334"/>
      <c r="JF84" s="334"/>
      <c r="JG84" s="334"/>
      <c r="JH84" s="334"/>
      <c r="JI84" s="334"/>
      <c r="JJ84" s="334"/>
      <c r="JK84" s="334"/>
      <c r="JL84" s="334"/>
      <c r="JM84" s="334"/>
      <c r="JN84" s="334"/>
      <c r="JO84" s="42"/>
      <c r="JR84" s="398"/>
      <c r="JV84" s="398"/>
      <c r="KF84" s="309"/>
      <c r="KG84" s="309"/>
      <c r="KH84" s="309"/>
      <c r="KI84" s="309"/>
      <c r="KJ84" s="309"/>
      <c r="KP84" s="334"/>
      <c r="KQ84" s="334"/>
      <c r="KR84" s="334"/>
      <c r="KS84" s="334"/>
      <c r="KT84" s="334"/>
      <c r="KU84" s="334"/>
      <c r="KV84" s="334"/>
      <c r="KW84" s="334"/>
      <c r="KX84" s="334"/>
      <c r="KY84" s="334"/>
      <c r="KZ84" s="334"/>
      <c r="LA84" s="334"/>
      <c r="LB84" s="334"/>
      <c r="LC84" s="42"/>
      <c r="LF84" s="398"/>
    </row>
    <row r="85" spans="2:318" ht="16.5" thickTop="1" thickBot="1" x14ac:dyDescent="0.4">
      <c r="B85" s="398"/>
      <c r="L85" s="309"/>
      <c r="M85" s="309"/>
      <c r="N85" s="309"/>
      <c r="O85" s="309"/>
      <c r="P85" s="309"/>
      <c r="V85" s="399" t="s">
        <v>132</v>
      </c>
      <c r="W85" s="407">
        <f t="shared" ref="W85:AH85" si="445">COUNTIF(W65:W79,"&gt;=95")</f>
        <v>0</v>
      </c>
      <c r="X85" s="407">
        <f t="shared" si="445"/>
        <v>0</v>
      </c>
      <c r="Y85" s="407">
        <f t="shared" si="445"/>
        <v>0</v>
      </c>
      <c r="Z85" s="407">
        <f t="shared" si="445"/>
        <v>0</v>
      </c>
      <c r="AA85" s="407">
        <f t="shared" si="445"/>
        <v>0</v>
      </c>
      <c r="AB85" s="407">
        <f t="shared" si="445"/>
        <v>0</v>
      </c>
      <c r="AC85" s="407">
        <f t="shared" si="445"/>
        <v>6</v>
      </c>
      <c r="AD85" s="407">
        <f t="shared" si="445"/>
        <v>0</v>
      </c>
      <c r="AE85" s="407">
        <f t="shared" si="445"/>
        <v>0</v>
      </c>
      <c r="AF85" s="407">
        <f t="shared" si="445"/>
        <v>0</v>
      </c>
      <c r="AG85" s="407">
        <f t="shared" si="445"/>
        <v>0</v>
      </c>
      <c r="AH85" s="407">
        <f t="shared" si="445"/>
        <v>0</v>
      </c>
      <c r="AI85" s="377">
        <f t="shared" si="417"/>
        <v>0.5</v>
      </c>
      <c r="AJ85" s="365">
        <f t="shared" si="418"/>
        <v>1.7320508075688772</v>
      </c>
      <c r="BJ85" s="383" t="s">
        <v>132</v>
      </c>
      <c r="BK85" s="407">
        <f t="shared" ref="BK85:BV85" si="446">COUNTIF(BK65:BK79,"&gt;=95")</f>
        <v>0</v>
      </c>
      <c r="BL85" s="407">
        <f t="shared" si="446"/>
        <v>0</v>
      </c>
      <c r="BM85" s="407">
        <f t="shared" si="446"/>
        <v>0</v>
      </c>
      <c r="BN85" s="407">
        <f t="shared" si="446"/>
        <v>0</v>
      </c>
      <c r="BO85" s="407">
        <f t="shared" si="446"/>
        <v>0</v>
      </c>
      <c r="BP85" s="407">
        <f t="shared" si="446"/>
        <v>0</v>
      </c>
      <c r="BQ85" s="407">
        <f t="shared" si="446"/>
        <v>9</v>
      </c>
      <c r="BR85" s="407">
        <f t="shared" si="446"/>
        <v>2</v>
      </c>
      <c r="BS85" s="407">
        <f t="shared" si="446"/>
        <v>0</v>
      </c>
      <c r="BT85" s="407">
        <f t="shared" si="446"/>
        <v>0</v>
      </c>
      <c r="BU85" s="407">
        <f t="shared" si="446"/>
        <v>0</v>
      </c>
      <c r="BV85" s="407">
        <f t="shared" si="446"/>
        <v>0</v>
      </c>
      <c r="BW85" s="524">
        <f t="shared" si="420"/>
        <v>1</v>
      </c>
      <c r="BX85" s="374">
        <f>STDEV(BK85:BV85)</f>
        <v>2.6097137890209456</v>
      </c>
      <c r="BZ85" s="398"/>
      <c r="CX85" s="399" t="s">
        <v>132</v>
      </c>
      <c r="CY85" s="407">
        <f t="shared" ref="CY85:DJ85" si="447">COUNTIF(CY65:CY79,"&gt;=95")</f>
        <v>0</v>
      </c>
      <c r="CZ85" s="407">
        <f t="shared" si="447"/>
        <v>0</v>
      </c>
      <c r="DA85" s="407">
        <f t="shared" si="447"/>
        <v>0</v>
      </c>
      <c r="DB85" s="407">
        <f t="shared" si="447"/>
        <v>0</v>
      </c>
      <c r="DC85" s="407">
        <f t="shared" si="447"/>
        <v>0</v>
      </c>
      <c r="DD85" s="407">
        <f t="shared" si="447"/>
        <v>2</v>
      </c>
      <c r="DE85" s="407">
        <f t="shared" si="447"/>
        <v>10</v>
      </c>
      <c r="DF85" s="407">
        <f t="shared" si="447"/>
        <v>1</v>
      </c>
      <c r="DG85" s="407">
        <f t="shared" si="447"/>
        <v>0</v>
      </c>
      <c r="DH85" s="407">
        <f t="shared" si="447"/>
        <v>2</v>
      </c>
      <c r="DI85" s="407">
        <f t="shared" si="447"/>
        <v>0</v>
      </c>
      <c r="DJ85" s="407">
        <f t="shared" si="447"/>
        <v>1</v>
      </c>
      <c r="DK85" s="377">
        <f t="shared" si="422"/>
        <v>1.3333333333333333</v>
      </c>
      <c r="DL85" s="365">
        <f t="shared" si="423"/>
        <v>2.8391206491810208</v>
      </c>
      <c r="DN85" s="398"/>
      <c r="EL85" s="399" t="s">
        <v>132</v>
      </c>
      <c r="EM85" s="407">
        <f t="shared" ref="EM85:EX85" si="448">COUNTIF(EM65:EM79,"&gt;=95")</f>
        <v>0</v>
      </c>
      <c r="EN85" s="407">
        <f t="shared" si="448"/>
        <v>0</v>
      </c>
      <c r="EO85" s="407">
        <f t="shared" si="448"/>
        <v>0</v>
      </c>
      <c r="EP85" s="407">
        <f t="shared" si="448"/>
        <v>0</v>
      </c>
      <c r="EQ85" s="407">
        <f t="shared" si="448"/>
        <v>0</v>
      </c>
      <c r="ER85" s="407">
        <f t="shared" si="448"/>
        <v>3</v>
      </c>
      <c r="ES85" s="407">
        <f t="shared" si="448"/>
        <v>9</v>
      </c>
      <c r="ET85" s="407">
        <f t="shared" si="448"/>
        <v>2</v>
      </c>
      <c r="EU85" s="407">
        <f t="shared" si="448"/>
        <v>0</v>
      </c>
      <c r="EV85" s="407">
        <f t="shared" si="448"/>
        <v>0</v>
      </c>
      <c r="EW85" s="407">
        <f t="shared" si="448"/>
        <v>0</v>
      </c>
      <c r="EX85" s="407">
        <f t="shared" si="448"/>
        <v>2</v>
      </c>
      <c r="EY85" s="377">
        <f>AVERAGE(EM85:EX85)</f>
        <v>1.3333333333333333</v>
      </c>
      <c r="EZ85" s="365">
        <f>STDEV(EM85:EX85)</f>
        <v>2.6400183654090306</v>
      </c>
      <c r="FB85" s="398"/>
      <c r="FZ85" s="399" t="s">
        <v>132</v>
      </c>
      <c r="GA85" s="407">
        <f t="shared" ref="GA85:GL85" si="449">COUNTIF(GA65:GA79,"&gt;=95")</f>
        <v>0</v>
      </c>
      <c r="GB85" s="407">
        <f t="shared" si="449"/>
        <v>0</v>
      </c>
      <c r="GC85" s="407">
        <f t="shared" si="449"/>
        <v>0</v>
      </c>
      <c r="GD85" s="407">
        <f t="shared" si="449"/>
        <v>0</v>
      </c>
      <c r="GE85" s="407">
        <f t="shared" si="449"/>
        <v>0</v>
      </c>
      <c r="GF85" s="407">
        <f t="shared" si="449"/>
        <v>5</v>
      </c>
      <c r="GG85" s="407">
        <f t="shared" si="449"/>
        <v>9</v>
      </c>
      <c r="GH85" s="407">
        <f t="shared" si="449"/>
        <v>3</v>
      </c>
      <c r="GI85" s="407">
        <f t="shared" si="449"/>
        <v>0</v>
      </c>
      <c r="GJ85" s="407">
        <f t="shared" si="449"/>
        <v>0</v>
      </c>
      <c r="GK85" s="407">
        <f t="shared" si="449"/>
        <v>0</v>
      </c>
      <c r="GL85" s="407">
        <f t="shared" si="449"/>
        <v>0</v>
      </c>
      <c r="GM85" s="377">
        <f>AVERAGE(GA85:GL85)</f>
        <v>1.4166666666666667</v>
      </c>
      <c r="GN85" s="365">
        <f>STDEV(GA85:GL85)</f>
        <v>2.8749176536296681</v>
      </c>
      <c r="GP85" s="398"/>
      <c r="HN85" s="399" t="s">
        <v>132</v>
      </c>
      <c r="HO85" s="407">
        <f t="shared" ref="HO85:HZ85" si="450">COUNTIF(HO65:HO79,"&gt;=95")</f>
        <v>0</v>
      </c>
      <c r="HP85" s="407">
        <f t="shared" si="450"/>
        <v>0</v>
      </c>
      <c r="HQ85" s="407">
        <f t="shared" si="450"/>
        <v>0</v>
      </c>
      <c r="HR85" s="407">
        <f t="shared" si="450"/>
        <v>0</v>
      </c>
      <c r="HS85" s="407">
        <f t="shared" si="450"/>
        <v>0</v>
      </c>
      <c r="HT85" s="407">
        <f t="shared" si="450"/>
        <v>6</v>
      </c>
      <c r="HU85" s="407">
        <f t="shared" si="450"/>
        <v>9</v>
      </c>
      <c r="HV85" s="407">
        <f t="shared" si="450"/>
        <v>3</v>
      </c>
      <c r="HW85" s="407">
        <f t="shared" si="450"/>
        <v>0</v>
      </c>
      <c r="HX85" s="407">
        <f t="shared" si="450"/>
        <v>3</v>
      </c>
      <c r="HY85" s="407">
        <f t="shared" si="450"/>
        <v>0</v>
      </c>
      <c r="HZ85" s="407">
        <f t="shared" si="450"/>
        <v>8</v>
      </c>
      <c r="IA85" s="406">
        <f>AVERAGE(HO85:HZ85)</f>
        <v>2.4166666666666665</v>
      </c>
      <c r="IB85" s="405">
        <f>STDEV(HO85:HZ85)</f>
        <v>3.4234042953903314</v>
      </c>
      <c r="ID85" s="398"/>
      <c r="IH85" s="398"/>
      <c r="IR85" s="309"/>
      <c r="IS85" s="309"/>
      <c r="IT85" s="309"/>
      <c r="IU85" s="309"/>
      <c r="IV85" s="309"/>
      <c r="JB85" s="334"/>
      <c r="JC85" s="334"/>
      <c r="JD85" s="334"/>
      <c r="JE85" s="334"/>
      <c r="JF85" s="334"/>
      <c r="JG85" s="334"/>
      <c r="JH85" s="334"/>
      <c r="JI85" s="334"/>
      <c r="JJ85" s="334"/>
      <c r="JK85" s="334"/>
      <c r="JL85" s="334"/>
      <c r="JM85" s="334"/>
      <c r="JN85" s="334"/>
      <c r="JR85" s="398"/>
      <c r="JV85" s="398"/>
      <c r="KF85" s="309"/>
      <c r="KG85" s="309"/>
      <c r="KH85" s="309"/>
      <c r="KI85" s="309"/>
      <c r="KJ85" s="309"/>
      <c r="KP85" s="334"/>
      <c r="KQ85" s="334"/>
      <c r="KR85" s="334"/>
      <c r="KS85" s="334"/>
      <c r="KT85" s="334"/>
      <c r="KU85" s="334"/>
      <c r="KV85" s="334"/>
      <c r="KW85" s="334"/>
      <c r="KX85" s="334"/>
      <c r="KY85" s="334"/>
      <c r="KZ85" s="334"/>
      <c r="LA85" s="334"/>
      <c r="LB85" s="334"/>
      <c r="LF85" s="398"/>
    </row>
    <row r="86" spans="2:318" ht="16.5" thickTop="1" thickBot="1" x14ac:dyDescent="0.4">
      <c r="V86" s="529" t="s">
        <v>205</v>
      </c>
      <c r="W86" s="582"/>
      <c r="X86" s="582"/>
      <c r="Y86" s="582"/>
      <c r="Z86" s="582"/>
      <c r="AA86" s="582">
        <v>5.95</v>
      </c>
      <c r="AB86" s="582">
        <v>7.69</v>
      </c>
      <c r="AC86" s="582">
        <v>5.66</v>
      </c>
      <c r="AD86" s="582">
        <v>4.99</v>
      </c>
      <c r="AE86" s="583">
        <v>6.7</v>
      </c>
      <c r="AF86" s="523">
        <v>7.14</v>
      </c>
      <c r="AG86" s="523">
        <v>5.66</v>
      </c>
      <c r="AH86" s="582"/>
      <c r="AI86" s="385">
        <f t="shared" si="417"/>
        <v>6.2557142857142845</v>
      </c>
      <c r="AJ86" s="441">
        <f t="shared" si="418"/>
        <v>0.95234547552971738</v>
      </c>
      <c r="BJ86" s="581" t="s">
        <v>163</v>
      </c>
      <c r="BP86">
        <v>6.81</v>
      </c>
      <c r="BQ86">
        <v>9.07</v>
      </c>
      <c r="BR86">
        <v>5.98</v>
      </c>
      <c r="BS86">
        <v>5.66</v>
      </c>
      <c r="BT86" s="523">
        <v>7.66</v>
      </c>
      <c r="BU86" s="523">
        <v>9.2799999999999994</v>
      </c>
      <c r="BV86" s="523">
        <v>6.4</v>
      </c>
      <c r="BW86" s="524">
        <f t="shared" si="420"/>
        <v>7.41</v>
      </c>
      <c r="CX86" s="399" t="s">
        <v>163</v>
      </c>
      <c r="CY86" s="379"/>
      <c r="CZ86" s="379"/>
      <c r="DA86" s="379"/>
      <c r="DB86" s="379"/>
      <c r="DC86" s="379"/>
      <c r="DD86" s="379">
        <v>7.67</v>
      </c>
      <c r="DE86" s="379">
        <v>9.14</v>
      </c>
      <c r="DF86" s="379">
        <v>5.09</v>
      </c>
      <c r="DG86" s="379">
        <v>6.1</v>
      </c>
      <c r="DH86" s="379">
        <v>10.37</v>
      </c>
      <c r="DI86" s="379">
        <v>8.92</v>
      </c>
      <c r="DJ86" s="379">
        <v>7.39</v>
      </c>
      <c r="DK86" s="377">
        <f t="shared" si="422"/>
        <v>7.8114285714285714</v>
      </c>
      <c r="DL86" s="365">
        <f t="shared" si="423"/>
        <v>1.8290747075268092</v>
      </c>
      <c r="DN86" s="398"/>
      <c r="EL86" s="399" t="s">
        <v>163</v>
      </c>
      <c r="EM86" s="379"/>
      <c r="EN86" s="379"/>
      <c r="EO86" s="379"/>
      <c r="EP86" s="379"/>
      <c r="EQ86" s="379"/>
      <c r="ER86" s="379">
        <v>7.46</v>
      </c>
      <c r="ES86" s="379">
        <v>9.86</v>
      </c>
      <c r="ET86" s="379">
        <v>6.23</v>
      </c>
      <c r="EU86" s="379">
        <v>6.14</v>
      </c>
      <c r="EV86" s="379">
        <v>10.86</v>
      </c>
      <c r="EW86" s="379">
        <v>8.76</v>
      </c>
      <c r="EX86" s="523">
        <v>7.6</v>
      </c>
      <c r="EY86" s="377">
        <f>AVERAGE(EM86:EW86)</f>
        <v>8.2183333333333319</v>
      </c>
      <c r="EZ86" s="518"/>
      <c r="FB86" s="398"/>
      <c r="FZ86" s="399" t="s">
        <v>163</v>
      </c>
      <c r="GA86" s="379"/>
      <c r="GB86" s="379"/>
      <c r="GC86" s="379"/>
      <c r="GD86" s="379"/>
      <c r="GE86" s="379"/>
      <c r="GF86" s="379">
        <v>7.06</v>
      </c>
      <c r="GG86" s="379">
        <v>9.52</v>
      </c>
      <c r="GH86" s="379">
        <v>4.82</v>
      </c>
      <c r="GI86" s="379">
        <v>4.8499999999999996</v>
      </c>
      <c r="GJ86" s="523">
        <v>8.3699999999999992</v>
      </c>
      <c r="GK86" s="523">
        <v>11.71</v>
      </c>
      <c r="GL86" s="523">
        <v>8.48</v>
      </c>
      <c r="GM86" s="406">
        <f>AVERAGE(GA86:GK86)</f>
        <v>7.7216666666666667</v>
      </c>
      <c r="GN86" s="580"/>
      <c r="GP86" s="398"/>
      <c r="HN86" s="399" t="s">
        <v>163</v>
      </c>
      <c r="HO86" s="379"/>
      <c r="HP86" s="379"/>
      <c r="HQ86" s="379"/>
      <c r="HR86" s="379"/>
      <c r="HS86" s="379"/>
      <c r="HT86" s="379">
        <v>6.78</v>
      </c>
      <c r="HU86" s="379">
        <v>9.35</v>
      </c>
      <c r="HV86" s="379">
        <v>5.59</v>
      </c>
      <c r="HW86" s="379">
        <v>4.42</v>
      </c>
      <c r="HX86" s="523">
        <v>11.7</v>
      </c>
      <c r="HY86" s="523">
        <v>8.36</v>
      </c>
      <c r="HZ86" s="523">
        <v>8.57</v>
      </c>
      <c r="IA86" s="406">
        <f>AVERAGE(HO86:HY86)</f>
        <v>7.7</v>
      </c>
      <c r="IB86" s="580"/>
      <c r="ID86" s="398"/>
    </row>
    <row r="87" spans="2:318" ht="16.5" thickTop="1" thickBot="1" x14ac:dyDescent="0.4">
      <c r="V87" s="579" t="s">
        <v>178</v>
      </c>
      <c r="W87" s="58"/>
      <c r="X87" s="58"/>
      <c r="Y87" s="58"/>
      <c r="Z87" s="58"/>
      <c r="AA87" s="58">
        <v>16</v>
      </c>
      <c r="AB87" s="58">
        <v>16</v>
      </c>
      <c r="AC87" s="58">
        <v>17</v>
      </c>
      <c r="AD87" s="58">
        <v>14</v>
      </c>
      <c r="AE87" s="392">
        <v>15</v>
      </c>
      <c r="AF87" s="379">
        <v>15</v>
      </c>
      <c r="AG87" s="379">
        <v>14</v>
      </c>
      <c r="AH87" s="58"/>
      <c r="AI87" s="440">
        <f t="shared" si="417"/>
        <v>15.285714285714286</v>
      </c>
      <c r="AJ87" s="439">
        <f t="shared" si="418"/>
        <v>1.1126972805283737</v>
      </c>
      <c r="BJ87" s="578" t="s">
        <v>14</v>
      </c>
      <c r="BK87" s="58"/>
      <c r="BL87" s="58"/>
      <c r="BM87" s="58"/>
      <c r="BN87" s="58"/>
      <c r="BO87" s="58"/>
      <c r="BP87" s="58">
        <v>15</v>
      </c>
      <c r="BQ87" s="58">
        <v>17</v>
      </c>
      <c r="BR87" s="58">
        <v>18.5</v>
      </c>
      <c r="BS87" s="58">
        <v>15</v>
      </c>
      <c r="BT87" s="379">
        <v>17</v>
      </c>
      <c r="BU87" s="379">
        <v>17</v>
      </c>
      <c r="BV87" s="379">
        <v>15</v>
      </c>
      <c r="BW87" s="577">
        <f t="shared" si="420"/>
        <v>16.583333333333332</v>
      </c>
      <c r="CX87" s="368" t="s">
        <v>14</v>
      </c>
      <c r="CY87" s="392"/>
      <c r="CZ87" s="392"/>
      <c r="DA87" s="392"/>
      <c r="DB87" s="392"/>
      <c r="DC87" s="392"/>
      <c r="DD87" s="392">
        <v>16</v>
      </c>
      <c r="DE87" s="392">
        <v>17</v>
      </c>
      <c r="DF87" s="392">
        <v>18</v>
      </c>
      <c r="DG87" s="392">
        <v>17</v>
      </c>
      <c r="DH87" s="392">
        <v>19</v>
      </c>
      <c r="DI87" s="392">
        <v>18</v>
      </c>
      <c r="DJ87" s="392">
        <v>16</v>
      </c>
      <c r="DK87" s="377">
        <f t="shared" si="422"/>
        <v>17.285714285714285</v>
      </c>
      <c r="DL87" s="365">
        <f t="shared" si="423"/>
        <v>1.1126972805283735</v>
      </c>
      <c r="EL87" s="368" t="s">
        <v>14</v>
      </c>
      <c r="EM87" s="392"/>
      <c r="EN87" s="392"/>
      <c r="EO87" s="392"/>
      <c r="EP87" s="392"/>
      <c r="EQ87" s="392"/>
      <c r="ER87" s="392">
        <v>17</v>
      </c>
      <c r="ES87" s="392">
        <v>18</v>
      </c>
      <c r="ET87" s="392">
        <v>19</v>
      </c>
      <c r="EU87" s="392">
        <v>17</v>
      </c>
      <c r="EV87" s="392">
        <v>19</v>
      </c>
      <c r="EW87" s="392">
        <v>18</v>
      </c>
      <c r="EX87" s="379">
        <v>17</v>
      </c>
      <c r="EY87" s="377">
        <f>AVERAGE(EM87:EW87)</f>
        <v>18</v>
      </c>
      <c r="EZ87" s="517"/>
      <c r="FZ87" s="368" t="s">
        <v>14</v>
      </c>
      <c r="GA87" s="392"/>
      <c r="GB87" s="392"/>
      <c r="GC87" s="392"/>
      <c r="GD87" s="392"/>
      <c r="GE87" s="392"/>
      <c r="GF87" s="392">
        <v>16</v>
      </c>
      <c r="GG87" s="392">
        <v>18</v>
      </c>
      <c r="GH87" s="392">
        <v>19</v>
      </c>
      <c r="GI87" s="392">
        <v>16</v>
      </c>
      <c r="GJ87" s="379">
        <v>17</v>
      </c>
      <c r="GK87" s="379">
        <v>18</v>
      </c>
      <c r="GL87" s="379">
        <v>18</v>
      </c>
      <c r="GM87" s="406">
        <f>AVERAGE(GA87:GK87)</f>
        <v>17.333333333333332</v>
      </c>
      <c r="GN87" s="576"/>
      <c r="HN87" s="368" t="s">
        <v>14</v>
      </c>
      <c r="HO87" s="392"/>
      <c r="HP87" s="392"/>
      <c r="HQ87" s="392"/>
      <c r="HR87" s="392"/>
      <c r="HS87" s="392"/>
      <c r="HT87" s="392">
        <v>16</v>
      </c>
      <c r="HU87" s="392">
        <v>18</v>
      </c>
      <c r="HV87" s="392">
        <v>19</v>
      </c>
      <c r="HW87" s="392">
        <v>14</v>
      </c>
      <c r="HX87" s="379">
        <v>18</v>
      </c>
      <c r="HY87" s="379">
        <v>18</v>
      </c>
      <c r="HZ87" s="379">
        <v>19</v>
      </c>
      <c r="IA87" s="406">
        <f>AVERAGE(HO87:HY87)</f>
        <v>17.166666666666668</v>
      </c>
      <c r="IB87" s="576"/>
    </row>
    <row r="89" spans="2:318" ht="21.5" thickBot="1" x14ac:dyDescent="0.55000000000000004">
      <c r="B89" s="369" t="s">
        <v>204</v>
      </c>
      <c r="C89" s="369"/>
      <c r="D89" s="369"/>
      <c r="E89" s="369"/>
      <c r="F89" s="369"/>
      <c r="G89" s="369"/>
      <c r="H89" s="369"/>
      <c r="I89" s="369"/>
      <c r="J89" s="369"/>
      <c r="K89" s="369"/>
      <c r="L89" s="369"/>
      <c r="M89" s="369"/>
      <c r="N89" s="369"/>
      <c r="O89" s="369"/>
      <c r="P89" s="369"/>
      <c r="Q89" s="369"/>
      <c r="R89" s="369"/>
      <c r="S89" s="369"/>
      <c r="T89" s="369"/>
      <c r="U89" s="369"/>
      <c r="V89" s="369"/>
      <c r="W89" s="369"/>
      <c r="X89" s="369"/>
      <c r="Y89" s="369"/>
      <c r="Z89" s="369"/>
      <c r="AA89" s="369"/>
      <c r="AB89" s="369"/>
      <c r="AC89" s="369"/>
      <c r="AD89" s="369"/>
      <c r="AE89" s="369"/>
      <c r="AF89" s="369"/>
      <c r="AG89" s="369"/>
      <c r="AH89" s="369"/>
      <c r="AI89" s="369"/>
      <c r="AJ89" s="369"/>
      <c r="AK89" s="369"/>
      <c r="AL89" s="369"/>
      <c r="AM89" s="369"/>
      <c r="AN89" s="369"/>
      <c r="AO89" s="369"/>
      <c r="AP89" s="369" t="s">
        <v>203</v>
      </c>
      <c r="AQ89" s="369"/>
      <c r="AR89" s="369"/>
      <c r="AS89" s="369"/>
      <c r="AT89" s="369"/>
      <c r="AU89" s="369"/>
      <c r="AV89" s="369"/>
      <c r="AW89" s="369"/>
      <c r="AX89" s="369"/>
      <c r="AY89" s="369"/>
      <c r="AZ89" s="369"/>
      <c r="BA89" s="369"/>
      <c r="BB89" s="369"/>
      <c r="BC89" s="369"/>
      <c r="BD89" s="369"/>
      <c r="BE89" s="369"/>
      <c r="BF89" s="369"/>
      <c r="BG89" s="369"/>
      <c r="BH89" s="369"/>
      <c r="BI89" s="369"/>
      <c r="BJ89" s="369"/>
      <c r="BK89" s="369"/>
      <c r="BL89" s="369"/>
      <c r="BM89" s="369"/>
      <c r="BN89" s="369"/>
      <c r="BO89" s="369"/>
      <c r="BP89" s="369"/>
      <c r="BQ89" s="369"/>
      <c r="BR89" s="369"/>
      <c r="BS89" s="369"/>
      <c r="BT89" s="369"/>
      <c r="BU89" s="369"/>
      <c r="BV89" s="369"/>
      <c r="BW89" s="369"/>
      <c r="BX89" s="369"/>
      <c r="BY89" s="369"/>
      <c r="BZ89" s="369"/>
      <c r="CA89" s="369"/>
      <c r="CB89" s="369"/>
      <c r="CC89" s="369"/>
      <c r="CD89" s="369" t="s">
        <v>202</v>
      </c>
      <c r="CE89" s="369"/>
      <c r="CF89" s="369"/>
      <c r="CG89" s="369"/>
      <c r="CH89" s="369"/>
      <c r="CI89" s="369"/>
      <c r="CJ89" s="369"/>
      <c r="CK89" s="369"/>
      <c r="CL89" s="369"/>
      <c r="CM89" s="369"/>
      <c r="CN89" s="369"/>
      <c r="CO89" s="369"/>
      <c r="CP89" s="369"/>
      <c r="CQ89" s="369"/>
      <c r="CR89" s="369"/>
      <c r="CS89" s="369"/>
      <c r="CT89" s="369"/>
      <c r="CU89" s="369"/>
      <c r="CV89" s="369"/>
      <c r="CW89" s="369"/>
      <c r="CX89" s="369"/>
      <c r="CY89" s="369"/>
      <c r="CZ89" s="369"/>
      <c r="DA89" s="369"/>
      <c r="DB89" s="369"/>
      <c r="DC89" s="369"/>
      <c r="DD89" s="369"/>
      <c r="DE89" s="369"/>
      <c r="DF89" s="369"/>
      <c r="DG89" s="369"/>
      <c r="DH89" s="369"/>
      <c r="DI89" s="369"/>
      <c r="DJ89" s="369"/>
      <c r="DK89" s="369"/>
      <c r="DL89" s="369"/>
      <c r="DM89" s="369"/>
      <c r="DN89" s="369"/>
      <c r="DO89" s="369"/>
      <c r="DP89" s="369"/>
      <c r="DQ89" s="369"/>
      <c r="DR89" s="369" t="s">
        <v>201</v>
      </c>
      <c r="DS89" s="369"/>
      <c r="DT89" s="369"/>
      <c r="DU89" s="369"/>
      <c r="DV89" s="369"/>
      <c r="DW89" s="369"/>
      <c r="DX89" s="369"/>
      <c r="DY89" s="369"/>
      <c r="DZ89" s="369"/>
      <c r="EA89" s="369"/>
      <c r="EB89" s="369"/>
      <c r="EC89" s="369"/>
      <c r="ED89" s="369"/>
      <c r="EE89" s="369"/>
      <c r="EF89" s="369"/>
      <c r="EG89" s="369"/>
      <c r="EH89" s="369"/>
      <c r="EI89" s="369"/>
      <c r="EJ89" s="369"/>
      <c r="EK89" s="369"/>
      <c r="EL89" s="369"/>
      <c r="EM89" s="369"/>
      <c r="EN89" s="369"/>
      <c r="EO89" s="369"/>
      <c r="EP89" s="369"/>
      <c r="EQ89" s="369"/>
      <c r="ER89" s="369"/>
      <c r="ES89" s="369"/>
      <c r="ET89" s="369"/>
      <c r="EU89" s="369"/>
      <c r="EV89" s="369"/>
      <c r="EW89" s="369"/>
      <c r="EX89" s="369"/>
      <c r="EY89" s="369"/>
      <c r="EZ89" s="369"/>
      <c r="FA89" s="369"/>
      <c r="FB89" s="369"/>
      <c r="FC89" s="369"/>
      <c r="FD89" s="369"/>
      <c r="FE89" s="369"/>
      <c r="FF89" s="369" t="s">
        <v>200</v>
      </c>
      <c r="FG89" s="369"/>
      <c r="FH89" s="369"/>
      <c r="FI89" s="369"/>
      <c r="FJ89" s="369"/>
      <c r="FK89" s="369"/>
      <c r="FL89" s="369"/>
      <c r="FM89" s="369"/>
      <c r="FN89" s="369"/>
      <c r="FO89" s="369"/>
      <c r="FP89" s="369"/>
      <c r="FQ89" s="369"/>
      <c r="FR89" s="369"/>
      <c r="FS89" s="369"/>
      <c r="FT89" s="369"/>
      <c r="FU89" s="369"/>
      <c r="FV89" s="369"/>
      <c r="FW89" s="369"/>
      <c r="FX89" s="369"/>
      <c r="FY89" s="369"/>
      <c r="FZ89" s="369"/>
      <c r="GA89" s="369"/>
      <c r="GB89" s="369"/>
      <c r="GC89" s="369"/>
      <c r="GD89" s="369"/>
      <c r="GE89" s="369"/>
      <c r="GF89" s="369"/>
      <c r="GG89" s="369"/>
      <c r="GH89" s="369"/>
      <c r="GI89" s="369"/>
      <c r="GJ89" s="369"/>
      <c r="GK89" s="369"/>
      <c r="GL89" s="369"/>
      <c r="GM89" s="369"/>
      <c r="GN89" s="369"/>
      <c r="GO89" s="369"/>
      <c r="GP89" s="369"/>
      <c r="GQ89" s="369"/>
      <c r="GR89" s="369"/>
      <c r="GS89" s="369"/>
      <c r="GT89" s="369" t="s">
        <v>199</v>
      </c>
    </row>
    <row r="90" spans="2:318" ht="16" thickBot="1" x14ac:dyDescent="0.4">
      <c r="B90" s="504" t="s">
        <v>192</v>
      </c>
      <c r="C90" s="501"/>
      <c r="D90" s="501"/>
      <c r="E90" s="501"/>
      <c r="F90" s="501"/>
      <c r="G90" s="501"/>
      <c r="H90" s="500">
        <v>210</v>
      </c>
      <c r="I90" s="500">
        <v>203</v>
      </c>
      <c r="J90" s="500">
        <v>206</v>
      </c>
      <c r="K90" s="500">
        <v>213</v>
      </c>
      <c r="L90" s="500">
        <v>214</v>
      </c>
      <c r="M90" s="500">
        <v>200</v>
      </c>
      <c r="N90" s="499">
        <v>190</v>
      </c>
      <c r="O90" s="575"/>
      <c r="P90" s="497"/>
      <c r="Q90" s="496"/>
      <c r="R90" s="495"/>
      <c r="S90" s="495"/>
      <c r="T90" s="494"/>
      <c r="V90" s="477" t="s">
        <v>32</v>
      </c>
      <c r="W90" s="493"/>
      <c r="X90" s="493"/>
      <c r="Y90" s="493"/>
      <c r="Z90" s="493"/>
      <c r="AA90" s="493"/>
      <c r="AB90" s="493"/>
      <c r="AC90" s="493"/>
      <c r="AD90" s="493"/>
      <c r="AE90" s="493"/>
      <c r="AF90" s="493"/>
      <c r="AG90" s="493"/>
      <c r="AH90" s="493"/>
      <c r="AI90" s="492"/>
      <c r="AJ90" s="491"/>
      <c r="AK90" s="490"/>
      <c r="AL90" s="489"/>
      <c r="AM90" s="489"/>
      <c r="AN90" s="488"/>
      <c r="AP90" s="504" t="s">
        <v>192</v>
      </c>
      <c r="AQ90" s="501"/>
      <c r="AR90" s="501"/>
      <c r="AS90" s="501"/>
      <c r="AT90" s="501"/>
      <c r="AU90" s="501"/>
      <c r="AV90" s="500">
        <v>210</v>
      </c>
      <c r="AW90" s="500">
        <v>203</v>
      </c>
      <c r="AX90" s="500">
        <v>206</v>
      </c>
      <c r="AY90" s="500">
        <v>213</v>
      </c>
      <c r="AZ90" s="500"/>
      <c r="BA90" s="500"/>
      <c r="BB90" s="499"/>
      <c r="BC90" s="498"/>
      <c r="BD90" s="497"/>
      <c r="BE90" s="496"/>
      <c r="BF90" s="495"/>
      <c r="BG90" s="495"/>
      <c r="BH90" s="494"/>
      <c r="BJ90" s="477" t="s">
        <v>32</v>
      </c>
      <c r="BK90" s="493"/>
      <c r="BL90" s="493"/>
      <c r="BM90" s="493"/>
      <c r="BN90" s="493"/>
      <c r="BO90" s="493"/>
      <c r="BP90" s="493"/>
      <c r="BQ90" s="493"/>
      <c r="BR90" s="493"/>
      <c r="BS90" s="493"/>
      <c r="BT90" s="493"/>
      <c r="BU90" s="493"/>
      <c r="BV90" s="493"/>
      <c r="BW90" s="492"/>
      <c r="BX90" s="491"/>
      <c r="BY90" s="490"/>
      <c r="BZ90" s="489"/>
      <c r="CA90" s="489"/>
      <c r="CB90" s="488"/>
      <c r="CD90" s="504" t="s">
        <v>192</v>
      </c>
      <c r="CE90" s="501"/>
      <c r="CF90" s="501"/>
      <c r="CG90" s="501"/>
      <c r="CH90" s="501"/>
      <c r="CI90" s="501"/>
      <c r="CJ90" s="500">
        <v>210</v>
      </c>
      <c r="CK90" s="500">
        <v>203</v>
      </c>
      <c r="CL90" s="500">
        <v>206</v>
      </c>
      <c r="CM90" s="500">
        <v>213</v>
      </c>
      <c r="CN90" s="500"/>
      <c r="CO90" s="500"/>
      <c r="CP90" s="499"/>
      <c r="CQ90" s="498"/>
      <c r="CR90" s="497"/>
      <c r="CS90" s="496"/>
      <c r="CT90" s="495"/>
      <c r="CU90" s="495"/>
      <c r="CV90" s="494"/>
      <c r="CX90" s="477" t="s">
        <v>32</v>
      </c>
      <c r="CY90" s="493"/>
      <c r="CZ90" s="493"/>
      <c r="DA90" s="493"/>
      <c r="DB90" s="493"/>
      <c r="DC90" s="493"/>
      <c r="DD90" s="493"/>
      <c r="DE90" s="493"/>
      <c r="DF90" s="493"/>
      <c r="DG90" s="493"/>
      <c r="DH90" s="493"/>
      <c r="DI90" s="493"/>
      <c r="DJ90" s="493"/>
      <c r="DK90" s="492"/>
      <c r="DL90" s="491"/>
      <c r="DM90" s="490"/>
      <c r="DN90" s="489"/>
      <c r="DO90" s="489"/>
      <c r="DP90" s="488"/>
      <c r="DR90" s="504" t="s">
        <v>192</v>
      </c>
      <c r="DS90" s="501"/>
      <c r="DT90" s="501"/>
      <c r="DU90" s="501"/>
      <c r="DV90" s="501"/>
      <c r="DW90" s="501"/>
      <c r="DX90" s="500">
        <v>210</v>
      </c>
      <c r="DY90" s="500">
        <v>203</v>
      </c>
      <c r="DZ90" s="500">
        <v>206</v>
      </c>
      <c r="EA90" s="500">
        <v>213</v>
      </c>
      <c r="EB90" s="500">
        <v>214</v>
      </c>
      <c r="EC90" s="500">
        <v>200</v>
      </c>
      <c r="ED90" s="499">
        <v>190</v>
      </c>
      <c r="EE90" s="498"/>
      <c r="EF90" s="497"/>
      <c r="EG90" s="496"/>
      <c r="EH90" s="495"/>
      <c r="EI90" s="495"/>
      <c r="EJ90" s="494"/>
      <c r="EL90" s="477" t="s">
        <v>32</v>
      </c>
      <c r="EM90" s="493"/>
      <c r="EN90" s="493"/>
      <c r="EO90" s="493"/>
      <c r="EP90" s="493"/>
      <c r="EQ90" s="493"/>
      <c r="ER90" s="493"/>
      <c r="ES90" s="493"/>
      <c r="ET90" s="493"/>
      <c r="EU90" s="493"/>
      <c r="EV90" s="493"/>
      <c r="EW90" s="493"/>
      <c r="EX90" s="493"/>
      <c r="EY90" s="492"/>
      <c r="EZ90" s="491"/>
      <c r="FA90" s="490"/>
      <c r="FB90" s="489"/>
      <c r="FC90" s="489"/>
      <c r="FD90" s="488"/>
      <c r="FF90" s="504" t="s">
        <v>192</v>
      </c>
      <c r="FG90" s="501"/>
      <c r="FH90" s="501"/>
      <c r="FI90" s="501"/>
      <c r="FJ90" s="501"/>
      <c r="FK90" s="501"/>
      <c r="FL90" s="500">
        <v>210</v>
      </c>
      <c r="FM90" s="500">
        <v>203</v>
      </c>
      <c r="FN90" s="500">
        <v>206</v>
      </c>
      <c r="FO90" s="500">
        <v>213</v>
      </c>
      <c r="FP90" s="500"/>
      <c r="FQ90" s="500"/>
      <c r="FR90" s="499"/>
      <c r="FS90" s="498"/>
      <c r="FT90" s="497"/>
      <c r="FU90" s="496"/>
      <c r="FV90" s="495"/>
      <c r="FW90" s="495"/>
      <c r="FX90" s="494"/>
      <c r="FZ90" s="477" t="s">
        <v>32</v>
      </c>
      <c r="GA90" s="493"/>
      <c r="GB90" s="493"/>
      <c r="GC90" s="493"/>
      <c r="GD90" s="493"/>
      <c r="GE90" s="493"/>
      <c r="GF90" s="493"/>
      <c r="GG90" s="493"/>
      <c r="GH90" s="493"/>
      <c r="GI90" s="493"/>
      <c r="GJ90" s="493"/>
      <c r="GK90" s="493"/>
      <c r="GL90" s="493"/>
      <c r="GM90" s="492"/>
      <c r="GN90" s="491"/>
      <c r="GO90" s="490"/>
      <c r="GP90" s="489"/>
      <c r="GQ90" s="489"/>
      <c r="GR90" s="488"/>
      <c r="GT90" s="504" t="s">
        <v>192</v>
      </c>
      <c r="GU90" s="501"/>
      <c r="GV90" s="501"/>
      <c r="GW90" s="501"/>
      <c r="GX90" s="501"/>
      <c r="GY90" s="501"/>
      <c r="GZ90" s="500">
        <v>210</v>
      </c>
      <c r="HA90" s="500">
        <v>203</v>
      </c>
      <c r="HB90" s="500">
        <v>206</v>
      </c>
      <c r="HC90" s="500">
        <v>213</v>
      </c>
      <c r="HD90" s="500"/>
      <c r="HE90" s="500"/>
      <c r="HF90" s="499"/>
      <c r="HG90" s="498"/>
      <c r="HH90" s="497"/>
      <c r="HI90" s="496"/>
      <c r="HJ90" s="495"/>
      <c r="HK90" s="495"/>
      <c r="HL90" s="494"/>
      <c r="HN90" s="477" t="s">
        <v>32</v>
      </c>
      <c r="HO90" s="493"/>
      <c r="HP90" s="493"/>
      <c r="HQ90" s="493"/>
      <c r="HR90" s="493"/>
      <c r="HS90" s="493"/>
      <c r="HT90" s="493"/>
      <c r="HU90" s="493"/>
      <c r="HV90" s="493"/>
      <c r="HW90" s="493"/>
      <c r="HX90" s="493"/>
      <c r="HY90" s="493"/>
      <c r="HZ90" s="493"/>
      <c r="IA90" s="492"/>
      <c r="IB90" s="491"/>
      <c r="IC90" s="490"/>
      <c r="ID90" s="489"/>
      <c r="IE90" s="489"/>
      <c r="IF90" s="488"/>
      <c r="IH90" s="568"/>
      <c r="II90" s="574"/>
      <c r="IJ90" s="574"/>
      <c r="IK90" s="574"/>
      <c r="IL90" s="574"/>
      <c r="IM90" s="574"/>
      <c r="IN90" s="574"/>
      <c r="IO90" s="574"/>
      <c r="IP90" s="574"/>
      <c r="IQ90" s="574"/>
      <c r="IR90" s="574"/>
      <c r="IS90" s="574"/>
      <c r="IT90" s="574"/>
      <c r="JB90" s="568"/>
      <c r="JC90" s="574"/>
      <c r="JD90" s="574"/>
      <c r="JE90" s="574"/>
      <c r="JF90" s="574"/>
      <c r="JG90" s="574"/>
      <c r="JH90" s="574"/>
      <c r="JI90" s="574"/>
      <c r="JJ90" s="574"/>
      <c r="JK90" s="574"/>
      <c r="JL90" s="574"/>
      <c r="JM90" s="574"/>
      <c r="JN90" s="574"/>
    </row>
    <row r="91" spans="2:318" ht="16.5" thickTop="1" thickBot="1" x14ac:dyDescent="0.4">
      <c r="B91" s="483" t="s">
        <v>191</v>
      </c>
      <c r="C91" s="476" t="s">
        <v>149</v>
      </c>
      <c r="D91" s="476" t="s">
        <v>148</v>
      </c>
      <c r="E91" s="476" t="s">
        <v>147</v>
      </c>
      <c r="F91" s="476" t="s">
        <v>146</v>
      </c>
      <c r="G91" s="476" t="s">
        <v>145</v>
      </c>
      <c r="H91" s="475" t="s">
        <v>144</v>
      </c>
      <c r="I91" s="475" t="s">
        <v>143</v>
      </c>
      <c r="J91" s="475" t="s">
        <v>142</v>
      </c>
      <c r="K91" s="475" t="s">
        <v>141</v>
      </c>
      <c r="L91" s="475" t="s">
        <v>140</v>
      </c>
      <c r="M91" s="475" t="s">
        <v>139</v>
      </c>
      <c r="N91" s="475" t="s">
        <v>138</v>
      </c>
      <c r="O91" s="573" t="s">
        <v>190</v>
      </c>
      <c r="P91" s="572" t="s">
        <v>152</v>
      </c>
      <c r="Q91" s="480"/>
      <c r="R91" s="479" t="s">
        <v>189</v>
      </c>
      <c r="S91" s="479" t="s">
        <v>152</v>
      </c>
      <c r="T91" s="478" t="s">
        <v>188</v>
      </c>
      <c r="V91" s="477" t="s">
        <v>191</v>
      </c>
      <c r="W91" s="476" t="s">
        <v>149</v>
      </c>
      <c r="X91" s="476" t="s">
        <v>148</v>
      </c>
      <c r="Y91" s="476" t="s">
        <v>147</v>
      </c>
      <c r="Z91" s="476" t="s">
        <v>146</v>
      </c>
      <c r="AA91" s="476" t="s">
        <v>145</v>
      </c>
      <c r="AB91" s="475" t="s">
        <v>144</v>
      </c>
      <c r="AC91" s="475" t="s">
        <v>143</v>
      </c>
      <c r="AD91" s="475" t="s">
        <v>142</v>
      </c>
      <c r="AE91" s="475" t="s">
        <v>141</v>
      </c>
      <c r="AF91" s="475" t="s">
        <v>140</v>
      </c>
      <c r="AG91" s="475" t="s">
        <v>139</v>
      </c>
      <c r="AH91" s="475" t="s">
        <v>138</v>
      </c>
      <c r="AI91" s="474" t="s">
        <v>190</v>
      </c>
      <c r="AJ91" s="473" t="s">
        <v>152</v>
      </c>
      <c r="AK91" s="472"/>
      <c r="AL91" s="471" t="s">
        <v>189</v>
      </c>
      <c r="AM91" s="471" t="s">
        <v>152</v>
      </c>
      <c r="AN91" s="470" t="s">
        <v>188</v>
      </c>
      <c r="AP91" s="483" t="s">
        <v>191</v>
      </c>
      <c r="AQ91" s="476" t="s">
        <v>149</v>
      </c>
      <c r="AR91" s="476" t="s">
        <v>148</v>
      </c>
      <c r="AS91" s="476" t="s">
        <v>147</v>
      </c>
      <c r="AT91" s="476" t="s">
        <v>146</v>
      </c>
      <c r="AU91" s="476" t="s">
        <v>145</v>
      </c>
      <c r="AV91" s="475" t="s">
        <v>144</v>
      </c>
      <c r="AW91" s="475" t="s">
        <v>143</v>
      </c>
      <c r="AX91" s="475" t="s">
        <v>142</v>
      </c>
      <c r="AY91" s="475" t="s">
        <v>141</v>
      </c>
      <c r="AZ91" s="475" t="s">
        <v>140</v>
      </c>
      <c r="BA91" s="475" t="s">
        <v>139</v>
      </c>
      <c r="BB91" s="475" t="s">
        <v>138</v>
      </c>
      <c r="BC91" s="482" t="s">
        <v>190</v>
      </c>
      <c r="BD91" s="481" t="s">
        <v>152</v>
      </c>
      <c r="BE91" s="480"/>
      <c r="BF91" s="479" t="s">
        <v>189</v>
      </c>
      <c r="BG91" s="479" t="s">
        <v>152</v>
      </c>
      <c r="BH91" s="478" t="s">
        <v>188</v>
      </c>
      <c r="BJ91" s="477" t="s">
        <v>191</v>
      </c>
      <c r="BK91" s="476" t="s">
        <v>149</v>
      </c>
      <c r="BL91" s="476" t="s">
        <v>148</v>
      </c>
      <c r="BM91" s="476" t="s">
        <v>147</v>
      </c>
      <c r="BN91" s="476" t="s">
        <v>146</v>
      </c>
      <c r="BO91" s="476" t="s">
        <v>145</v>
      </c>
      <c r="BP91" s="475" t="s">
        <v>144</v>
      </c>
      <c r="BQ91" s="475" t="s">
        <v>143</v>
      </c>
      <c r="BR91" s="475" t="s">
        <v>142</v>
      </c>
      <c r="BS91" s="475" t="s">
        <v>141</v>
      </c>
      <c r="BT91" s="571"/>
      <c r="BU91" s="571"/>
      <c r="BV91" s="570"/>
      <c r="BW91" s="474" t="s">
        <v>190</v>
      </c>
      <c r="BX91" s="473" t="s">
        <v>152</v>
      </c>
      <c r="BY91" s="472"/>
      <c r="BZ91" s="471" t="s">
        <v>189</v>
      </c>
      <c r="CA91" s="471" t="s">
        <v>152</v>
      </c>
      <c r="CB91" s="470" t="s">
        <v>188</v>
      </c>
      <c r="CD91" s="483" t="s">
        <v>191</v>
      </c>
      <c r="CE91" s="476" t="s">
        <v>149</v>
      </c>
      <c r="CF91" s="476" t="s">
        <v>148</v>
      </c>
      <c r="CG91" s="476" t="s">
        <v>147</v>
      </c>
      <c r="CH91" s="476" t="s">
        <v>146</v>
      </c>
      <c r="CI91" s="476" t="s">
        <v>145</v>
      </c>
      <c r="CJ91" s="475" t="s">
        <v>144</v>
      </c>
      <c r="CK91" s="475" t="s">
        <v>143</v>
      </c>
      <c r="CL91" s="475" t="s">
        <v>142</v>
      </c>
      <c r="CM91" s="475" t="s">
        <v>141</v>
      </c>
      <c r="CN91" s="475" t="s">
        <v>140</v>
      </c>
      <c r="CO91" s="475" t="s">
        <v>139</v>
      </c>
      <c r="CP91" s="475" t="s">
        <v>138</v>
      </c>
      <c r="CQ91" s="482" t="s">
        <v>190</v>
      </c>
      <c r="CR91" s="481" t="s">
        <v>152</v>
      </c>
      <c r="CS91" s="480"/>
      <c r="CT91" s="479" t="s">
        <v>189</v>
      </c>
      <c r="CU91" s="479" t="s">
        <v>152</v>
      </c>
      <c r="CV91" s="478" t="s">
        <v>188</v>
      </c>
      <c r="CX91" s="477" t="s">
        <v>191</v>
      </c>
      <c r="CY91" s="476" t="s">
        <v>149</v>
      </c>
      <c r="CZ91" s="476" t="s">
        <v>148</v>
      </c>
      <c r="DA91" s="476" t="s">
        <v>147</v>
      </c>
      <c r="DB91" s="476" t="s">
        <v>146</v>
      </c>
      <c r="DC91" s="476" t="s">
        <v>145</v>
      </c>
      <c r="DD91" s="475" t="s">
        <v>144</v>
      </c>
      <c r="DE91" s="475" t="s">
        <v>143</v>
      </c>
      <c r="DF91" s="475" t="s">
        <v>142</v>
      </c>
      <c r="DG91" s="475" t="s">
        <v>141</v>
      </c>
      <c r="DH91" s="475" t="s">
        <v>140</v>
      </c>
      <c r="DI91" s="475" t="s">
        <v>139</v>
      </c>
      <c r="DJ91" s="475" t="s">
        <v>138</v>
      </c>
      <c r="DK91" s="474" t="s">
        <v>190</v>
      </c>
      <c r="DL91" s="473" t="s">
        <v>152</v>
      </c>
      <c r="DM91" s="472"/>
      <c r="DN91" s="471" t="s">
        <v>189</v>
      </c>
      <c r="DO91" s="471" t="s">
        <v>152</v>
      </c>
      <c r="DP91" s="470" t="s">
        <v>188</v>
      </c>
      <c r="DR91" s="483" t="s">
        <v>191</v>
      </c>
      <c r="DS91" s="476" t="s">
        <v>149</v>
      </c>
      <c r="DT91" s="476" t="s">
        <v>148</v>
      </c>
      <c r="DU91" s="476" t="s">
        <v>147</v>
      </c>
      <c r="DV91" s="476" t="s">
        <v>146</v>
      </c>
      <c r="DW91" s="476" t="s">
        <v>145</v>
      </c>
      <c r="DX91" s="475" t="s">
        <v>144</v>
      </c>
      <c r="DY91" s="475" t="s">
        <v>143</v>
      </c>
      <c r="DZ91" s="475" t="s">
        <v>142</v>
      </c>
      <c r="EA91" s="475" t="s">
        <v>141</v>
      </c>
      <c r="EB91" s="475" t="s">
        <v>140</v>
      </c>
      <c r="EC91" s="475" t="s">
        <v>139</v>
      </c>
      <c r="ED91" s="475" t="s">
        <v>138</v>
      </c>
      <c r="EE91" s="482" t="s">
        <v>190</v>
      </c>
      <c r="EF91" s="481" t="s">
        <v>152</v>
      </c>
      <c r="EG91" s="480"/>
      <c r="EH91" s="479" t="s">
        <v>189</v>
      </c>
      <c r="EI91" s="479" t="s">
        <v>152</v>
      </c>
      <c r="EJ91" s="478" t="s">
        <v>188</v>
      </c>
      <c r="EL91" s="477" t="s">
        <v>191</v>
      </c>
      <c r="EM91" s="476" t="s">
        <v>149</v>
      </c>
      <c r="EN91" s="476" t="s">
        <v>148</v>
      </c>
      <c r="EO91" s="476" t="s">
        <v>147</v>
      </c>
      <c r="EP91" s="476" t="s">
        <v>146</v>
      </c>
      <c r="EQ91" s="476" t="s">
        <v>145</v>
      </c>
      <c r="ER91" s="475" t="s">
        <v>144</v>
      </c>
      <c r="ES91" s="475" t="s">
        <v>143</v>
      </c>
      <c r="ET91" s="475" t="s">
        <v>142</v>
      </c>
      <c r="EU91" s="475" t="s">
        <v>141</v>
      </c>
      <c r="EV91" s="475" t="s">
        <v>140</v>
      </c>
      <c r="EW91" s="475" t="s">
        <v>139</v>
      </c>
      <c r="EX91" s="475" t="s">
        <v>138</v>
      </c>
      <c r="EY91" s="474" t="s">
        <v>190</v>
      </c>
      <c r="EZ91" s="473" t="s">
        <v>152</v>
      </c>
      <c r="FA91" s="472"/>
      <c r="FB91" s="471" t="s">
        <v>189</v>
      </c>
      <c r="FC91" s="471" t="s">
        <v>152</v>
      </c>
      <c r="FD91" s="470" t="s">
        <v>188</v>
      </c>
      <c r="FF91" s="483" t="s">
        <v>191</v>
      </c>
      <c r="FG91" s="476" t="s">
        <v>149</v>
      </c>
      <c r="FH91" s="476" t="s">
        <v>148</v>
      </c>
      <c r="FI91" s="476" t="s">
        <v>147</v>
      </c>
      <c r="FJ91" s="476" t="s">
        <v>146</v>
      </c>
      <c r="FK91" s="476" t="s">
        <v>145</v>
      </c>
      <c r="FL91" s="475" t="s">
        <v>144</v>
      </c>
      <c r="FM91" s="475" t="s">
        <v>143</v>
      </c>
      <c r="FN91" s="475" t="s">
        <v>142</v>
      </c>
      <c r="FO91" s="475" t="s">
        <v>141</v>
      </c>
      <c r="FP91" s="475" t="s">
        <v>140</v>
      </c>
      <c r="FQ91" s="475" t="s">
        <v>139</v>
      </c>
      <c r="FR91" s="475" t="s">
        <v>138</v>
      </c>
      <c r="FS91" s="482" t="s">
        <v>190</v>
      </c>
      <c r="FT91" s="481" t="s">
        <v>152</v>
      </c>
      <c r="FU91" s="480"/>
      <c r="FV91" s="479" t="s">
        <v>189</v>
      </c>
      <c r="FW91" s="479" t="s">
        <v>152</v>
      </c>
      <c r="FX91" s="478" t="s">
        <v>188</v>
      </c>
      <c r="FZ91" s="477" t="s">
        <v>191</v>
      </c>
      <c r="GA91" s="476" t="s">
        <v>149</v>
      </c>
      <c r="GB91" s="476" t="s">
        <v>148</v>
      </c>
      <c r="GC91" s="476" t="s">
        <v>147</v>
      </c>
      <c r="GD91" s="476" t="s">
        <v>146</v>
      </c>
      <c r="GE91" s="476" t="s">
        <v>145</v>
      </c>
      <c r="GF91" s="475" t="s">
        <v>144</v>
      </c>
      <c r="GG91" s="475" t="s">
        <v>143</v>
      </c>
      <c r="GH91" s="475" t="s">
        <v>142</v>
      </c>
      <c r="GI91" s="475" t="s">
        <v>141</v>
      </c>
      <c r="GJ91" s="475" t="s">
        <v>140</v>
      </c>
      <c r="GK91" s="475" t="s">
        <v>139</v>
      </c>
      <c r="GL91" s="475" t="s">
        <v>138</v>
      </c>
      <c r="GM91" s="474" t="s">
        <v>190</v>
      </c>
      <c r="GN91" s="473" t="s">
        <v>152</v>
      </c>
      <c r="GO91" s="472"/>
      <c r="GP91" s="471" t="s">
        <v>189</v>
      </c>
      <c r="GQ91" s="471" t="s">
        <v>152</v>
      </c>
      <c r="GR91" s="470" t="s">
        <v>188</v>
      </c>
      <c r="GT91" s="483" t="s">
        <v>191</v>
      </c>
      <c r="GU91" s="476" t="s">
        <v>149</v>
      </c>
      <c r="GV91" s="476" t="s">
        <v>148</v>
      </c>
      <c r="GW91" s="476" t="s">
        <v>147</v>
      </c>
      <c r="GX91" s="476" t="s">
        <v>146</v>
      </c>
      <c r="GY91" s="476" t="s">
        <v>145</v>
      </c>
      <c r="GZ91" s="475" t="s">
        <v>144</v>
      </c>
      <c r="HA91" s="475" t="s">
        <v>143</v>
      </c>
      <c r="HB91" s="475" t="s">
        <v>142</v>
      </c>
      <c r="HC91" s="475" t="s">
        <v>141</v>
      </c>
      <c r="HD91" s="475" t="s">
        <v>140</v>
      </c>
      <c r="HE91" s="475" t="s">
        <v>139</v>
      </c>
      <c r="HF91" s="475" t="s">
        <v>138</v>
      </c>
      <c r="HG91" s="482" t="s">
        <v>190</v>
      </c>
      <c r="HH91" s="481" t="s">
        <v>152</v>
      </c>
      <c r="HI91" s="480"/>
      <c r="HJ91" s="479" t="s">
        <v>189</v>
      </c>
      <c r="HK91" s="479" t="s">
        <v>152</v>
      </c>
      <c r="HL91" s="478" t="s">
        <v>188</v>
      </c>
      <c r="HN91" s="477" t="s">
        <v>191</v>
      </c>
      <c r="HO91" s="476" t="s">
        <v>149</v>
      </c>
      <c r="HP91" s="476" t="s">
        <v>148</v>
      </c>
      <c r="HQ91" s="476" t="s">
        <v>147</v>
      </c>
      <c r="HR91" s="476" t="s">
        <v>146</v>
      </c>
      <c r="HS91" s="476" t="s">
        <v>145</v>
      </c>
      <c r="HT91" s="475" t="s">
        <v>144</v>
      </c>
      <c r="HU91" s="475" t="s">
        <v>143</v>
      </c>
      <c r="HV91" s="475" t="s">
        <v>142</v>
      </c>
      <c r="HW91" s="475" t="s">
        <v>141</v>
      </c>
      <c r="HX91" s="571"/>
      <c r="HY91" s="570"/>
      <c r="HZ91" s="477"/>
      <c r="IA91" s="474" t="s">
        <v>190</v>
      </c>
      <c r="IB91" s="473" t="s">
        <v>152</v>
      </c>
      <c r="IC91" s="472"/>
      <c r="ID91" s="471" t="s">
        <v>189</v>
      </c>
      <c r="IE91" s="471" t="s">
        <v>152</v>
      </c>
      <c r="IF91" s="470" t="s">
        <v>188</v>
      </c>
      <c r="IH91" s="568"/>
      <c r="II91" s="569"/>
      <c r="IJ91" s="569"/>
      <c r="IK91" s="569"/>
      <c r="IL91" s="569"/>
      <c r="IM91" s="569"/>
      <c r="IN91" s="568"/>
      <c r="IO91" s="568"/>
      <c r="IP91" s="568"/>
      <c r="IQ91" s="568"/>
      <c r="IS91" s="568"/>
      <c r="IT91" s="568"/>
      <c r="IU91" s="567"/>
      <c r="IV91" s="567"/>
      <c r="IX91" s="526"/>
      <c r="IY91" s="526"/>
      <c r="IZ91" s="526"/>
      <c r="JB91" s="568"/>
      <c r="JC91" s="569"/>
      <c r="JD91" s="569"/>
      <c r="JE91" s="569"/>
      <c r="JF91" s="569"/>
      <c r="JG91" s="568"/>
      <c r="JH91" s="568"/>
      <c r="JI91" s="568"/>
      <c r="JJ91" s="568"/>
      <c r="JK91" s="569"/>
      <c r="JL91" s="569"/>
      <c r="JM91" s="568"/>
      <c r="JN91" s="568"/>
      <c r="JO91" s="567"/>
      <c r="JP91" s="567"/>
      <c r="JQ91" s="3"/>
      <c r="JR91" s="526"/>
      <c r="JS91" s="526"/>
      <c r="JT91" s="526"/>
    </row>
    <row r="92" spans="2:318" ht="16.5" thickTop="1" thickBot="1" x14ac:dyDescent="0.4">
      <c r="B92" s="460">
        <v>1.3888888888888888E-2</v>
      </c>
      <c r="C92" s="450"/>
      <c r="D92" s="450"/>
      <c r="E92" s="450"/>
      <c r="F92" s="450"/>
      <c r="G92" s="450"/>
      <c r="H92" s="379">
        <v>169</v>
      </c>
      <c r="I92" s="379">
        <v>157</v>
      </c>
      <c r="J92" s="379">
        <v>174</v>
      </c>
      <c r="K92" s="379">
        <v>158</v>
      </c>
      <c r="L92" s="379">
        <v>185</v>
      </c>
      <c r="M92" s="379">
        <v>167</v>
      </c>
      <c r="N92" s="379">
        <v>156</v>
      </c>
      <c r="O92" s="447">
        <f t="shared" ref="O92:O106" si="451">AVERAGE(C92:N92)</f>
        <v>166.57142857142858</v>
      </c>
      <c r="P92" s="446">
        <f t="shared" ref="P92:P106" si="452">STDEV(C92:N92)</f>
        <v>10.627905765125176</v>
      </c>
      <c r="Q92" s="466" t="s">
        <v>187</v>
      </c>
      <c r="R92" s="444" t="e">
        <f>AVERAGE(H92:H94,I92:I94,J92:J94,K92:K94,L92:L94,M92:M94,#REF!)</f>
        <v>#REF!</v>
      </c>
      <c r="S92" s="458">
        <f>STDEV(C92:N94)</f>
        <v>10.78689681313133</v>
      </c>
      <c r="T92" s="465">
        <f>S92/SQRT(10)</f>
        <v>3.4111162814706688</v>
      </c>
      <c r="V92" s="460">
        <v>1.3888888888888888E-2</v>
      </c>
      <c r="X92">
        <f t="shared" ref="X92:X106" si="453">D92/D$6*100</f>
        <v>0</v>
      </c>
      <c r="Y92">
        <f t="shared" ref="Y92:Y106" si="454">E92/E$6*100</f>
        <v>0</v>
      </c>
      <c r="Z92">
        <f t="shared" ref="Z92:Z106" si="455">F92/F$6*100</f>
        <v>0</v>
      </c>
      <c r="AA92">
        <f t="shared" ref="AA92:AA106" si="456">G92/G$6*100</f>
        <v>0</v>
      </c>
      <c r="AB92">
        <f t="shared" ref="AB92:AB106" si="457">H92/H$6*100</f>
        <v>80.476190476190482</v>
      </c>
      <c r="AC92">
        <f t="shared" ref="AC92:AC106" si="458">I92/I$6*100</f>
        <v>77.339901477832512</v>
      </c>
      <c r="AD92">
        <f t="shared" ref="AD92:AD106" si="459">J92/J$6*100</f>
        <v>84.466019417475721</v>
      </c>
      <c r="AE92">
        <f t="shared" ref="AE92:AE106" si="460">K92/K$6*100</f>
        <v>74.178403755868544</v>
      </c>
      <c r="AF92">
        <f t="shared" ref="AF92:AF106" si="461">L92/L$6*100</f>
        <v>86.44859813084112</v>
      </c>
      <c r="AG92">
        <f t="shared" ref="AG92:AG106" si="462">M92/M$6*100</f>
        <v>83.5</v>
      </c>
      <c r="AH92">
        <f t="shared" ref="AH92:AH106" si="463">N92/N$6*100</f>
        <v>82.10526315789474</v>
      </c>
      <c r="AI92" s="447">
        <f t="shared" ref="AI92:AI106" si="464">AVERAGE(X92:AH92)</f>
        <v>51.683125128736648</v>
      </c>
      <c r="AJ92" s="446">
        <f t="shared" ref="AJ92:AJ106" si="465">STDEV(X92:AH92)</f>
        <v>41.108522616823187</v>
      </c>
      <c r="AK92" s="466" t="s">
        <v>187</v>
      </c>
      <c r="AL92" s="444" t="e">
        <f>AVERAGE(AC92:AC94,AD92:AD94,AE92:AE94,AF92:AF94,AG92:AG94,AH92:AH94,#REF!)</f>
        <v>#REF!</v>
      </c>
      <c r="AM92" s="458">
        <f>STDEV(X92:AH94)</f>
        <v>41.442393826129184</v>
      </c>
      <c r="AN92" s="465">
        <f>AM92/SQRT(10)</f>
        <v>13.105235618026828</v>
      </c>
      <c r="AP92" s="460">
        <v>1.3888888888888888E-2</v>
      </c>
      <c r="AQ92" s="450"/>
      <c r="AR92" s="450"/>
      <c r="AS92" s="450"/>
      <c r="AT92" s="450"/>
      <c r="AU92" s="450"/>
      <c r="AV92" s="379">
        <v>170</v>
      </c>
      <c r="AW92" s="379">
        <v>160</v>
      </c>
      <c r="AX92" s="379">
        <v>177</v>
      </c>
      <c r="AY92" s="379">
        <v>160</v>
      </c>
      <c r="AZ92" s="379">
        <v>181</v>
      </c>
      <c r="BA92" s="379">
        <v>161</v>
      </c>
      <c r="BB92" s="379">
        <v>158</v>
      </c>
      <c r="BC92" s="447">
        <f t="shared" ref="BC92:BC106" si="466">AVERAGE(AQ92:BB92)</f>
        <v>166.71428571428572</v>
      </c>
      <c r="BD92" s="446">
        <f t="shared" ref="BD92:BD106" si="467">STDEV(AQ92:BB92)</f>
        <v>9.3043768502478752</v>
      </c>
      <c r="BE92" s="466" t="s">
        <v>187</v>
      </c>
      <c r="BF92" s="444">
        <f>AVERAGE(AV92:AV94,AW92:AW94,AX92:AX94,AY92:AY94,AZ92:AZ94,BA92:BA94,BB92:BB94)</f>
        <v>175.9047619047619</v>
      </c>
      <c r="BG92" s="458">
        <f>STDEV(AQ92:BB94)</f>
        <v>10.723361235660963</v>
      </c>
      <c r="BH92" s="465">
        <f>BG92/SQRT(10)</f>
        <v>3.3910245677446249</v>
      </c>
      <c r="BJ92" s="460">
        <v>1.3888888888888888E-2</v>
      </c>
      <c r="BK92">
        <f t="shared" ref="BK92:BK106" si="468">AQ92/AQ$6*100</f>
        <v>0</v>
      </c>
      <c r="BL92">
        <f t="shared" ref="BL92:BL106" si="469">AR92/AR$6*100</f>
        <v>0</v>
      </c>
      <c r="BM92">
        <f t="shared" ref="BM92:BM106" si="470">AS92/AS$6*100</f>
        <v>0</v>
      </c>
      <c r="BN92">
        <f t="shared" ref="BN92:BN106" si="471">AT92/AT$6*100</f>
        <v>0</v>
      </c>
      <c r="BO92">
        <f t="shared" ref="BO92:BO106" si="472">AU92/AU$6*100</f>
        <v>0</v>
      </c>
      <c r="BP92">
        <f t="shared" ref="BP92:BP106" si="473">AV92/AV$6*100</f>
        <v>80.952380952380949</v>
      </c>
      <c r="BQ92">
        <f t="shared" ref="BQ92:BQ106" si="474">AW92/AW$6*100</f>
        <v>78.817733990147786</v>
      </c>
      <c r="BR92">
        <f t="shared" ref="BR92:BR106" si="475">AX92/AX$6*100</f>
        <v>85.922330097087368</v>
      </c>
      <c r="BS92">
        <f t="shared" ref="BS92:BS106" si="476">AY92/AY$6*100</f>
        <v>75.117370892018769</v>
      </c>
      <c r="BT92">
        <f t="shared" ref="BT92:BT106" si="477">AZ92/AZ$6*100</f>
        <v>84.579439252336456</v>
      </c>
      <c r="BU92">
        <f t="shared" ref="BU92:BU106" si="478">BA92/BA$6*100</f>
        <v>80.5</v>
      </c>
      <c r="BV92">
        <f t="shared" ref="BV92:BV106" si="479">BB92/BB$6*100</f>
        <v>83.15789473684211</v>
      </c>
      <c r="BW92" s="377" t="e">
        <f>AVERAGE(#REF!)</f>
        <v>#REF!</v>
      </c>
      <c r="BX92" s="365" t="e">
        <f>STDEV(#REF!)</f>
        <v>#REF!</v>
      </c>
      <c r="BY92" s="566" t="s">
        <v>187</v>
      </c>
      <c r="BZ92" s="444">
        <f>AVERAGE(BL92:BL93,BM92:BM93,BN92:BN93,BO92:BO93,BP92:BP93,BQ92:BQ93,BV92:BV93)</f>
        <v>35.707433608652174</v>
      </c>
      <c r="CA92" s="444">
        <f>STDEV(BL92:BV93)</f>
        <v>41.555205510918398</v>
      </c>
      <c r="CB92" s="565">
        <f>CA92/SQRT(10)</f>
        <v>13.140909805088317</v>
      </c>
      <c r="CD92" s="460">
        <v>1.3888888888888888E-2</v>
      </c>
      <c r="CE92" s="450"/>
      <c r="CF92" s="450"/>
      <c r="CG92" s="450"/>
      <c r="CH92" s="450"/>
      <c r="CI92" s="450"/>
      <c r="CJ92" s="379">
        <v>174</v>
      </c>
      <c r="CK92" s="379">
        <v>170</v>
      </c>
      <c r="CL92" s="379">
        <v>180</v>
      </c>
      <c r="CM92" s="379">
        <v>161</v>
      </c>
      <c r="CN92" s="379">
        <v>181</v>
      </c>
      <c r="CO92" s="379">
        <v>166</v>
      </c>
      <c r="CP92" s="379">
        <v>164</v>
      </c>
      <c r="CQ92" s="447">
        <f t="shared" ref="CQ92:CQ106" si="480">AVERAGE(CE92:CP92)</f>
        <v>170.85714285714286</v>
      </c>
      <c r="CR92" s="446">
        <f t="shared" ref="CR92:CR106" si="481">STDEV(CE92:CP92)</f>
        <v>7.7980461533337824</v>
      </c>
      <c r="CS92" s="466" t="s">
        <v>187</v>
      </c>
      <c r="CT92" s="444">
        <f>AVERAGE(CJ92:CJ94,CK92:CK94,CL92:CL94,CM92:CM94,CN92:CN94,CO92:CO94,CP92:CP94)</f>
        <v>178.1904761904762</v>
      </c>
      <c r="CU92" s="458">
        <f>STDEV(CE92:CP94)</f>
        <v>8.789875127776547</v>
      </c>
      <c r="CV92" s="465">
        <f>CU92/SQRT(10)</f>
        <v>2.7796025752237452</v>
      </c>
      <c r="CX92" s="460">
        <v>1.3888888888888888E-2</v>
      </c>
      <c r="CY92">
        <f t="shared" ref="CY92:CY106" si="482">CE92/CE$6*100</f>
        <v>0</v>
      </c>
      <c r="CZ92">
        <f t="shared" ref="CZ92:CZ106" si="483">CF92/CF$6*100</f>
        <v>0</v>
      </c>
      <c r="DA92">
        <f t="shared" ref="DA92:DA106" si="484">CG92/CG$6*100</f>
        <v>0</v>
      </c>
      <c r="DB92">
        <f t="shared" ref="DB92:DB106" si="485">CH92/CH$6*100</f>
        <v>0</v>
      </c>
      <c r="DC92">
        <f t="shared" ref="DC92:DC106" si="486">CI92/CI$6*100</f>
        <v>0</v>
      </c>
      <c r="DD92">
        <f t="shared" ref="DD92:DD106" si="487">CJ92/CJ$6*100</f>
        <v>82.857142857142861</v>
      </c>
      <c r="DE92">
        <f t="shared" ref="DE92:DE106" si="488">CK92/CK$6*100</f>
        <v>83.743842364532014</v>
      </c>
      <c r="DF92">
        <f t="shared" ref="DF92:DF106" si="489">CL92/CL$6*100</f>
        <v>87.378640776699029</v>
      </c>
      <c r="DG92">
        <f t="shared" ref="DG92:DG106" si="490">CM92/CM$6*100</f>
        <v>75.586854460093903</v>
      </c>
      <c r="DH92">
        <f t="shared" ref="DH92:DH106" si="491">CN92/CN$6*100</f>
        <v>84.579439252336456</v>
      </c>
      <c r="DI92">
        <f t="shared" ref="DI92:DI106" si="492">CO92/CO$6*100</f>
        <v>83</v>
      </c>
      <c r="DJ92">
        <f t="shared" ref="DJ92:DJ106" si="493">CP92/CP$6*100</f>
        <v>86.31578947368422</v>
      </c>
      <c r="DK92" s="377">
        <f t="shared" ref="DK92:DK107" si="494">AVERAGE(CZ92:DJ92)</f>
        <v>53.041973562226218</v>
      </c>
      <c r="DL92" s="365">
        <f t="shared" ref="DL92:DL106" si="495">STDEV(CZ92:DJ92)</f>
        <v>42.156699575689601</v>
      </c>
      <c r="DM92" s="566" t="s">
        <v>187</v>
      </c>
      <c r="DN92" s="444">
        <f>AVERAGE(CZ92:CZ93,DA92:DA93,DB92:DB93,DC92:DC93,DD92:DD93,DE92:DE93,DJ92:DJ93)</f>
        <v>36.771732286380981</v>
      </c>
      <c r="DO92" s="444">
        <f>STDEV(CZ92:DJ93)</f>
        <v>42.198687402912803</v>
      </c>
      <c r="DP92" s="565">
        <f>DO92/SQRT(10)</f>
        <v>13.344396646265995</v>
      </c>
      <c r="DR92" s="460">
        <v>1.3888888888888888E-2</v>
      </c>
      <c r="DS92" s="450"/>
      <c r="DT92" s="450"/>
      <c r="DU92" s="450"/>
      <c r="DV92" s="450"/>
      <c r="DW92" s="450"/>
      <c r="DX92" s="379">
        <v>175</v>
      </c>
      <c r="DY92" s="379">
        <v>168</v>
      </c>
      <c r="DZ92" s="379">
        <v>185</v>
      </c>
      <c r="EA92" s="379">
        <v>171</v>
      </c>
      <c r="EB92" s="379">
        <v>187</v>
      </c>
      <c r="EC92" s="379">
        <v>168</v>
      </c>
      <c r="ED92" s="379">
        <v>158</v>
      </c>
      <c r="EE92" s="552">
        <f t="shared" ref="EE92:EE105" si="496">AVERAGE(DS92:ED92)</f>
        <v>173.14285714285714</v>
      </c>
      <c r="EF92" s="551">
        <f t="shared" ref="EF92:EF105" si="497">STDEV(DS92:ED92)</f>
        <v>10.188695883650851</v>
      </c>
      <c r="EG92" s="455"/>
      <c r="EH92" s="454"/>
      <c r="EI92" s="458"/>
      <c r="EJ92" s="453"/>
      <c r="EL92" s="460">
        <v>1.3888888888888888E-2</v>
      </c>
      <c r="EM92">
        <f t="shared" ref="EM92:EM106" si="498">DS92/DS$6*100</f>
        <v>0</v>
      </c>
      <c r="EN92">
        <f t="shared" ref="EN92:EN106" si="499">DT92/DT$6*100</f>
        <v>0</v>
      </c>
      <c r="EO92">
        <f t="shared" ref="EO92:EO106" si="500">DU92/DU$6*100</f>
        <v>0</v>
      </c>
      <c r="EP92">
        <f t="shared" ref="EP92:EP106" si="501">DV92/DV$6*100</f>
        <v>0</v>
      </c>
      <c r="EQ92">
        <f t="shared" ref="EQ92:EQ106" si="502">DW92/DW$6*100</f>
        <v>0</v>
      </c>
      <c r="ER92">
        <f t="shared" ref="ER92:ER106" si="503">DX92/DX$6*100</f>
        <v>83.333333333333343</v>
      </c>
      <c r="ES92">
        <f t="shared" ref="ES92:ES106" si="504">DY92/DY$6*100</f>
        <v>82.758620689655174</v>
      </c>
      <c r="ET92">
        <f t="shared" ref="ET92:ET106" si="505">DZ92/DZ$6*100</f>
        <v>89.805825242718456</v>
      </c>
      <c r="EU92">
        <f t="shared" ref="EU92:EU106" si="506">EA92/EA$6*100</f>
        <v>80.281690140845072</v>
      </c>
      <c r="EV92">
        <f t="shared" ref="EV92:EV106" si="507">EB92/EB$6*100</f>
        <v>87.383177570093466</v>
      </c>
      <c r="EW92">
        <f t="shared" ref="EW92:EW106" si="508">EC92/EC$6*100</f>
        <v>84</v>
      </c>
      <c r="EX92">
        <f t="shared" ref="EX92:EX106" si="509">ED92/ED$6*100</f>
        <v>83.15789473684211</v>
      </c>
      <c r="EY92" s="377">
        <f t="shared" ref="EY92:EY107" si="510">AVERAGE(EN92:EX92)</f>
        <v>53.701867428498872</v>
      </c>
      <c r="EZ92" s="365">
        <f t="shared" ref="EZ92:EZ106" si="511">STDEV(EN92:EX92)</f>
        <v>42.647307914118642</v>
      </c>
      <c r="FA92" s="566" t="s">
        <v>187</v>
      </c>
      <c r="FB92" s="444">
        <f>AVERAGE(EN92:EN93,EO92:EO93,EP92:EP93,EQ92:EQ93,ER92:ER93,ES92:ES93,EX92:EX93)</f>
        <v>36.357025568848236</v>
      </c>
      <c r="FC92" s="444">
        <f>STDEV(EN92:EX93)</f>
        <v>42.379466536891492</v>
      </c>
      <c r="FD92" s="565">
        <f>FC92/SQRT(10)</f>
        <v>13.401564027946534</v>
      </c>
      <c r="FF92" s="460">
        <v>1.3888888888888888E-2</v>
      </c>
      <c r="FG92" s="450"/>
      <c r="FH92" s="450"/>
      <c r="FI92" s="450"/>
      <c r="FJ92" s="450"/>
      <c r="FK92" s="450"/>
      <c r="FL92" s="379">
        <v>176</v>
      </c>
      <c r="FM92" s="379">
        <v>170</v>
      </c>
      <c r="FN92" s="379">
        <v>181</v>
      </c>
      <c r="FO92" s="379">
        <v>174</v>
      </c>
      <c r="FP92" s="379">
        <v>185</v>
      </c>
      <c r="FQ92" s="379">
        <v>169</v>
      </c>
      <c r="FR92" s="379">
        <v>160</v>
      </c>
      <c r="FS92" s="447">
        <f t="shared" ref="FS92:FS106" si="512">AVERAGE(FG92:FR92)</f>
        <v>173.57142857142858</v>
      </c>
      <c r="FT92" s="446">
        <f t="shared" ref="FT92:FT106" si="513">STDEV(FG92:FR92)</f>
        <v>8.2635170651311824</v>
      </c>
      <c r="FU92" s="466" t="s">
        <v>187</v>
      </c>
      <c r="FV92" s="458">
        <f>AVERAGE(FG92:FG94,FH92:FH94,FI92:FI94,FJ92:FJ94,FK92:FK94,FL92:FL94,FM92:FM94,FR92:FR94)</f>
        <v>174.55555555555554</v>
      </c>
      <c r="FW92" s="458">
        <f>STDEV(FG92:FR92)</f>
        <v>8.2635170651311824</v>
      </c>
      <c r="FX92" s="465">
        <f>FW92/SQRT(10)</f>
        <v>2.6131535409484505</v>
      </c>
      <c r="FZ92" s="460">
        <v>1.3888888888888888E-2</v>
      </c>
      <c r="GA92">
        <f t="shared" ref="GA92:GA107" si="514">FG92/FG$6*100</f>
        <v>0</v>
      </c>
      <c r="GB92">
        <f t="shared" ref="GB92:GB107" si="515">FH92/FH$6*100</f>
        <v>0</v>
      </c>
      <c r="GC92">
        <f t="shared" ref="GC92:GC107" si="516">FI92/FI$6*100</f>
        <v>0</v>
      </c>
      <c r="GD92">
        <f t="shared" ref="GD92:GD107" si="517">FJ92/FJ$6*100</f>
        <v>0</v>
      </c>
      <c r="GE92">
        <f t="shared" ref="GE92:GE107" si="518">FK92/FK$6*100</f>
        <v>0</v>
      </c>
      <c r="GF92">
        <f t="shared" ref="GF92:GF107" si="519">FL92/FL$6*100</f>
        <v>83.80952380952381</v>
      </c>
      <c r="GG92">
        <f t="shared" ref="GG92:GG107" si="520">FM92/FM$6*100</f>
        <v>83.743842364532014</v>
      </c>
      <c r="GH92">
        <f t="shared" ref="GH92:GH107" si="521">FN92/FN$6*100</f>
        <v>87.864077669902912</v>
      </c>
      <c r="GI92">
        <f t="shared" ref="GI92:GI107" si="522">FO92/FO$6*100</f>
        <v>81.690140845070431</v>
      </c>
      <c r="GJ92">
        <f t="shared" ref="GJ92:GJ107" si="523">FP92/FP$6*100</f>
        <v>86.44859813084112</v>
      </c>
      <c r="GK92">
        <f t="shared" ref="GK92:GK107" si="524">FQ92/FQ$6*100</f>
        <v>84.5</v>
      </c>
      <c r="GL92">
        <f t="shared" ref="GL92:GL107" si="525">FR92/FR$6*100</f>
        <v>84.210526315789465</v>
      </c>
      <c r="GM92" s="377">
        <f t="shared" ref="GM92:GM107" si="526">AVERAGE(GB92:GK92)</f>
        <v>50.80561828198703</v>
      </c>
      <c r="GN92" s="365">
        <f t="shared" ref="GN92:GN106" si="527">STDEV(GB92:GL92)</f>
        <v>42.715790789606665</v>
      </c>
      <c r="GO92" s="566" t="s">
        <v>187</v>
      </c>
      <c r="GP92" s="444">
        <f>AVERAGE(GB92:GB93,GC92:GC93,GD92:GD93,GE92:GE93,GF92:GF93,GG92:GG93,GK92:GK93)</f>
        <v>36.779439361951681</v>
      </c>
      <c r="GQ92" s="444">
        <f>STDEV(GB92:GK93)</f>
        <v>43.499728541414541</v>
      </c>
      <c r="GR92" s="565">
        <f>GQ92/SQRT(10)</f>
        <v>13.755821978990403</v>
      </c>
      <c r="GT92" s="460">
        <v>1.3888888888888888E-2</v>
      </c>
      <c r="GU92" s="450"/>
      <c r="GV92" s="450"/>
      <c r="GW92" s="450"/>
      <c r="GX92" s="450"/>
      <c r="GY92" s="450"/>
      <c r="GZ92" s="379">
        <v>179</v>
      </c>
      <c r="HA92" s="379">
        <v>176</v>
      </c>
      <c r="HB92" s="379">
        <v>183</v>
      </c>
      <c r="HC92" s="379">
        <v>171</v>
      </c>
      <c r="HD92" s="379">
        <v>183</v>
      </c>
      <c r="HE92" s="379">
        <v>164</v>
      </c>
      <c r="HF92" s="379">
        <v>159</v>
      </c>
      <c r="HG92" s="447">
        <f t="shared" ref="HG92:HG106" si="528">AVERAGE(GU92:HF92)</f>
        <v>173.57142857142858</v>
      </c>
      <c r="HH92" s="446">
        <f t="shared" ref="HH92:HH106" si="529">STDEV(GU92:HF92)</f>
        <v>9.3426823924242584</v>
      </c>
      <c r="HI92" s="466" t="s">
        <v>187</v>
      </c>
      <c r="HJ92" s="458">
        <f>AVERAGE(GU92:GU94,GV92:GV94,GW92:GW94,GX92:GX94,GY92:GY94,GZ92:GZ94,HA92:HA94,HF92:HF94)</f>
        <v>176.11111111111111</v>
      </c>
      <c r="HK92" s="458">
        <f>STDEV(GU92:HF92)</f>
        <v>9.3426823924242584</v>
      </c>
      <c r="HL92" s="465">
        <f>HK92/SQRT(10)</f>
        <v>2.9544155815611699</v>
      </c>
      <c r="HN92" s="460">
        <v>1.3888888888888888E-2</v>
      </c>
      <c r="HO92">
        <f t="shared" ref="HO92:HO106" si="530">GU92/GU$6*100</f>
        <v>0</v>
      </c>
      <c r="HP92">
        <f t="shared" ref="HP92:HP106" si="531">GV92/GV$6*100</f>
        <v>0</v>
      </c>
      <c r="HQ92">
        <f t="shared" ref="HQ92:HQ106" si="532">GW92/GW$6*100</f>
        <v>0</v>
      </c>
      <c r="HR92">
        <f t="shared" ref="HR92:HR106" si="533">GX92/GX$6*100</f>
        <v>0</v>
      </c>
      <c r="HS92">
        <f t="shared" ref="HS92:HS106" si="534">GY92/GY$6*100</f>
        <v>0</v>
      </c>
      <c r="HT92">
        <f t="shared" ref="HT92:HT106" si="535">GZ92/GZ$6*100</f>
        <v>85.238095238095241</v>
      </c>
      <c r="HU92">
        <f t="shared" ref="HU92:HU106" si="536">HA92/HA$6*100</f>
        <v>86.699507389162562</v>
      </c>
      <c r="HV92">
        <f t="shared" ref="HV92:HV106" si="537">HB92/HB$6*100</f>
        <v>88.834951456310691</v>
      </c>
      <c r="HW92">
        <f t="shared" ref="HW92:HW106" si="538">HC92/HC$6*100</f>
        <v>80.281690140845072</v>
      </c>
      <c r="HX92">
        <f t="shared" ref="HX92:HX106" si="539">HD92/HD$6*100</f>
        <v>85.514018691588788</v>
      </c>
      <c r="HY92">
        <f t="shared" ref="HY92:HY106" si="540">HE92/HE$6*100</f>
        <v>82</v>
      </c>
      <c r="HZ92">
        <f t="shared" ref="HZ92:HZ106" si="541">HF92/HF$6*100</f>
        <v>83.684210526315795</v>
      </c>
      <c r="IA92" s="377" t="e">
        <f>AVERAGE(#REF!)</f>
        <v>#REF!</v>
      </c>
      <c r="IB92" s="365" t="e">
        <f>STDEV(#REF!)</f>
        <v>#REF!</v>
      </c>
      <c r="IC92" s="566" t="s">
        <v>187</v>
      </c>
      <c r="ID92" s="444">
        <f>AVERAGE(HP92:HP93,HQ92:HQ93,HR92:HR93,HS92:HS93,HT92:HT93,HU92:HU93,HY92:HY93)</f>
        <v>37.01395730706075</v>
      </c>
      <c r="IE92" s="444">
        <f>STDEV(HP92:HY93)</f>
        <v>43.503591147708022</v>
      </c>
      <c r="IF92" s="565">
        <f>IE92/SQRT(10)</f>
        <v>13.757043442349593</v>
      </c>
      <c r="IH92" s="398"/>
      <c r="II92" s="564"/>
      <c r="IJ92" s="564"/>
      <c r="IK92" s="564"/>
      <c r="IL92" s="564"/>
      <c r="IM92" s="564"/>
      <c r="IR92" s="564"/>
      <c r="IS92" s="564"/>
      <c r="IT92" s="309"/>
      <c r="IU92" s="283"/>
      <c r="IV92" s="335"/>
      <c r="IW92" s="526"/>
      <c r="IX92" s="42"/>
      <c r="IY92" s="42"/>
      <c r="JB92" s="398"/>
      <c r="JP92" s="334"/>
      <c r="JQ92" s="526"/>
      <c r="JR92" s="525"/>
      <c r="JS92" s="525"/>
      <c r="JT92" s="3"/>
    </row>
    <row r="93" spans="2:318" ht="16.5" thickTop="1" thickBot="1" x14ac:dyDescent="0.4">
      <c r="B93" s="456">
        <v>2.7777777777777801E-2</v>
      </c>
      <c r="C93" s="562"/>
      <c r="D93" s="562"/>
      <c r="E93" s="562"/>
      <c r="F93" s="562"/>
      <c r="G93" s="562"/>
      <c r="H93" s="379">
        <v>172</v>
      </c>
      <c r="I93" s="379">
        <v>170</v>
      </c>
      <c r="J93" s="379">
        <v>184</v>
      </c>
      <c r="K93" s="379">
        <v>169</v>
      </c>
      <c r="L93" s="379">
        <v>190</v>
      </c>
      <c r="M93" s="379">
        <v>175</v>
      </c>
      <c r="N93" s="379">
        <v>162</v>
      </c>
      <c r="O93" s="447">
        <f t="shared" si="451"/>
        <v>174.57142857142858</v>
      </c>
      <c r="P93" s="446">
        <f t="shared" si="452"/>
        <v>9.5194037428321945</v>
      </c>
      <c r="Q93" s="455"/>
      <c r="R93" s="444"/>
      <c r="S93" s="458"/>
      <c r="T93" s="453"/>
      <c r="V93" s="456">
        <v>2.7777777777777801E-2</v>
      </c>
      <c r="X93">
        <f t="shared" si="453"/>
        <v>0</v>
      </c>
      <c r="Y93">
        <f t="shared" si="454"/>
        <v>0</v>
      </c>
      <c r="Z93">
        <f t="shared" si="455"/>
        <v>0</v>
      </c>
      <c r="AA93">
        <f t="shared" si="456"/>
        <v>0</v>
      </c>
      <c r="AB93">
        <f t="shared" si="457"/>
        <v>81.904761904761898</v>
      </c>
      <c r="AC93">
        <f t="shared" si="458"/>
        <v>83.743842364532014</v>
      </c>
      <c r="AD93">
        <f t="shared" si="459"/>
        <v>89.320388349514573</v>
      </c>
      <c r="AE93">
        <f t="shared" si="460"/>
        <v>79.342723004694832</v>
      </c>
      <c r="AF93">
        <f t="shared" si="461"/>
        <v>88.785046728971963</v>
      </c>
      <c r="AG93">
        <f t="shared" si="462"/>
        <v>87.5</v>
      </c>
      <c r="AH93">
        <f t="shared" si="463"/>
        <v>85.263157894736835</v>
      </c>
      <c r="AI93" s="447">
        <f t="shared" si="464"/>
        <v>54.169083658837465</v>
      </c>
      <c r="AJ93" s="446">
        <f t="shared" si="465"/>
        <v>43.042392328248035</v>
      </c>
      <c r="AK93" s="455"/>
      <c r="AL93" s="444"/>
      <c r="AM93" s="458"/>
      <c r="AN93" s="453"/>
      <c r="AP93" s="456">
        <v>2.7777777777777801E-2</v>
      </c>
      <c r="AQ93" s="562"/>
      <c r="AR93" s="562"/>
      <c r="AS93" s="562"/>
      <c r="AT93" s="562"/>
      <c r="AU93" s="562"/>
      <c r="AV93" s="379">
        <v>175</v>
      </c>
      <c r="AW93" s="379">
        <v>173</v>
      </c>
      <c r="AX93" s="379">
        <v>187</v>
      </c>
      <c r="AY93" s="379">
        <v>178</v>
      </c>
      <c r="AZ93" s="379">
        <v>191</v>
      </c>
      <c r="BA93" s="379">
        <v>176</v>
      </c>
      <c r="BB93" s="379">
        <v>168</v>
      </c>
      <c r="BC93" s="447">
        <f t="shared" si="466"/>
        <v>178.28571428571428</v>
      </c>
      <c r="BD93" s="446">
        <f t="shared" si="467"/>
        <v>8.0356349202429911</v>
      </c>
      <c r="BE93" s="455"/>
      <c r="BF93" s="444"/>
      <c r="BG93" s="458"/>
      <c r="BH93" s="453"/>
      <c r="BJ93" s="456">
        <v>2.7777777777777801E-2</v>
      </c>
      <c r="BK93">
        <f t="shared" si="468"/>
        <v>0</v>
      </c>
      <c r="BL93">
        <f t="shared" si="469"/>
        <v>0</v>
      </c>
      <c r="BM93">
        <f t="shared" si="470"/>
        <v>0</v>
      </c>
      <c r="BN93">
        <f t="shared" si="471"/>
        <v>0</v>
      </c>
      <c r="BO93">
        <f t="shared" si="472"/>
        <v>0</v>
      </c>
      <c r="BP93">
        <f t="shared" si="473"/>
        <v>83.333333333333343</v>
      </c>
      <c r="BQ93">
        <f t="shared" si="474"/>
        <v>85.221674876847288</v>
      </c>
      <c r="BR93">
        <f t="shared" si="475"/>
        <v>90.77669902912622</v>
      </c>
      <c r="BS93">
        <f t="shared" si="476"/>
        <v>83.568075117370881</v>
      </c>
      <c r="BT93">
        <f t="shared" si="477"/>
        <v>89.252336448598129</v>
      </c>
      <c r="BU93">
        <f t="shared" si="478"/>
        <v>88</v>
      </c>
      <c r="BV93">
        <f t="shared" si="479"/>
        <v>88.421052631578945</v>
      </c>
      <c r="BW93" s="377">
        <f t="shared" ref="BW93:BW107" si="542">AVERAGE(BL92:BV92)</f>
        <v>51.731559083710302</v>
      </c>
      <c r="BX93" s="365">
        <f t="shared" ref="BX93:BX107" si="543">STDEV(BL92:BV92)</f>
        <v>41.112358404743624</v>
      </c>
      <c r="BY93" s="560"/>
      <c r="BZ93" s="444"/>
      <c r="CA93" s="563"/>
      <c r="CB93" s="558"/>
      <c r="CD93" s="456">
        <v>2.7777777777777801E-2</v>
      </c>
      <c r="CE93" s="562"/>
      <c r="CF93" s="562"/>
      <c r="CG93" s="562"/>
      <c r="CH93" s="562"/>
      <c r="CI93" s="562"/>
      <c r="CJ93" s="379">
        <v>180</v>
      </c>
      <c r="CK93" s="379">
        <v>176</v>
      </c>
      <c r="CL93" s="379">
        <v>186</v>
      </c>
      <c r="CM93" s="379">
        <v>179</v>
      </c>
      <c r="CN93" s="379">
        <v>190</v>
      </c>
      <c r="CO93" s="379">
        <v>177</v>
      </c>
      <c r="CP93" s="379">
        <v>170</v>
      </c>
      <c r="CQ93" s="447">
        <f t="shared" si="480"/>
        <v>179.71428571428572</v>
      </c>
      <c r="CR93" s="446">
        <f t="shared" si="481"/>
        <v>6.6008657440845262</v>
      </c>
      <c r="CS93" s="455"/>
      <c r="CT93" s="444"/>
      <c r="CU93" s="458"/>
      <c r="CV93" s="453"/>
      <c r="CX93" s="456">
        <v>2.7777777777777801E-2</v>
      </c>
      <c r="CY93">
        <f t="shared" si="482"/>
        <v>0</v>
      </c>
      <c r="CZ93">
        <f t="shared" si="483"/>
        <v>0</v>
      </c>
      <c r="DA93">
        <f t="shared" si="484"/>
        <v>0</v>
      </c>
      <c r="DB93">
        <f t="shared" si="485"/>
        <v>0</v>
      </c>
      <c r="DC93">
        <f t="shared" si="486"/>
        <v>0</v>
      </c>
      <c r="DD93">
        <f t="shared" si="487"/>
        <v>85.714285714285708</v>
      </c>
      <c r="DE93">
        <f t="shared" si="488"/>
        <v>86.699507389162562</v>
      </c>
      <c r="DF93">
        <f t="shared" si="489"/>
        <v>90.291262135922338</v>
      </c>
      <c r="DG93">
        <f t="shared" si="490"/>
        <v>84.037558685446015</v>
      </c>
      <c r="DH93">
        <f t="shared" si="491"/>
        <v>88.785046728971963</v>
      </c>
      <c r="DI93">
        <f t="shared" si="492"/>
        <v>88.5</v>
      </c>
      <c r="DJ93">
        <f t="shared" si="493"/>
        <v>89.473684210526315</v>
      </c>
      <c r="DK93" s="377">
        <f t="shared" si="494"/>
        <v>55.772849533119548</v>
      </c>
      <c r="DL93" s="365">
        <f t="shared" si="495"/>
        <v>44.252031748076924</v>
      </c>
      <c r="DM93" s="560"/>
      <c r="DN93" s="444"/>
      <c r="DO93" s="563"/>
      <c r="DP93" s="558"/>
      <c r="DR93" s="456">
        <v>2.7777777777777801E-2</v>
      </c>
      <c r="DS93" s="562"/>
      <c r="DT93" s="562"/>
      <c r="DU93" s="562"/>
      <c r="DV93" s="562"/>
      <c r="DW93" s="562"/>
      <c r="DX93" s="379">
        <v>180</v>
      </c>
      <c r="DY93" s="379">
        <v>177</v>
      </c>
      <c r="DZ93" s="379">
        <v>190</v>
      </c>
      <c r="EA93" s="379">
        <v>181</v>
      </c>
      <c r="EB93" s="379">
        <v>190</v>
      </c>
      <c r="EC93" s="379">
        <v>173</v>
      </c>
      <c r="ED93" s="379">
        <v>165</v>
      </c>
      <c r="EE93" s="552">
        <f t="shared" si="496"/>
        <v>179.42857142857142</v>
      </c>
      <c r="EF93" s="551">
        <f t="shared" si="497"/>
        <v>8.9602295888952685</v>
      </c>
      <c r="EG93" s="463"/>
      <c r="EH93" s="556"/>
      <c r="EI93" s="458"/>
      <c r="EJ93" s="462"/>
      <c r="EL93" s="456">
        <v>2.7777777777777801E-2</v>
      </c>
      <c r="EM93">
        <f t="shared" si="498"/>
        <v>0</v>
      </c>
      <c r="EN93">
        <f t="shared" si="499"/>
        <v>0</v>
      </c>
      <c r="EO93">
        <f t="shared" si="500"/>
        <v>0</v>
      </c>
      <c r="EP93">
        <f t="shared" si="501"/>
        <v>0</v>
      </c>
      <c r="EQ93">
        <f t="shared" si="502"/>
        <v>0</v>
      </c>
      <c r="ER93">
        <f t="shared" si="503"/>
        <v>85.714285714285708</v>
      </c>
      <c r="ES93">
        <f t="shared" si="504"/>
        <v>87.192118226600996</v>
      </c>
      <c r="ET93">
        <f t="shared" si="505"/>
        <v>92.233009708737868</v>
      </c>
      <c r="EU93">
        <f t="shared" si="506"/>
        <v>84.976525821596255</v>
      </c>
      <c r="EV93">
        <f t="shared" si="507"/>
        <v>88.785046728971963</v>
      </c>
      <c r="EW93">
        <f t="shared" si="508"/>
        <v>86.5</v>
      </c>
      <c r="EX93">
        <f t="shared" si="509"/>
        <v>86.842105263157904</v>
      </c>
      <c r="EY93" s="377">
        <f t="shared" si="510"/>
        <v>55.658462860304617</v>
      </c>
      <c r="EZ93" s="365">
        <f t="shared" si="511"/>
        <v>44.167203532150936</v>
      </c>
      <c r="FA93" s="560"/>
      <c r="FB93" s="444"/>
      <c r="FC93" s="563"/>
      <c r="FD93" s="558"/>
      <c r="FF93" s="456">
        <v>2.7777777777777801E-2</v>
      </c>
      <c r="FG93" s="562"/>
      <c r="FH93" s="562"/>
      <c r="FI93" s="562"/>
      <c r="FJ93" s="562"/>
      <c r="FK93" s="562"/>
      <c r="FL93" s="379">
        <v>182</v>
      </c>
      <c r="FM93" s="379">
        <v>177</v>
      </c>
      <c r="FN93" s="379">
        <v>189</v>
      </c>
      <c r="FO93" s="379">
        <v>184</v>
      </c>
      <c r="FP93" s="379">
        <v>189</v>
      </c>
      <c r="FQ93" s="379">
        <v>178</v>
      </c>
      <c r="FR93" s="379">
        <v>168</v>
      </c>
      <c r="FS93" s="447">
        <f t="shared" si="512"/>
        <v>181</v>
      </c>
      <c r="FT93" s="446">
        <f t="shared" si="513"/>
        <v>7.4386378681404661</v>
      </c>
      <c r="FU93" s="455"/>
      <c r="FV93" s="454"/>
      <c r="FW93" s="458"/>
      <c r="FX93" s="453"/>
      <c r="FZ93" s="456">
        <v>2.7777777777777801E-2</v>
      </c>
      <c r="GA93">
        <f t="shared" si="514"/>
        <v>0</v>
      </c>
      <c r="GB93">
        <f t="shared" si="515"/>
        <v>0</v>
      </c>
      <c r="GC93">
        <f t="shared" si="516"/>
        <v>0</v>
      </c>
      <c r="GD93">
        <f t="shared" si="517"/>
        <v>0</v>
      </c>
      <c r="GE93">
        <f t="shared" si="518"/>
        <v>0</v>
      </c>
      <c r="GF93">
        <f t="shared" si="519"/>
        <v>86.666666666666671</v>
      </c>
      <c r="GG93">
        <f t="shared" si="520"/>
        <v>87.192118226600996</v>
      </c>
      <c r="GH93">
        <f t="shared" si="521"/>
        <v>91.747572815533985</v>
      </c>
      <c r="GI93">
        <f t="shared" si="522"/>
        <v>86.3849765258216</v>
      </c>
      <c r="GJ93">
        <f t="shared" si="523"/>
        <v>88.317757009345797</v>
      </c>
      <c r="GK93">
        <f t="shared" si="524"/>
        <v>89</v>
      </c>
      <c r="GL93">
        <f t="shared" si="525"/>
        <v>88.421052631578945</v>
      </c>
      <c r="GM93" s="377">
        <f t="shared" si="526"/>
        <v>52.930909124396905</v>
      </c>
      <c r="GN93" s="365">
        <f t="shared" si="527"/>
        <v>44.545278525745687</v>
      </c>
      <c r="GO93" s="560"/>
      <c r="GP93" s="444"/>
      <c r="GQ93" s="563"/>
      <c r="GR93" s="558"/>
      <c r="GT93" s="456">
        <v>2.7777777777777801E-2</v>
      </c>
      <c r="GU93" s="562"/>
      <c r="GV93" s="562"/>
      <c r="GW93" s="562"/>
      <c r="GX93" s="562"/>
      <c r="GY93" s="562"/>
      <c r="GZ93" s="379">
        <v>185</v>
      </c>
      <c r="HA93" s="379">
        <v>181</v>
      </c>
      <c r="HB93" s="379">
        <v>189</v>
      </c>
      <c r="HC93" s="379">
        <v>178</v>
      </c>
      <c r="HD93" s="379">
        <v>190</v>
      </c>
      <c r="HE93" s="379">
        <v>174</v>
      </c>
      <c r="HF93" s="379">
        <v>167</v>
      </c>
      <c r="HG93" s="447">
        <f t="shared" si="528"/>
        <v>180.57142857142858</v>
      </c>
      <c r="HH93" s="446">
        <f t="shared" si="529"/>
        <v>8.3037570383761192</v>
      </c>
      <c r="HI93" s="455"/>
      <c r="HJ93" s="454"/>
      <c r="HK93" s="458"/>
      <c r="HL93" s="453"/>
      <c r="HN93" s="456">
        <v>2.7777777777777801E-2</v>
      </c>
      <c r="HO93">
        <f t="shared" si="530"/>
        <v>0</v>
      </c>
      <c r="HP93">
        <f t="shared" si="531"/>
        <v>0</v>
      </c>
      <c r="HQ93">
        <f t="shared" si="532"/>
        <v>0</v>
      </c>
      <c r="HR93">
        <f t="shared" si="533"/>
        <v>0</v>
      </c>
      <c r="HS93">
        <f t="shared" si="534"/>
        <v>0</v>
      </c>
      <c r="HT93">
        <f t="shared" si="535"/>
        <v>88.095238095238088</v>
      </c>
      <c r="HU93">
        <f t="shared" si="536"/>
        <v>89.162561576354676</v>
      </c>
      <c r="HV93">
        <f t="shared" si="537"/>
        <v>91.747572815533985</v>
      </c>
      <c r="HW93">
        <f t="shared" si="538"/>
        <v>83.568075117370881</v>
      </c>
      <c r="HX93">
        <f t="shared" si="539"/>
        <v>88.785046728971963</v>
      </c>
      <c r="HY93">
        <f t="shared" si="540"/>
        <v>87</v>
      </c>
      <c r="HZ93">
        <f t="shared" si="541"/>
        <v>87.89473684210526</v>
      </c>
      <c r="IA93" s="377">
        <f t="shared" ref="IA93:IA107" si="544">AVERAGE(HP92:HY92)</f>
        <v>50.856826291600228</v>
      </c>
      <c r="IB93" s="365">
        <f t="shared" ref="IB93:IB107" si="545">STDEV(HP92:HZ92)</f>
        <v>42.74492433405733</v>
      </c>
      <c r="IC93" s="560"/>
      <c r="ID93" s="444"/>
      <c r="IE93" s="563"/>
      <c r="IF93" s="558"/>
      <c r="IH93" s="398"/>
      <c r="II93" s="309"/>
      <c r="IJ93" s="309"/>
      <c r="IK93" s="309"/>
      <c r="IL93" s="309"/>
      <c r="IM93" s="309"/>
      <c r="IR93" s="309"/>
      <c r="IS93" s="309"/>
      <c r="IT93" s="309"/>
      <c r="IU93" s="283"/>
      <c r="IV93" s="335"/>
      <c r="IX93" s="42"/>
      <c r="IY93" s="42"/>
      <c r="JB93" s="398"/>
      <c r="JP93" s="334"/>
      <c r="JR93" s="525"/>
      <c r="JS93" s="525"/>
      <c r="JT93" s="3"/>
    </row>
    <row r="94" spans="2:318" ht="16.5" thickTop="1" thickBot="1" x14ac:dyDescent="0.4">
      <c r="B94" s="460">
        <v>4.1666666666666699E-2</v>
      </c>
      <c r="C94" s="557"/>
      <c r="D94" s="557"/>
      <c r="E94" s="557"/>
      <c r="F94" s="557"/>
      <c r="G94" s="557"/>
      <c r="H94" s="379">
        <v>176</v>
      </c>
      <c r="I94" s="379">
        <v>178</v>
      </c>
      <c r="J94" s="379">
        <v>187</v>
      </c>
      <c r="K94" s="379">
        <v>181</v>
      </c>
      <c r="L94" s="379">
        <v>193</v>
      </c>
      <c r="M94" s="379">
        <v>176</v>
      </c>
      <c r="N94" s="379">
        <v>163</v>
      </c>
      <c r="O94" s="447">
        <f t="shared" si="451"/>
        <v>179.14285714285714</v>
      </c>
      <c r="P94" s="446">
        <f t="shared" si="452"/>
        <v>9.4767886865500923</v>
      </c>
      <c r="Q94" s="463"/>
      <c r="R94" s="444"/>
      <c r="S94" s="458"/>
      <c r="T94" s="462"/>
      <c r="V94" s="460">
        <v>4.1666666666666699E-2</v>
      </c>
      <c r="X94">
        <f t="shared" si="453"/>
        <v>0</v>
      </c>
      <c r="Y94">
        <f t="shared" si="454"/>
        <v>0</v>
      </c>
      <c r="Z94">
        <f t="shared" si="455"/>
        <v>0</v>
      </c>
      <c r="AA94">
        <f t="shared" si="456"/>
        <v>0</v>
      </c>
      <c r="AB94">
        <f t="shared" si="457"/>
        <v>83.80952380952381</v>
      </c>
      <c r="AC94">
        <f t="shared" si="458"/>
        <v>87.684729064039416</v>
      </c>
      <c r="AD94">
        <f t="shared" si="459"/>
        <v>90.77669902912622</v>
      </c>
      <c r="AE94">
        <f t="shared" si="460"/>
        <v>84.976525821596255</v>
      </c>
      <c r="AF94">
        <f t="shared" si="461"/>
        <v>90.186915887850475</v>
      </c>
      <c r="AG94">
        <f t="shared" si="462"/>
        <v>88</v>
      </c>
      <c r="AH94">
        <f t="shared" si="463"/>
        <v>85.78947368421052</v>
      </c>
      <c r="AI94" s="447">
        <f t="shared" si="464"/>
        <v>55.565806117849689</v>
      </c>
      <c r="AJ94" s="446">
        <f t="shared" si="465"/>
        <v>44.10037835113333</v>
      </c>
      <c r="AK94" s="463"/>
      <c r="AL94" s="444"/>
      <c r="AM94" s="458"/>
      <c r="AN94" s="462"/>
      <c r="AP94" s="460">
        <v>4.1666666666666699E-2</v>
      </c>
      <c r="AQ94" s="557"/>
      <c r="AR94" s="557"/>
      <c r="AS94" s="557"/>
      <c r="AT94" s="557"/>
      <c r="AU94" s="557"/>
      <c r="AV94" s="379">
        <v>181</v>
      </c>
      <c r="AW94" s="379">
        <v>179</v>
      </c>
      <c r="AX94" s="379">
        <v>191</v>
      </c>
      <c r="AY94" s="379">
        <v>185</v>
      </c>
      <c r="AZ94" s="379">
        <v>194</v>
      </c>
      <c r="BA94" s="379">
        <v>181</v>
      </c>
      <c r="BB94" s="379">
        <v>168</v>
      </c>
      <c r="BC94" s="447">
        <f t="shared" si="466"/>
        <v>182.71428571428572</v>
      </c>
      <c r="BD94" s="446">
        <f t="shared" si="467"/>
        <v>8.5384285383647676</v>
      </c>
      <c r="BE94" s="463"/>
      <c r="BF94" s="444"/>
      <c r="BG94" s="458"/>
      <c r="BH94" s="462"/>
      <c r="BJ94" s="460">
        <v>4.1666666666666699E-2</v>
      </c>
      <c r="BK94">
        <f t="shared" si="468"/>
        <v>0</v>
      </c>
      <c r="BL94">
        <f t="shared" si="469"/>
        <v>0</v>
      </c>
      <c r="BM94">
        <f t="shared" si="470"/>
        <v>0</v>
      </c>
      <c r="BN94">
        <f t="shared" si="471"/>
        <v>0</v>
      </c>
      <c r="BO94">
        <f t="shared" si="472"/>
        <v>0</v>
      </c>
      <c r="BP94">
        <f t="shared" si="473"/>
        <v>86.19047619047619</v>
      </c>
      <c r="BQ94">
        <f t="shared" si="474"/>
        <v>88.177339901477836</v>
      </c>
      <c r="BR94">
        <f t="shared" si="475"/>
        <v>92.71844660194175</v>
      </c>
      <c r="BS94">
        <f t="shared" si="476"/>
        <v>86.854460093896719</v>
      </c>
      <c r="BT94">
        <f t="shared" si="477"/>
        <v>90.654205607476641</v>
      </c>
      <c r="BU94">
        <f t="shared" si="478"/>
        <v>90.5</v>
      </c>
      <c r="BV94">
        <f t="shared" si="479"/>
        <v>88.421052631578945</v>
      </c>
      <c r="BW94" s="377">
        <f t="shared" si="542"/>
        <v>55.324833766986806</v>
      </c>
      <c r="BX94" s="365">
        <f t="shared" si="543"/>
        <v>43.920682080228296</v>
      </c>
      <c r="BY94" s="555"/>
      <c r="BZ94" s="444"/>
      <c r="CA94" s="554"/>
      <c r="CB94" s="553"/>
      <c r="CD94" s="460">
        <v>4.1666666666666699E-2</v>
      </c>
      <c r="CE94" s="557"/>
      <c r="CF94" s="557"/>
      <c r="CG94" s="557"/>
      <c r="CH94" s="557"/>
      <c r="CI94" s="557"/>
      <c r="CJ94" s="379">
        <v>185</v>
      </c>
      <c r="CK94" s="379">
        <v>179</v>
      </c>
      <c r="CL94" s="379">
        <v>191</v>
      </c>
      <c r="CM94" s="379">
        <v>186</v>
      </c>
      <c r="CN94" s="379">
        <v>193</v>
      </c>
      <c r="CO94" s="379">
        <v>181</v>
      </c>
      <c r="CP94" s="379">
        <v>173</v>
      </c>
      <c r="CQ94" s="447">
        <f t="shared" si="480"/>
        <v>184</v>
      </c>
      <c r="CR94" s="446">
        <f t="shared" si="481"/>
        <v>6.9522178715380702</v>
      </c>
      <c r="CS94" s="463"/>
      <c r="CT94" s="444"/>
      <c r="CU94" s="458"/>
      <c r="CV94" s="462"/>
      <c r="CX94" s="460">
        <v>4.1666666666666699E-2</v>
      </c>
      <c r="CY94">
        <f t="shared" si="482"/>
        <v>0</v>
      </c>
      <c r="CZ94">
        <f t="shared" si="483"/>
        <v>0</v>
      </c>
      <c r="DA94">
        <f t="shared" si="484"/>
        <v>0</v>
      </c>
      <c r="DB94">
        <f t="shared" si="485"/>
        <v>0</v>
      </c>
      <c r="DC94">
        <f t="shared" si="486"/>
        <v>0</v>
      </c>
      <c r="DD94">
        <f t="shared" si="487"/>
        <v>88.095238095238088</v>
      </c>
      <c r="DE94">
        <f t="shared" si="488"/>
        <v>88.177339901477836</v>
      </c>
      <c r="DF94">
        <f t="shared" si="489"/>
        <v>92.71844660194175</v>
      </c>
      <c r="DG94">
        <f t="shared" si="490"/>
        <v>87.323943661971825</v>
      </c>
      <c r="DH94">
        <f t="shared" si="491"/>
        <v>90.186915887850475</v>
      </c>
      <c r="DI94">
        <f t="shared" si="492"/>
        <v>90.5</v>
      </c>
      <c r="DJ94">
        <f t="shared" si="493"/>
        <v>91.05263157894737</v>
      </c>
      <c r="DK94" s="377">
        <f t="shared" si="494"/>
        <v>57.095865066129768</v>
      </c>
      <c r="DL94" s="365">
        <f t="shared" si="495"/>
        <v>45.291711553860345</v>
      </c>
      <c r="DM94" s="555"/>
      <c r="DN94" s="444"/>
      <c r="DO94" s="554"/>
      <c r="DP94" s="553"/>
      <c r="DR94" s="460">
        <v>4.1666666666666699E-2</v>
      </c>
      <c r="DS94" s="557"/>
      <c r="DT94" s="557"/>
      <c r="DU94" s="557"/>
      <c r="DV94" s="557"/>
      <c r="DW94" s="557"/>
      <c r="DX94" s="379">
        <v>185</v>
      </c>
      <c r="DY94" s="379">
        <v>183</v>
      </c>
      <c r="DZ94" s="379">
        <v>193</v>
      </c>
      <c r="EA94" s="379">
        <v>190</v>
      </c>
      <c r="EB94" s="379">
        <v>195</v>
      </c>
      <c r="EC94" s="379">
        <v>180</v>
      </c>
      <c r="ED94" s="379">
        <v>167</v>
      </c>
      <c r="EE94" s="552">
        <f t="shared" si="496"/>
        <v>184.71428571428572</v>
      </c>
      <c r="EF94" s="551">
        <f t="shared" si="497"/>
        <v>9.4993734129202032</v>
      </c>
      <c r="EG94" s="459" t="s">
        <v>186</v>
      </c>
      <c r="EH94" s="550">
        <f>AVERAGE(DS94:DS96,DT94:DT96,DU94:DU96,DV94:DV96,DW94:DW96,DX94:DX96,DY94:DY96,ED94:ED96)</f>
        <v>181.11111111111111</v>
      </c>
      <c r="EI94" s="458">
        <f>STDEV(DS94:ED94)</f>
        <v>9.4993734129202032</v>
      </c>
      <c r="EJ94" s="457">
        <f>EI94/SQRT(10)</f>
        <v>3.0039656329275011</v>
      </c>
      <c r="EL94" s="460">
        <v>4.1666666666666699E-2</v>
      </c>
      <c r="EM94">
        <f t="shared" si="498"/>
        <v>0</v>
      </c>
      <c r="EN94">
        <f t="shared" si="499"/>
        <v>0</v>
      </c>
      <c r="EO94">
        <f t="shared" si="500"/>
        <v>0</v>
      </c>
      <c r="EP94">
        <f t="shared" si="501"/>
        <v>0</v>
      </c>
      <c r="EQ94">
        <f t="shared" si="502"/>
        <v>0</v>
      </c>
      <c r="ER94">
        <f t="shared" si="503"/>
        <v>88.095238095238088</v>
      </c>
      <c r="ES94">
        <f t="shared" si="504"/>
        <v>90.14778325123153</v>
      </c>
      <c r="ET94">
        <f t="shared" si="505"/>
        <v>93.689320388349515</v>
      </c>
      <c r="EU94">
        <f t="shared" si="506"/>
        <v>89.201877934272304</v>
      </c>
      <c r="EV94">
        <f t="shared" si="507"/>
        <v>91.121495327102807</v>
      </c>
      <c r="EW94">
        <f t="shared" si="508"/>
        <v>90</v>
      </c>
      <c r="EX94">
        <f t="shared" si="509"/>
        <v>87.89473684210526</v>
      </c>
      <c r="EY94" s="377">
        <f t="shared" si="510"/>
        <v>57.286404712572676</v>
      </c>
      <c r="EZ94" s="365">
        <f t="shared" si="511"/>
        <v>45.444048502933938</v>
      </c>
      <c r="FA94" s="555"/>
      <c r="FB94" s="444"/>
      <c r="FC94" s="554"/>
      <c r="FD94" s="553"/>
      <c r="FF94" s="460">
        <v>4.1666666666666699E-2</v>
      </c>
      <c r="FG94" s="557"/>
      <c r="FH94" s="557"/>
      <c r="FI94" s="557"/>
      <c r="FJ94" s="557"/>
      <c r="FK94" s="557"/>
      <c r="FL94" s="379">
        <v>186</v>
      </c>
      <c r="FM94" s="379">
        <v>183</v>
      </c>
      <c r="FN94" s="379">
        <v>191</v>
      </c>
      <c r="FO94" s="379">
        <v>190</v>
      </c>
      <c r="FP94" s="379">
        <v>194</v>
      </c>
      <c r="FQ94" s="379">
        <v>182</v>
      </c>
      <c r="FR94" s="379">
        <v>169</v>
      </c>
      <c r="FS94" s="447">
        <f t="shared" si="512"/>
        <v>185</v>
      </c>
      <c r="FT94" s="446">
        <f t="shared" si="513"/>
        <v>8.2865352631040352</v>
      </c>
      <c r="FU94" s="463"/>
      <c r="FV94" s="556"/>
      <c r="FW94" s="458"/>
      <c r="FX94" s="462"/>
      <c r="FZ94" s="460">
        <v>4.1666666666666699E-2</v>
      </c>
      <c r="GA94">
        <f t="shared" si="514"/>
        <v>0</v>
      </c>
      <c r="GB94">
        <f t="shared" si="515"/>
        <v>0</v>
      </c>
      <c r="GC94">
        <f t="shared" si="516"/>
        <v>0</v>
      </c>
      <c r="GD94">
        <f t="shared" si="517"/>
        <v>0</v>
      </c>
      <c r="GE94">
        <f t="shared" si="518"/>
        <v>0</v>
      </c>
      <c r="GF94">
        <f t="shared" si="519"/>
        <v>88.571428571428569</v>
      </c>
      <c r="GG94">
        <f t="shared" si="520"/>
        <v>90.14778325123153</v>
      </c>
      <c r="GH94">
        <f t="shared" si="521"/>
        <v>92.71844660194175</v>
      </c>
      <c r="GI94">
        <f t="shared" si="522"/>
        <v>89.201877934272304</v>
      </c>
      <c r="GJ94">
        <f t="shared" si="523"/>
        <v>90.654205607476641</v>
      </c>
      <c r="GK94">
        <f t="shared" si="524"/>
        <v>91</v>
      </c>
      <c r="GL94">
        <f t="shared" si="525"/>
        <v>88.94736842105263</v>
      </c>
      <c r="GM94" s="377">
        <f t="shared" si="526"/>
        <v>54.229374196635078</v>
      </c>
      <c r="GN94" s="365">
        <f t="shared" si="527"/>
        <v>45.510332593125703</v>
      </c>
      <c r="GO94" s="555"/>
      <c r="GP94" s="444"/>
      <c r="GQ94" s="554"/>
      <c r="GR94" s="553"/>
      <c r="GT94" s="460">
        <v>4.1666666666666699E-2</v>
      </c>
      <c r="GU94" s="557"/>
      <c r="GV94" s="557"/>
      <c r="GW94" s="557"/>
      <c r="GX94" s="557"/>
      <c r="GY94" s="557"/>
      <c r="GZ94" s="379">
        <v>188</v>
      </c>
      <c r="HA94" s="379">
        <v>183</v>
      </c>
      <c r="HB94" s="379">
        <v>191</v>
      </c>
      <c r="HC94" s="379">
        <v>189</v>
      </c>
      <c r="HD94" s="379">
        <v>192</v>
      </c>
      <c r="HE94" s="379">
        <v>179</v>
      </c>
      <c r="HF94" s="379">
        <v>167</v>
      </c>
      <c r="HG94" s="447">
        <f t="shared" si="528"/>
        <v>184.14285714285714</v>
      </c>
      <c r="HH94" s="446">
        <f t="shared" si="529"/>
        <v>8.8398448596599888</v>
      </c>
      <c r="HI94" s="463"/>
      <c r="HJ94" s="556"/>
      <c r="HK94" s="458"/>
      <c r="HL94" s="462"/>
      <c r="HN94" s="460">
        <v>4.1666666666666699E-2</v>
      </c>
      <c r="HO94">
        <f t="shared" si="530"/>
        <v>0</v>
      </c>
      <c r="HP94">
        <f t="shared" si="531"/>
        <v>0</v>
      </c>
      <c r="HQ94">
        <f t="shared" si="532"/>
        <v>0</v>
      </c>
      <c r="HR94">
        <f t="shared" si="533"/>
        <v>0</v>
      </c>
      <c r="HS94">
        <f t="shared" si="534"/>
        <v>0</v>
      </c>
      <c r="HT94">
        <f t="shared" si="535"/>
        <v>89.523809523809533</v>
      </c>
      <c r="HU94">
        <f t="shared" si="536"/>
        <v>90.14778325123153</v>
      </c>
      <c r="HV94">
        <f t="shared" si="537"/>
        <v>92.71844660194175</v>
      </c>
      <c r="HW94">
        <f t="shared" si="538"/>
        <v>88.732394366197184</v>
      </c>
      <c r="HX94">
        <f t="shared" si="539"/>
        <v>89.719626168224295</v>
      </c>
      <c r="HY94">
        <f t="shared" si="540"/>
        <v>89.5</v>
      </c>
      <c r="HZ94">
        <f t="shared" si="541"/>
        <v>87.89473684210526</v>
      </c>
      <c r="IA94" s="377">
        <f t="shared" si="544"/>
        <v>52.835849433346958</v>
      </c>
      <c r="IB94" s="365">
        <f t="shared" si="545"/>
        <v>44.45770487124085</v>
      </c>
      <c r="IC94" s="555"/>
      <c r="ID94" s="444"/>
      <c r="IE94" s="554"/>
      <c r="IF94" s="553"/>
      <c r="IH94" s="398"/>
      <c r="II94" s="309"/>
      <c r="IJ94" s="309"/>
      <c r="IK94" s="309"/>
      <c r="IL94" s="309"/>
      <c r="IM94" s="309"/>
      <c r="IR94" s="309"/>
      <c r="IS94" s="309"/>
      <c r="IT94" s="309"/>
      <c r="IU94" s="283"/>
      <c r="IV94" s="335"/>
      <c r="IY94" s="42"/>
      <c r="JB94" s="398"/>
      <c r="JP94" s="334"/>
      <c r="JR94" s="525"/>
      <c r="JS94" s="3"/>
      <c r="JT94" s="3"/>
    </row>
    <row r="95" spans="2:318" ht="16.5" thickTop="1" thickBot="1" x14ac:dyDescent="0.4">
      <c r="B95" s="456">
        <v>5.5555555555555601E-2</v>
      </c>
      <c r="C95" s="450"/>
      <c r="D95" s="450"/>
      <c r="E95" s="450"/>
      <c r="F95" s="450"/>
      <c r="G95" s="450"/>
      <c r="H95" s="379">
        <v>178</v>
      </c>
      <c r="I95" s="379">
        <v>179</v>
      </c>
      <c r="J95" s="379">
        <v>187</v>
      </c>
      <c r="K95" s="379">
        <v>184</v>
      </c>
      <c r="L95" s="379">
        <v>195</v>
      </c>
      <c r="M95" s="379">
        <v>178</v>
      </c>
      <c r="N95" s="379">
        <v>167</v>
      </c>
      <c r="O95" s="447">
        <f t="shared" si="451"/>
        <v>181.14285714285714</v>
      </c>
      <c r="P95" s="446">
        <f t="shared" si="452"/>
        <v>8.7450666364636955</v>
      </c>
      <c r="Q95" s="459" t="s">
        <v>186</v>
      </c>
      <c r="R95" s="444" t="e">
        <f>AVERAGE(H95:H97,I95:I97,J95:J97,K95:K97,L95:L97,M95:M97,#REF!)</f>
        <v>#REF!</v>
      </c>
      <c r="S95" s="458">
        <f>STDEV(C95:N97)</f>
        <v>8.3180812805884639</v>
      </c>
      <c r="T95" s="457">
        <f>S95/SQRT(10)</f>
        <v>2.6304082609069681</v>
      </c>
      <c r="V95" s="456">
        <v>5.5555555555555601E-2</v>
      </c>
      <c r="X95">
        <f t="shared" si="453"/>
        <v>0</v>
      </c>
      <c r="Y95">
        <f t="shared" si="454"/>
        <v>0</v>
      </c>
      <c r="Z95">
        <f t="shared" si="455"/>
        <v>0</v>
      </c>
      <c r="AA95">
        <f t="shared" si="456"/>
        <v>0</v>
      </c>
      <c r="AB95">
        <f t="shared" si="457"/>
        <v>84.761904761904759</v>
      </c>
      <c r="AC95">
        <f t="shared" si="458"/>
        <v>88.177339901477836</v>
      </c>
      <c r="AD95">
        <f t="shared" si="459"/>
        <v>90.77669902912622</v>
      </c>
      <c r="AE95">
        <f t="shared" si="460"/>
        <v>86.3849765258216</v>
      </c>
      <c r="AF95">
        <f t="shared" si="461"/>
        <v>91.121495327102807</v>
      </c>
      <c r="AG95">
        <f t="shared" si="462"/>
        <v>89</v>
      </c>
      <c r="AH95">
        <f t="shared" si="463"/>
        <v>87.89473684210526</v>
      </c>
      <c r="AI95" s="447">
        <f t="shared" si="464"/>
        <v>56.192468398867135</v>
      </c>
      <c r="AJ95" s="446">
        <f t="shared" si="465"/>
        <v>44.585513510347667</v>
      </c>
      <c r="AK95" s="459" t="s">
        <v>186</v>
      </c>
      <c r="AL95" s="444" t="e">
        <f>AVERAGE(AC95:AC97,AD95:AD97,AE95:AE97,AF95:AF97,AG95:AG97,AH95:AH97,#REF!)</f>
        <v>#REF!</v>
      </c>
      <c r="AM95" s="458">
        <f>STDEV(X95:AH97)</f>
        <v>43.350590983599439</v>
      </c>
      <c r="AN95" s="457">
        <f>AM95/SQRT(10)</f>
        <v>13.708660542253327</v>
      </c>
      <c r="AP95" s="456">
        <v>5.5555555555555601E-2</v>
      </c>
      <c r="AQ95" s="450"/>
      <c r="AR95" s="450"/>
      <c r="AS95" s="450"/>
      <c r="AT95" s="450"/>
      <c r="AU95" s="450"/>
      <c r="AV95" s="379">
        <v>185</v>
      </c>
      <c r="AW95" s="379">
        <v>181</v>
      </c>
      <c r="AX95" s="379">
        <v>192</v>
      </c>
      <c r="AY95" s="379">
        <v>189</v>
      </c>
      <c r="AZ95" s="379">
        <v>197</v>
      </c>
      <c r="BA95" s="379">
        <v>182</v>
      </c>
      <c r="BB95" s="379">
        <v>171</v>
      </c>
      <c r="BC95" s="447">
        <f t="shared" si="466"/>
        <v>185.28571428571428</v>
      </c>
      <c r="BD95" s="446">
        <f t="shared" si="467"/>
        <v>8.4599898682816743</v>
      </c>
      <c r="BE95" s="459" t="s">
        <v>186</v>
      </c>
      <c r="BF95" s="444">
        <f>AVERAGE(AV95:AV97,AW95:AW97,AX95:AX97,AY95:AY97,AZ95:AZ97,BA95:BA97,BB95:BB97)</f>
        <v>185.95238095238096</v>
      </c>
      <c r="BG95" s="458">
        <f>STDEV(AQ95:BB97)</f>
        <v>8.0216967686156675</v>
      </c>
      <c r="BH95" s="457">
        <f>BG95/SQRT(10)</f>
        <v>2.5366832488038202</v>
      </c>
      <c r="BJ95" s="456">
        <v>5.5555555555555601E-2</v>
      </c>
      <c r="BK95">
        <f t="shared" si="468"/>
        <v>0</v>
      </c>
      <c r="BL95">
        <f t="shared" si="469"/>
        <v>0</v>
      </c>
      <c r="BM95">
        <f t="shared" si="470"/>
        <v>0</v>
      </c>
      <c r="BN95">
        <f t="shared" si="471"/>
        <v>0</v>
      </c>
      <c r="BO95">
        <f t="shared" si="472"/>
        <v>0</v>
      </c>
      <c r="BP95">
        <f t="shared" si="473"/>
        <v>88.095238095238088</v>
      </c>
      <c r="BQ95">
        <f t="shared" si="474"/>
        <v>89.162561576354676</v>
      </c>
      <c r="BR95">
        <f t="shared" si="475"/>
        <v>93.203883495145632</v>
      </c>
      <c r="BS95">
        <f t="shared" si="476"/>
        <v>88.732394366197184</v>
      </c>
      <c r="BT95">
        <f t="shared" si="477"/>
        <v>92.056074766355138</v>
      </c>
      <c r="BU95">
        <f t="shared" si="478"/>
        <v>91</v>
      </c>
      <c r="BV95">
        <f t="shared" si="479"/>
        <v>90</v>
      </c>
      <c r="BW95" s="377">
        <f t="shared" si="542"/>
        <v>56.683271002440733</v>
      </c>
      <c r="BX95" s="365">
        <f t="shared" si="543"/>
        <v>44.9758171158933</v>
      </c>
      <c r="BY95" s="549" t="s">
        <v>186</v>
      </c>
      <c r="BZ95" s="545">
        <f>AVERAGE(BL94:BL96,BM94:BM96,BN94:BN96,BO94:BO96,BP94:BP96,BQ94:BQ96,BV94:BV96)</f>
        <v>37.919141038145447</v>
      </c>
      <c r="CA95" s="545">
        <f>STDEV(BL94:BV96)</f>
        <v>43.948180674333706</v>
      </c>
      <c r="CB95" s="548">
        <f>CA95/SQRT(10)</f>
        <v>13.897634995148916</v>
      </c>
      <c r="CD95" s="456">
        <v>5.5555555555555601E-2</v>
      </c>
      <c r="CE95" s="450"/>
      <c r="CF95" s="450"/>
      <c r="CG95" s="450"/>
      <c r="CH95" s="450"/>
      <c r="CI95" s="450"/>
      <c r="CJ95" s="379">
        <v>187</v>
      </c>
      <c r="CK95" s="379">
        <v>183</v>
      </c>
      <c r="CL95" s="379">
        <v>192</v>
      </c>
      <c r="CM95" s="379">
        <v>191</v>
      </c>
      <c r="CN95" s="379">
        <v>197</v>
      </c>
      <c r="CO95" s="379">
        <v>184</v>
      </c>
      <c r="CP95" s="379">
        <v>173</v>
      </c>
      <c r="CQ95" s="447">
        <f t="shared" si="480"/>
        <v>186.71428571428572</v>
      </c>
      <c r="CR95" s="446">
        <f t="shared" si="481"/>
        <v>7.761320457119087</v>
      </c>
      <c r="CS95" s="459" t="s">
        <v>186</v>
      </c>
      <c r="CT95" s="444">
        <f>AVERAGE(CJ95:CJ97,CK95:CK97,CL95:CL97,CM95:CM97,CN95:CN97,CO95:CO97,CP95:CP97)</f>
        <v>187.8095238095238</v>
      </c>
      <c r="CU95" s="458">
        <f>STDEV(CE95:CP97)</f>
        <v>7.8652339292550444</v>
      </c>
      <c r="CV95" s="457">
        <f>CU95/SQRT(10)</f>
        <v>2.4872053546481587</v>
      </c>
      <c r="CX95" s="456">
        <v>5.5555555555555601E-2</v>
      </c>
      <c r="CY95">
        <f t="shared" si="482"/>
        <v>0</v>
      </c>
      <c r="CZ95">
        <f t="shared" si="483"/>
        <v>0</v>
      </c>
      <c r="DA95">
        <f t="shared" si="484"/>
        <v>0</v>
      </c>
      <c r="DB95">
        <f t="shared" si="485"/>
        <v>0</v>
      </c>
      <c r="DC95">
        <f t="shared" si="486"/>
        <v>0</v>
      </c>
      <c r="DD95">
        <f t="shared" si="487"/>
        <v>89.047619047619037</v>
      </c>
      <c r="DE95">
        <f t="shared" si="488"/>
        <v>90.14778325123153</v>
      </c>
      <c r="DF95">
        <f t="shared" si="489"/>
        <v>93.203883495145632</v>
      </c>
      <c r="DG95">
        <f t="shared" si="490"/>
        <v>89.671361502347409</v>
      </c>
      <c r="DH95">
        <f t="shared" si="491"/>
        <v>92.056074766355138</v>
      </c>
      <c r="DI95">
        <f t="shared" si="492"/>
        <v>92</v>
      </c>
      <c r="DJ95">
        <f t="shared" si="493"/>
        <v>91.05263157894737</v>
      </c>
      <c r="DK95" s="377">
        <f t="shared" si="494"/>
        <v>57.925395785604195</v>
      </c>
      <c r="DL95" s="365">
        <f t="shared" si="495"/>
        <v>45.939149565653409</v>
      </c>
      <c r="DM95" s="549" t="s">
        <v>186</v>
      </c>
      <c r="DN95" s="545">
        <f>AVERAGE(CZ94:CZ96,DA94:DA96,DB94:DB96,DC94:DC96,DD94:DD96,DE94:DE96,DJ94:DJ96)</f>
        <v>38.53488400804968</v>
      </c>
      <c r="DO95" s="545">
        <f>STDEV(CZ94:DJ96)</f>
        <v>44.340500283403721</v>
      </c>
      <c r="DP95" s="548">
        <f>DO95/SQRT(10)</f>
        <v>14.021697348689727</v>
      </c>
      <c r="DR95" s="456">
        <v>5.5555555555555601E-2</v>
      </c>
      <c r="DS95" s="450"/>
      <c r="DT95" s="450"/>
      <c r="DU95" s="450"/>
      <c r="DV95" s="450"/>
      <c r="DW95" s="450"/>
      <c r="DX95" s="379">
        <v>188</v>
      </c>
      <c r="DY95" s="379">
        <v>186</v>
      </c>
      <c r="DZ95" s="379">
        <v>192</v>
      </c>
      <c r="EA95" s="379">
        <v>191</v>
      </c>
      <c r="EB95" s="379">
        <v>195</v>
      </c>
      <c r="EC95" s="379">
        <v>180</v>
      </c>
      <c r="ED95" s="379">
        <v>172</v>
      </c>
      <c r="EE95" s="552">
        <f t="shared" si="496"/>
        <v>186.28571428571428</v>
      </c>
      <c r="EF95" s="551">
        <f t="shared" si="497"/>
        <v>7.9312522280382618</v>
      </c>
      <c r="EG95" s="455"/>
      <c r="EH95" s="561"/>
      <c r="EI95" s="458"/>
      <c r="EJ95" s="453"/>
      <c r="EL95" s="456">
        <v>5.5555555555555601E-2</v>
      </c>
      <c r="EM95">
        <f t="shared" si="498"/>
        <v>0</v>
      </c>
      <c r="EN95">
        <f t="shared" si="499"/>
        <v>0</v>
      </c>
      <c r="EO95">
        <f t="shared" si="500"/>
        <v>0</v>
      </c>
      <c r="EP95">
        <f t="shared" si="501"/>
        <v>0</v>
      </c>
      <c r="EQ95">
        <f t="shared" si="502"/>
        <v>0</v>
      </c>
      <c r="ER95">
        <f t="shared" si="503"/>
        <v>89.523809523809533</v>
      </c>
      <c r="ES95">
        <f t="shared" si="504"/>
        <v>91.62561576354679</v>
      </c>
      <c r="ET95">
        <f t="shared" si="505"/>
        <v>93.203883495145632</v>
      </c>
      <c r="EU95">
        <f t="shared" si="506"/>
        <v>89.671361502347409</v>
      </c>
      <c r="EV95">
        <f t="shared" si="507"/>
        <v>91.121495327102807</v>
      </c>
      <c r="EW95">
        <f t="shared" si="508"/>
        <v>90</v>
      </c>
      <c r="EX95">
        <f t="shared" si="509"/>
        <v>90.526315789473685</v>
      </c>
      <c r="EY95" s="377">
        <f t="shared" si="510"/>
        <v>57.788407400129628</v>
      </c>
      <c r="EZ95" s="365">
        <f t="shared" si="511"/>
        <v>45.82720080994649</v>
      </c>
      <c r="FA95" s="549" t="s">
        <v>186</v>
      </c>
      <c r="FB95" s="545">
        <f>AVERAGE(EN94:EN96,EO94:EO96,EP94:EP96,EQ94:EQ96,ER94:ER96,ES94:ES96,EX94:EX96)</f>
        <v>38.615915815812102</v>
      </c>
      <c r="FC95" s="545">
        <f>STDEV(EN94:EX96)</f>
        <v>44.351333556361148</v>
      </c>
      <c r="FD95" s="548">
        <f>FC95/SQRT(10)</f>
        <v>14.025123130395706</v>
      </c>
      <c r="FF95" s="456">
        <v>5.5555555555555601E-2</v>
      </c>
      <c r="FG95" s="450"/>
      <c r="FH95" s="450"/>
      <c r="FI95" s="450"/>
      <c r="FJ95" s="450"/>
      <c r="FK95" s="450"/>
      <c r="FL95" s="379">
        <v>188</v>
      </c>
      <c r="FM95" s="379">
        <v>185</v>
      </c>
      <c r="FN95" s="379">
        <v>192</v>
      </c>
      <c r="FO95" s="379">
        <v>192</v>
      </c>
      <c r="FP95" s="379">
        <v>195</v>
      </c>
      <c r="FQ95" s="379">
        <v>181</v>
      </c>
      <c r="FR95" s="379">
        <v>172</v>
      </c>
      <c r="FS95" s="447">
        <f t="shared" si="512"/>
        <v>186.42857142857142</v>
      </c>
      <c r="FT95" s="446">
        <f t="shared" si="513"/>
        <v>7.9342536480995465</v>
      </c>
      <c r="FU95" s="459" t="s">
        <v>186</v>
      </c>
      <c r="FV95" s="550">
        <f>AVERAGE(FG95:FG97,FH95:FH97,FI95:FI97,FJ95:FJ97,FK95:FK97,FL95:FL97,FM95:FM97,FR95:FR97)</f>
        <v>183.44444444444446</v>
      </c>
      <c r="FW95" s="458">
        <f>STDEV(FG95:FR95)</f>
        <v>7.9342536480995465</v>
      </c>
      <c r="FX95" s="457">
        <f>FW95/SQRT(10)</f>
        <v>2.509031306149466</v>
      </c>
      <c r="FZ95" s="456">
        <v>5.5555555555555601E-2</v>
      </c>
      <c r="GA95">
        <f t="shared" si="514"/>
        <v>0</v>
      </c>
      <c r="GB95">
        <f t="shared" si="515"/>
        <v>0</v>
      </c>
      <c r="GC95">
        <f t="shared" si="516"/>
        <v>0</v>
      </c>
      <c r="GD95">
        <f t="shared" si="517"/>
        <v>0</v>
      </c>
      <c r="GE95">
        <f t="shared" si="518"/>
        <v>0</v>
      </c>
      <c r="GF95">
        <f t="shared" si="519"/>
        <v>89.523809523809533</v>
      </c>
      <c r="GG95">
        <f t="shared" si="520"/>
        <v>91.13300492610837</v>
      </c>
      <c r="GH95">
        <f t="shared" si="521"/>
        <v>93.203883495145632</v>
      </c>
      <c r="GI95">
        <f t="shared" si="522"/>
        <v>90.140845070422543</v>
      </c>
      <c r="GJ95">
        <f t="shared" si="523"/>
        <v>91.121495327102807</v>
      </c>
      <c r="GK95">
        <f t="shared" si="524"/>
        <v>90.5</v>
      </c>
      <c r="GL95">
        <f t="shared" si="525"/>
        <v>90.526315789473685</v>
      </c>
      <c r="GM95" s="377">
        <f t="shared" si="526"/>
        <v>54.562303834258884</v>
      </c>
      <c r="GN95" s="365">
        <f t="shared" si="527"/>
        <v>45.859379885907153</v>
      </c>
      <c r="GO95" s="549" t="s">
        <v>186</v>
      </c>
      <c r="GP95" s="545">
        <f>AVERAGE(GB94:GB96,GC94:GC96,GD94:GD96,GE94:GE96,GF94:GF96,GG94:GG96,GK94:GK96)</f>
        <v>38.828876378137458</v>
      </c>
      <c r="GQ95" s="545">
        <f>STDEV(GB94:GK96)</f>
        <v>45.363949877382055</v>
      </c>
      <c r="GR95" s="548">
        <f>GQ95/SQRT(10)</f>
        <v>14.345340527424336</v>
      </c>
      <c r="GT95" s="456">
        <v>5.5555555555555601E-2</v>
      </c>
      <c r="GU95" s="450"/>
      <c r="GV95" s="450"/>
      <c r="GW95" s="450"/>
      <c r="GX95" s="450"/>
      <c r="GY95" s="450"/>
      <c r="GZ95" s="379">
        <v>189</v>
      </c>
      <c r="HA95" s="379">
        <v>187</v>
      </c>
      <c r="HB95" s="379">
        <v>193</v>
      </c>
      <c r="HC95" s="379">
        <v>191</v>
      </c>
      <c r="HD95" s="379">
        <v>196</v>
      </c>
      <c r="HE95" s="379">
        <v>181</v>
      </c>
      <c r="HF95" s="379">
        <v>171</v>
      </c>
      <c r="HG95" s="447">
        <f t="shared" si="528"/>
        <v>186.85714285714286</v>
      </c>
      <c r="HH95" s="446">
        <f t="shared" si="529"/>
        <v>8.4543592587605634</v>
      </c>
      <c r="HI95" s="459" t="s">
        <v>186</v>
      </c>
      <c r="HJ95" s="550">
        <f>AVERAGE(GU95:GU97,GV95:GV97,GW95:GW97,GX95:GX97,GY95:GY97,GZ95:GZ97,HA95:HA97,HF95:HF97)</f>
        <v>183.44444444444446</v>
      </c>
      <c r="HK95" s="458">
        <f>STDEV(GU95:HF95)</f>
        <v>8.4543592587605634</v>
      </c>
      <c r="HL95" s="457">
        <f>HK95/SQRT(10)</f>
        <v>2.6735031415016226</v>
      </c>
      <c r="HN95" s="456">
        <v>5.5555555555555601E-2</v>
      </c>
      <c r="HO95">
        <f t="shared" si="530"/>
        <v>0</v>
      </c>
      <c r="HP95">
        <f t="shared" si="531"/>
        <v>0</v>
      </c>
      <c r="HQ95">
        <f t="shared" si="532"/>
        <v>0</v>
      </c>
      <c r="HR95">
        <f t="shared" si="533"/>
        <v>0</v>
      </c>
      <c r="HS95">
        <f t="shared" si="534"/>
        <v>0</v>
      </c>
      <c r="HT95">
        <f t="shared" si="535"/>
        <v>90</v>
      </c>
      <c r="HU95">
        <f t="shared" si="536"/>
        <v>92.118226600985224</v>
      </c>
      <c r="HV95">
        <f t="shared" si="537"/>
        <v>93.689320388349515</v>
      </c>
      <c r="HW95">
        <f t="shared" si="538"/>
        <v>89.671361502347409</v>
      </c>
      <c r="HX95">
        <f t="shared" si="539"/>
        <v>91.588785046728972</v>
      </c>
      <c r="HY95">
        <f t="shared" si="540"/>
        <v>90.5</v>
      </c>
      <c r="HZ95">
        <f t="shared" si="541"/>
        <v>90</v>
      </c>
      <c r="IA95" s="377">
        <f t="shared" si="544"/>
        <v>54.034205991140425</v>
      </c>
      <c r="IB95" s="365">
        <f t="shared" si="545"/>
        <v>45.295138415558547</v>
      </c>
      <c r="IC95" s="549" t="s">
        <v>186</v>
      </c>
      <c r="ID95" s="545">
        <f>AVERAGE(HP94:HP96,HQ94:HQ96,HR94:HR96,HS94:HS96,HT94:HT96,HU94:HU96,HY94:HY96)</f>
        <v>38.827820783485812</v>
      </c>
      <c r="IE95" s="545">
        <f>STDEV(HP94:HY96)</f>
        <v>45.340153055727512</v>
      </c>
      <c r="IF95" s="548">
        <f>IE95/SQRT(10)</f>
        <v>14.337815311674218</v>
      </c>
      <c r="IH95" s="398"/>
      <c r="II95" s="309"/>
      <c r="IJ95" s="309"/>
      <c r="IK95" s="309"/>
      <c r="IL95" s="309"/>
      <c r="IM95" s="309"/>
      <c r="IR95" s="309"/>
      <c r="IS95" s="309"/>
      <c r="IT95" s="309"/>
      <c r="IU95" s="283"/>
      <c r="IV95" s="335"/>
      <c r="IW95" s="526"/>
      <c r="IX95" s="42"/>
      <c r="IY95" s="42"/>
      <c r="JB95" s="398"/>
      <c r="JP95" s="334"/>
      <c r="JQ95" s="526"/>
      <c r="JR95" s="525"/>
      <c r="JS95" s="525"/>
      <c r="JT95" s="3"/>
    </row>
    <row r="96" spans="2:318" ht="16.5" thickTop="1" thickBot="1" x14ac:dyDescent="0.4">
      <c r="B96" s="460">
        <v>6.9444444444444406E-2</v>
      </c>
      <c r="C96" s="562"/>
      <c r="D96" s="562"/>
      <c r="E96" s="562"/>
      <c r="F96" s="562"/>
      <c r="G96" s="562"/>
      <c r="H96" s="379">
        <v>181</v>
      </c>
      <c r="I96" s="379">
        <v>178</v>
      </c>
      <c r="J96" s="379">
        <v>188</v>
      </c>
      <c r="K96" s="379">
        <v>183</v>
      </c>
      <c r="L96" s="379">
        <v>195</v>
      </c>
      <c r="M96" s="379">
        <v>177</v>
      </c>
      <c r="N96" s="379">
        <v>168</v>
      </c>
      <c r="O96" s="447">
        <f t="shared" si="451"/>
        <v>181.42857142857142</v>
      </c>
      <c r="P96" s="446">
        <f t="shared" si="452"/>
        <v>8.5801542887670497</v>
      </c>
      <c r="Q96" s="455"/>
      <c r="R96" s="444"/>
      <c r="S96" s="458"/>
      <c r="T96" s="453"/>
      <c r="V96" s="460">
        <v>6.9444444444444406E-2</v>
      </c>
      <c r="X96">
        <f t="shared" si="453"/>
        <v>0</v>
      </c>
      <c r="Y96">
        <f t="shared" si="454"/>
        <v>0</v>
      </c>
      <c r="Z96">
        <f t="shared" si="455"/>
        <v>0</v>
      </c>
      <c r="AA96">
        <f t="shared" si="456"/>
        <v>0</v>
      </c>
      <c r="AB96">
        <f t="shared" si="457"/>
        <v>86.19047619047619</v>
      </c>
      <c r="AC96">
        <f t="shared" si="458"/>
        <v>87.684729064039416</v>
      </c>
      <c r="AD96">
        <f t="shared" si="459"/>
        <v>91.262135922330103</v>
      </c>
      <c r="AE96">
        <f t="shared" si="460"/>
        <v>85.91549295774648</v>
      </c>
      <c r="AF96">
        <f t="shared" si="461"/>
        <v>91.121495327102807</v>
      </c>
      <c r="AG96">
        <f t="shared" si="462"/>
        <v>88.5</v>
      </c>
      <c r="AH96">
        <f t="shared" si="463"/>
        <v>88.421052631578945</v>
      </c>
      <c r="AI96" s="447">
        <f t="shared" si="464"/>
        <v>56.281398372115817</v>
      </c>
      <c r="AJ96" s="446">
        <f t="shared" si="465"/>
        <v>44.651724389376433</v>
      </c>
      <c r="AK96" s="455"/>
      <c r="AL96" s="444"/>
      <c r="AM96" s="458"/>
      <c r="AN96" s="453"/>
      <c r="AP96" s="460">
        <v>6.9444444444444406E-2</v>
      </c>
      <c r="AQ96" s="562"/>
      <c r="AR96" s="562"/>
      <c r="AS96" s="562"/>
      <c r="AT96" s="562"/>
      <c r="AU96" s="562"/>
      <c r="AV96" s="379">
        <v>184</v>
      </c>
      <c r="AW96" s="379">
        <v>181</v>
      </c>
      <c r="AX96" s="379">
        <v>192</v>
      </c>
      <c r="AY96" s="379">
        <v>190</v>
      </c>
      <c r="AZ96" s="379">
        <v>197</v>
      </c>
      <c r="BA96" s="379">
        <v>183</v>
      </c>
      <c r="BB96" s="379">
        <v>170</v>
      </c>
      <c r="BC96" s="447">
        <f t="shared" si="466"/>
        <v>185.28571428571428</v>
      </c>
      <c r="BD96" s="446">
        <f t="shared" si="467"/>
        <v>8.7885206512868379</v>
      </c>
      <c r="BE96" s="455"/>
      <c r="BF96" s="444"/>
      <c r="BG96" s="458"/>
      <c r="BH96" s="453"/>
      <c r="BJ96" s="460">
        <v>6.9444444444444406E-2</v>
      </c>
      <c r="BK96">
        <f t="shared" si="468"/>
        <v>0</v>
      </c>
      <c r="BL96">
        <f t="shared" si="469"/>
        <v>0</v>
      </c>
      <c r="BM96">
        <f t="shared" si="470"/>
        <v>0</v>
      </c>
      <c r="BN96">
        <f t="shared" si="471"/>
        <v>0</v>
      </c>
      <c r="BO96">
        <f t="shared" si="472"/>
        <v>0</v>
      </c>
      <c r="BP96">
        <f t="shared" si="473"/>
        <v>87.61904761904762</v>
      </c>
      <c r="BQ96">
        <f t="shared" si="474"/>
        <v>89.162561576354676</v>
      </c>
      <c r="BR96">
        <f t="shared" si="475"/>
        <v>93.203883495145632</v>
      </c>
      <c r="BS96">
        <f t="shared" si="476"/>
        <v>89.201877934272304</v>
      </c>
      <c r="BT96">
        <f t="shared" si="477"/>
        <v>92.056074766355138</v>
      </c>
      <c r="BU96">
        <f t="shared" si="478"/>
        <v>91.5</v>
      </c>
      <c r="BV96">
        <f t="shared" si="479"/>
        <v>89.473684210526315</v>
      </c>
      <c r="BW96" s="377">
        <f t="shared" si="542"/>
        <v>57.477286572662791</v>
      </c>
      <c r="BX96" s="365">
        <f t="shared" si="543"/>
        <v>45.592140531589088</v>
      </c>
      <c r="BY96" s="560"/>
      <c r="BZ96" s="545"/>
      <c r="CA96" s="559"/>
      <c r="CB96" s="558"/>
      <c r="CD96" s="460">
        <v>6.9444444444444406E-2</v>
      </c>
      <c r="CE96" s="562"/>
      <c r="CF96" s="562"/>
      <c r="CG96" s="562"/>
      <c r="CH96" s="562"/>
      <c r="CI96" s="562"/>
      <c r="CJ96" s="379">
        <v>189</v>
      </c>
      <c r="CK96" s="379">
        <v>185</v>
      </c>
      <c r="CL96" s="379">
        <v>193</v>
      </c>
      <c r="CM96" s="379">
        <v>192</v>
      </c>
      <c r="CN96" s="379">
        <v>198</v>
      </c>
      <c r="CO96" s="379">
        <v>184</v>
      </c>
      <c r="CP96" s="379">
        <v>172</v>
      </c>
      <c r="CQ96" s="447">
        <f t="shared" si="480"/>
        <v>187.57142857142858</v>
      </c>
      <c r="CR96" s="446">
        <f t="shared" si="481"/>
        <v>8.3836575720692625</v>
      </c>
      <c r="CS96" s="455"/>
      <c r="CT96" s="444"/>
      <c r="CU96" s="458"/>
      <c r="CV96" s="453"/>
      <c r="CX96" s="460">
        <v>6.9444444444444406E-2</v>
      </c>
      <c r="CY96">
        <f t="shared" si="482"/>
        <v>0</v>
      </c>
      <c r="CZ96">
        <f t="shared" si="483"/>
        <v>0</v>
      </c>
      <c r="DA96">
        <f t="shared" si="484"/>
        <v>0</v>
      </c>
      <c r="DB96">
        <f t="shared" si="485"/>
        <v>0</v>
      </c>
      <c r="DC96">
        <f t="shared" si="486"/>
        <v>0</v>
      </c>
      <c r="DD96">
        <f t="shared" si="487"/>
        <v>90</v>
      </c>
      <c r="DE96">
        <f t="shared" si="488"/>
        <v>91.13300492610837</v>
      </c>
      <c r="DF96">
        <f t="shared" si="489"/>
        <v>93.689320388349515</v>
      </c>
      <c r="DG96">
        <f t="shared" si="490"/>
        <v>90.140845070422543</v>
      </c>
      <c r="DH96">
        <f t="shared" si="491"/>
        <v>92.523364485981304</v>
      </c>
      <c r="DI96">
        <f t="shared" si="492"/>
        <v>92</v>
      </c>
      <c r="DJ96">
        <f t="shared" si="493"/>
        <v>90.526315789473685</v>
      </c>
      <c r="DK96" s="377">
        <f t="shared" si="494"/>
        <v>58.182986423666854</v>
      </c>
      <c r="DL96" s="365">
        <f t="shared" si="495"/>
        <v>46.141102194227493</v>
      </c>
      <c r="DM96" s="560"/>
      <c r="DN96" s="545"/>
      <c r="DO96" s="559"/>
      <c r="DP96" s="558"/>
      <c r="DR96" s="460">
        <v>6.9444444444444406E-2</v>
      </c>
      <c r="DS96" s="562"/>
      <c r="DT96" s="562"/>
      <c r="DU96" s="562"/>
      <c r="DV96" s="562"/>
      <c r="DW96" s="562"/>
      <c r="DX96" s="379">
        <v>190</v>
      </c>
      <c r="DY96" s="379">
        <v>187</v>
      </c>
      <c r="DZ96" s="379">
        <v>193</v>
      </c>
      <c r="EA96" s="379">
        <v>192</v>
      </c>
      <c r="EB96" s="379">
        <v>197</v>
      </c>
      <c r="EC96" s="379">
        <v>182</v>
      </c>
      <c r="ED96" s="379">
        <v>172</v>
      </c>
      <c r="EE96" s="552">
        <f t="shared" si="496"/>
        <v>187.57142857142858</v>
      </c>
      <c r="EF96" s="551">
        <f t="shared" si="497"/>
        <v>8.343802947040853</v>
      </c>
      <c r="EG96" s="463"/>
      <c r="EH96" s="556"/>
      <c r="EI96" s="458"/>
      <c r="EJ96" s="462"/>
      <c r="EL96" s="460">
        <v>6.9444444444444406E-2</v>
      </c>
      <c r="EM96">
        <f t="shared" si="498"/>
        <v>0</v>
      </c>
      <c r="EN96">
        <f t="shared" si="499"/>
        <v>0</v>
      </c>
      <c r="EO96">
        <f t="shared" si="500"/>
        <v>0</v>
      </c>
      <c r="EP96">
        <f t="shared" si="501"/>
        <v>0</v>
      </c>
      <c r="EQ96">
        <f t="shared" si="502"/>
        <v>0</v>
      </c>
      <c r="ER96">
        <f t="shared" si="503"/>
        <v>90.476190476190482</v>
      </c>
      <c r="ES96">
        <f t="shared" si="504"/>
        <v>92.118226600985224</v>
      </c>
      <c r="ET96">
        <f t="shared" si="505"/>
        <v>93.689320388349515</v>
      </c>
      <c r="EU96">
        <f t="shared" si="506"/>
        <v>90.140845070422543</v>
      </c>
      <c r="EV96">
        <f t="shared" si="507"/>
        <v>92.056074766355138</v>
      </c>
      <c r="EW96">
        <f t="shared" si="508"/>
        <v>91</v>
      </c>
      <c r="EX96">
        <f t="shared" si="509"/>
        <v>90.526315789473685</v>
      </c>
      <c r="EY96" s="377">
        <f t="shared" si="510"/>
        <v>58.182452099252416</v>
      </c>
      <c r="EZ96" s="365">
        <f t="shared" si="511"/>
        <v>46.138843848474956</v>
      </c>
      <c r="FA96" s="560"/>
      <c r="FB96" s="545"/>
      <c r="FC96" s="559"/>
      <c r="FD96" s="558"/>
      <c r="FF96" s="460">
        <v>6.9444444444444406E-2</v>
      </c>
      <c r="FG96" s="562"/>
      <c r="FH96" s="562"/>
      <c r="FI96" s="562"/>
      <c r="FJ96" s="562"/>
      <c r="FK96" s="562"/>
      <c r="FL96" s="379">
        <v>193</v>
      </c>
      <c r="FM96" s="379">
        <v>186</v>
      </c>
      <c r="FN96" s="379">
        <v>193</v>
      </c>
      <c r="FO96" s="379">
        <v>192</v>
      </c>
      <c r="FP96" s="379">
        <v>197</v>
      </c>
      <c r="FQ96" s="379">
        <v>182</v>
      </c>
      <c r="FR96" s="379">
        <v>174</v>
      </c>
      <c r="FS96" s="447">
        <f t="shared" si="512"/>
        <v>188.14285714285714</v>
      </c>
      <c r="FT96" s="446">
        <f t="shared" si="513"/>
        <v>7.9880863671798021</v>
      </c>
      <c r="FU96" s="455"/>
      <c r="FV96" s="561"/>
      <c r="FW96" s="458"/>
      <c r="FX96" s="453"/>
      <c r="FZ96" s="460">
        <v>6.9444444444444406E-2</v>
      </c>
      <c r="GA96">
        <f t="shared" si="514"/>
        <v>0</v>
      </c>
      <c r="GB96">
        <f t="shared" si="515"/>
        <v>0</v>
      </c>
      <c r="GC96">
        <f t="shared" si="516"/>
        <v>0</v>
      </c>
      <c r="GD96">
        <f t="shared" si="517"/>
        <v>0</v>
      </c>
      <c r="GE96">
        <f t="shared" si="518"/>
        <v>0</v>
      </c>
      <c r="GF96">
        <f t="shared" si="519"/>
        <v>91.904761904761898</v>
      </c>
      <c r="GG96">
        <f t="shared" si="520"/>
        <v>91.62561576354679</v>
      </c>
      <c r="GH96">
        <f t="shared" si="521"/>
        <v>93.689320388349515</v>
      </c>
      <c r="GI96">
        <f t="shared" si="522"/>
        <v>90.140845070422543</v>
      </c>
      <c r="GJ96">
        <f t="shared" si="523"/>
        <v>92.056074766355138</v>
      </c>
      <c r="GK96">
        <f t="shared" si="524"/>
        <v>91</v>
      </c>
      <c r="GL96">
        <f t="shared" si="525"/>
        <v>91.578947368421055</v>
      </c>
      <c r="GM96" s="377">
        <f t="shared" si="526"/>
        <v>55.041661789343586</v>
      </c>
      <c r="GN96" s="365">
        <f t="shared" si="527"/>
        <v>46.279463090882849</v>
      </c>
      <c r="GO96" s="560"/>
      <c r="GP96" s="545"/>
      <c r="GQ96" s="559"/>
      <c r="GR96" s="558"/>
      <c r="GT96" s="460">
        <v>6.9444444444444406E-2</v>
      </c>
      <c r="GU96" s="562"/>
      <c r="GV96" s="562"/>
      <c r="GW96" s="562"/>
      <c r="GX96" s="562"/>
      <c r="GY96" s="562"/>
      <c r="GZ96" s="379">
        <v>190</v>
      </c>
      <c r="HA96" s="379">
        <v>187</v>
      </c>
      <c r="HB96" s="379">
        <v>193</v>
      </c>
      <c r="HC96" s="379">
        <v>192</v>
      </c>
      <c r="HD96" s="379">
        <v>197</v>
      </c>
      <c r="HE96" s="379">
        <v>182</v>
      </c>
      <c r="HF96" s="379">
        <v>170</v>
      </c>
      <c r="HG96" s="447">
        <f t="shared" si="528"/>
        <v>187.28571428571428</v>
      </c>
      <c r="HH96" s="446">
        <f t="shared" si="529"/>
        <v>8.9761588985171468</v>
      </c>
      <c r="HI96" s="455"/>
      <c r="HJ96" s="561"/>
      <c r="HK96" s="458"/>
      <c r="HL96" s="453"/>
      <c r="HN96" s="460">
        <v>6.9444444444444406E-2</v>
      </c>
      <c r="HO96">
        <f t="shared" si="530"/>
        <v>0</v>
      </c>
      <c r="HP96">
        <f t="shared" si="531"/>
        <v>0</v>
      </c>
      <c r="HQ96">
        <f t="shared" si="532"/>
        <v>0</v>
      </c>
      <c r="HR96">
        <f t="shared" si="533"/>
        <v>0</v>
      </c>
      <c r="HS96">
        <f t="shared" si="534"/>
        <v>0</v>
      </c>
      <c r="HT96">
        <f t="shared" si="535"/>
        <v>90.476190476190482</v>
      </c>
      <c r="HU96">
        <f t="shared" si="536"/>
        <v>92.118226600985224</v>
      </c>
      <c r="HV96">
        <f t="shared" si="537"/>
        <v>93.689320388349515</v>
      </c>
      <c r="HW96">
        <f t="shared" si="538"/>
        <v>90.140845070422543</v>
      </c>
      <c r="HX96">
        <f t="shared" si="539"/>
        <v>92.056074766355138</v>
      </c>
      <c r="HY96">
        <f t="shared" si="540"/>
        <v>91</v>
      </c>
      <c r="HZ96">
        <f t="shared" si="541"/>
        <v>89.473684210526315</v>
      </c>
      <c r="IA96" s="377">
        <f t="shared" si="544"/>
        <v>54.756769353841108</v>
      </c>
      <c r="IB96" s="365">
        <f t="shared" si="545"/>
        <v>45.966613543536461</v>
      </c>
      <c r="IC96" s="560"/>
      <c r="ID96" s="545"/>
      <c r="IE96" s="559"/>
      <c r="IF96" s="558"/>
      <c r="IH96" s="398"/>
      <c r="II96" s="309"/>
      <c r="IJ96" s="309"/>
      <c r="IK96" s="309"/>
      <c r="IL96" s="309"/>
      <c r="IM96" s="309"/>
      <c r="IR96" s="309"/>
      <c r="IS96" s="309"/>
      <c r="IT96" s="309"/>
      <c r="IU96" s="283"/>
      <c r="IV96" s="335"/>
      <c r="IY96" s="42"/>
      <c r="JB96" s="398"/>
      <c r="JP96" s="334"/>
      <c r="JR96" s="525"/>
      <c r="JS96" s="3"/>
      <c r="JT96" s="3"/>
    </row>
    <row r="97" spans="2:280" ht="16.5" thickTop="1" thickBot="1" x14ac:dyDescent="0.4">
      <c r="B97" s="456">
        <v>8.3333333333333301E-2</v>
      </c>
      <c r="C97" s="557"/>
      <c r="D97" s="557"/>
      <c r="E97" s="557"/>
      <c r="F97" s="557"/>
      <c r="G97" s="557"/>
      <c r="H97" s="379">
        <v>183</v>
      </c>
      <c r="I97" s="379">
        <v>180</v>
      </c>
      <c r="J97" s="379">
        <v>190</v>
      </c>
      <c r="K97" s="379">
        <v>184</v>
      </c>
      <c r="L97" s="379">
        <v>197</v>
      </c>
      <c r="M97" s="379">
        <v>179</v>
      </c>
      <c r="N97" s="379">
        <v>169</v>
      </c>
      <c r="O97" s="447">
        <f t="shared" si="451"/>
        <v>183.14285714285714</v>
      </c>
      <c r="P97" s="446">
        <f t="shared" si="452"/>
        <v>8.8209706840870865</v>
      </c>
      <c r="Q97" s="463"/>
      <c r="R97" s="444"/>
      <c r="S97" s="458"/>
      <c r="T97" s="462"/>
      <c r="V97" s="456">
        <v>8.3333333333333301E-2</v>
      </c>
      <c r="X97">
        <f t="shared" si="453"/>
        <v>0</v>
      </c>
      <c r="Y97">
        <f t="shared" si="454"/>
        <v>0</v>
      </c>
      <c r="Z97">
        <f t="shared" si="455"/>
        <v>0</v>
      </c>
      <c r="AA97">
        <f t="shared" si="456"/>
        <v>0</v>
      </c>
      <c r="AB97">
        <f t="shared" si="457"/>
        <v>87.142857142857139</v>
      </c>
      <c r="AC97">
        <f t="shared" si="458"/>
        <v>88.669950738916256</v>
      </c>
      <c r="AD97">
        <f t="shared" si="459"/>
        <v>92.233009708737868</v>
      </c>
      <c r="AE97">
        <f t="shared" si="460"/>
        <v>86.3849765258216</v>
      </c>
      <c r="AF97">
        <f t="shared" si="461"/>
        <v>92.056074766355138</v>
      </c>
      <c r="AG97">
        <f t="shared" si="462"/>
        <v>89.5</v>
      </c>
      <c r="AH97">
        <f t="shared" si="463"/>
        <v>88.94736842105263</v>
      </c>
      <c r="AI97" s="447">
        <f t="shared" si="464"/>
        <v>56.812203391249142</v>
      </c>
      <c r="AJ97" s="446">
        <f t="shared" si="465"/>
        <v>45.075319431951996</v>
      </c>
      <c r="AK97" s="463"/>
      <c r="AL97" s="444"/>
      <c r="AM97" s="458"/>
      <c r="AN97" s="462"/>
      <c r="AP97" s="456">
        <v>8.3333333333333301E-2</v>
      </c>
      <c r="AQ97" s="557"/>
      <c r="AR97" s="557"/>
      <c r="AS97" s="557"/>
      <c r="AT97" s="557"/>
      <c r="AU97" s="557"/>
      <c r="AV97" s="379">
        <v>187</v>
      </c>
      <c r="AW97" s="379">
        <v>183</v>
      </c>
      <c r="AX97" s="379">
        <v>193</v>
      </c>
      <c r="AY97" s="379">
        <v>192</v>
      </c>
      <c r="AZ97" s="379">
        <v>198</v>
      </c>
      <c r="BA97" s="379">
        <v>184</v>
      </c>
      <c r="BB97" s="379">
        <v>174</v>
      </c>
      <c r="BC97" s="447">
        <f t="shared" si="466"/>
        <v>187.28571428571428</v>
      </c>
      <c r="BD97" s="446">
        <f t="shared" si="467"/>
        <v>7.9102103999469291</v>
      </c>
      <c r="BE97" s="463"/>
      <c r="BF97" s="444"/>
      <c r="BG97" s="458"/>
      <c r="BH97" s="462"/>
      <c r="BJ97" s="456">
        <v>8.3333333333333301E-2</v>
      </c>
      <c r="BK97">
        <f t="shared" si="468"/>
        <v>0</v>
      </c>
      <c r="BL97">
        <f t="shared" si="469"/>
        <v>0</v>
      </c>
      <c r="BM97">
        <f t="shared" si="470"/>
        <v>0</v>
      </c>
      <c r="BN97">
        <f t="shared" si="471"/>
        <v>0</v>
      </c>
      <c r="BO97">
        <f t="shared" si="472"/>
        <v>0</v>
      </c>
      <c r="BP97">
        <f t="shared" si="473"/>
        <v>89.047619047619037</v>
      </c>
      <c r="BQ97">
        <f t="shared" si="474"/>
        <v>90.14778325123153</v>
      </c>
      <c r="BR97">
        <f t="shared" si="475"/>
        <v>93.689320388349515</v>
      </c>
      <c r="BS97">
        <f t="shared" si="476"/>
        <v>90.140845070422543</v>
      </c>
      <c r="BT97">
        <f t="shared" si="477"/>
        <v>92.523364485981304</v>
      </c>
      <c r="BU97">
        <f t="shared" si="478"/>
        <v>92</v>
      </c>
      <c r="BV97">
        <f t="shared" si="479"/>
        <v>91.578947368421055</v>
      </c>
      <c r="BW97" s="377">
        <f t="shared" si="542"/>
        <v>57.474284509245607</v>
      </c>
      <c r="BX97" s="365">
        <f t="shared" si="543"/>
        <v>45.592633952592188</v>
      </c>
      <c r="BY97" s="555"/>
      <c r="BZ97" s="545"/>
      <c r="CA97" s="554"/>
      <c r="CB97" s="553"/>
      <c r="CD97" s="456">
        <v>8.3333333333333301E-2</v>
      </c>
      <c r="CE97" s="557"/>
      <c r="CF97" s="557"/>
      <c r="CG97" s="557"/>
      <c r="CH97" s="557"/>
      <c r="CI97" s="557"/>
      <c r="CJ97" s="379">
        <v>190</v>
      </c>
      <c r="CK97" s="379">
        <v>185</v>
      </c>
      <c r="CL97" s="379">
        <v>195</v>
      </c>
      <c r="CM97" s="379">
        <v>194</v>
      </c>
      <c r="CN97" s="379">
        <v>200</v>
      </c>
      <c r="CO97" s="379">
        <v>186</v>
      </c>
      <c r="CP97" s="379">
        <v>174</v>
      </c>
      <c r="CQ97" s="447">
        <f t="shared" si="480"/>
        <v>189.14285714285714</v>
      </c>
      <c r="CR97" s="446">
        <f t="shared" si="481"/>
        <v>8.4936951406827141</v>
      </c>
      <c r="CS97" s="463"/>
      <c r="CT97" s="444"/>
      <c r="CU97" s="458"/>
      <c r="CV97" s="462"/>
      <c r="CX97" s="456">
        <v>8.3333333333333301E-2</v>
      </c>
      <c r="CY97">
        <f t="shared" si="482"/>
        <v>0</v>
      </c>
      <c r="CZ97">
        <f t="shared" si="483"/>
        <v>0</v>
      </c>
      <c r="DA97">
        <f t="shared" si="484"/>
        <v>0</v>
      </c>
      <c r="DB97">
        <f t="shared" si="485"/>
        <v>0</v>
      </c>
      <c r="DC97">
        <f t="shared" si="486"/>
        <v>0</v>
      </c>
      <c r="DD97">
        <f t="shared" si="487"/>
        <v>90.476190476190482</v>
      </c>
      <c r="DE97">
        <f t="shared" si="488"/>
        <v>91.13300492610837</v>
      </c>
      <c r="DF97">
        <f t="shared" si="489"/>
        <v>94.660194174757279</v>
      </c>
      <c r="DG97">
        <f t="shared" si="490"/>
        <v>91.079812206572768</v>
      </c>
      <c r="DH97">
        <f t="shared" si="491"/>
        <v>93.45794392523365</v>
      </c>
      <c r="DI97">
        <f t="shared" si="492"/>
        <v>93</v>
      </c>
      <c r="DJ97">
        <f t="shared" si="493"/>
        <v>91.578947368421055</v>
      </c>
      <c r="DK97" s="377">
        <f t="shared" si="494"/>
        <v>58.671463007025778</v>
      </c>
      <c r="DL97" s="365">
        <f t="shared" si="495"/>
        <v>46.531274194181186</v>
      </c>
      <c r="DM97" s="555"/>
      <c r="DN97" s="545"/>
      <c r="DO97" s="554"/>
      <c r="DP97" s="553"/>
      <c r="DR97" s="456">
        <v>8.3333333333333301E-2</v>
      </c>
      <c r="DS97" s="557"/>
      <c r="DT97" s="557"/>
      <c r="DU97" s="557"/>
      <c r="DV97" s="557"/>
      <c r="DW97" s="557"/>
      <c r="DX97" s="379">
        <v>192</v>
      </c>
      <c r="DY97" s="379">
        <v>187</v>
      </c>
      <c r="DZ97" s="379">
        <v>194</v>
      </c>
      <c r="EA97" s="379">
        <v>195</v>
      </c>
      <c r="EB97" s="379">
        <v>198</v>
      </c>
      <c r="EC97" s="379">
        <v>185</v>
      </c>
      <c r="ED97" s="379">
        <v>175</v>
      </c>
      <c r="EE97" s="552">
        <f t="shared" si="496"/>
        <v>189.42857142857142</v>
      </c>
      <c r="EF97" s="551">
        <f t="shared" si="497"/>
        <v>7.8072005835882656</v>
      </c>
      <c r="EG97" s="459" t="s">
        <v>185</v>
      </c>
      <c r="EH97" s="550">
        <f>AVERAGE(DS97:DS99,DT97:DT99,DU97:DU99,DV97:DV99,DW97:DW99,DX97:DX99,DY97:DY99,ED97:ED99)</f>
        <v>185.88888888888889</v>
      </c>
      <c r="EI97" s="458">
        <f>STDEV(DS97:ED97)</f>
        <v>7.8072005835882656</v>
      </c>
      <c r="EJ97" s="457">
        <f>EI97/SQRT(10)</f>
        <v>2.4688535993934706</v>
      </c>
      <c r="EL97" s="456">
        <v>8.3333333333333301E-2</v>
      </c>
      <c r="EM97">
        <f t="shared" si="498"/>
        <v>0</v>
      </c>
      <c r="EN97">
        <f t="shared" si="499"/>
        <v>0</v>
      </c>
      <c r="EO97">
        <f t="shared" si="500"/>
        <v>0</v>
      </c>
      <c r="EP97">
        <f t="shared" si="501"/>
        <v>0</v>
      </c>
      <c r="EQ97">
        <f t="shared" si="502"/>
        <v>0</v>
      </c>
      <c r="ER97">
        <f t="shared" si="503"/>
        <v>91.428571428571431</v>
      </c>
      <c r="ES97">
        <f t="shared" si="504"/>
        <v>92.118226600985224</v>
      </c>
      <c r="ET97">
        <f t="shared" si="505"/>
        <v>94.174757281553397</v>
      </c>
      <c r="EU97">
        <f t="shared" si="506"/>
        <v>91.549295774647888</v>
      </c>
      <c r="EV97">
        <f t="shared" si="507"/>
        <v>92.523364485981304</v>
      </c>
      <c r="EW97">
        <f t="shared" si="508"/>
        <v>92.5</v>
      </c>
      <c r="EX97">
        <f t="shared" si="509"/>
        <v>92.10526315789474</v>
      </c>
      <c r="EY97" s="377">
        <f t="shared" si="510"/>
        <v>58.763588975421271</v>
      </c>
      <c r="EZ97" s="365">
        <f t="shared" si="511"/>
        <v>46.594590894919676</v>
      </c>
      <c r="FA97" s="555"/>
      <c r="FB97" s="545"/>
      <c r="FC97" s="554"/>
      <c r="FD97" s="553"/>
      <c r="FF97" s="456">
        <v>8.3333333333333301E-2</v>
      </c>
      <c r="FG97" s="557"/>
      <c r="FH97" s="557"/>
      <c r="FI97" s="557"/>
      <c r="FJ97" s="557"/>
      <c r="FK97" s="557"/>
      <c r="FL97" s="379">
        <v>192</v>
      </c>
      <c r="FM97" s="379">
        <v>187</v>
      </c>
      <c r="FN97" s="379">
        <v>195</v>
      </c>
      <c r="FO97" s="379">
        <v>194</v>
      </c>
      <c r="FP97" s="379">
        <v>199</v>
      </c>
      <c r="FQ97" s="379">
        <v>183</v>
      </c>
      <c r="FR97" s="379">
        <v>174</v>
      </c>
      <c r="FS97" s="447">
        <f t="shared" si="512"/>
        <v>189.14285714285714</v>
      </c>
      <c r="FT97" s="446">
        <f t="shared" si="513"/>
        <v>8.5132949247744527</v>
      </c>
      <c r="FU97" s="463"/>
      <c r="FV97" s="556"/>
      <c r="FW97" s="458"/>
      <c r="FX97" s="462"/>
      <c r="FZ97" s="456">
        <v>8.3333333333333301E-2</v>
      </c>
      <c r="GA97">
        <f t="shared" si="514"/>
        <v>0</v>
      </c>
      <c r="GB97">
        <f t="shared" si="515"/>
        <v>0</v>
      </c>
      <c r="GC97">
        <f t="shared" si="516"/>
        <v>0</v>
      </c>
      <c r="GD97">
        <f t="shared" si="517"/>
        <v>0</v>
      </c>
      <c r="GE97">
        <f t="shared" si="518"/>
        <v>0</v>
      </c>
      <c r="GF97">
        <f t="shared" si="519"/>
        <v>91.428571428571431</v>
      </c>
      <c r="GG97">
        <f t="shared" si="520"/>
        <v>92.118226600985224</v>
      </c>
      <c r="GH97">
        <f t="shared" si="521"/>
        <v>94.660194174757279</v>
      </c>
      <c r="GI97">
        <f t="shared" si="522"/>
        <v>91.079812206572768</v>
      </c>
      <c r="GJ97">
        <f t="shared" si="523"/>
        <v>92.990654205607484</v>
      </c>
      <c r="GK97">
        <f t="shared" si="524"/>
        <v>91.5</v>
      </c>
      <c r="GL97">
        <f t="shared" si="525"/>
        <v>91.578947368421055</v>
      </c>
      <c r="GM97" s="377">
        <f t="shared" si="526"/>
        <v>55.377745861649416</v>
      </c>
      <c r="GN97" s="365">
        <f t="shared" si="527"/>
        <v>46.524174870697443</v>
      </c>
      <c r="GO97" s="555"/>
      <c r="GP97" s="545"/>
      <c r="GQ97" s="554"/>
      <c r="GR97" s="553"/>
      <c r="GT97" s="456">
        <v>8.3333333333333301E-2</v>
      </c>
      <c r="GU97" s="557"/>
      <c r="GV97" s="557"/>
      <c r="GW97" s="557"/>
      <c r="GX97" s="557"/>
      <c r="GY97" s="557"/>
      <c r="GZ97" s="379">
        <v>194</v>
      </c>
      <c r="HA97" s="379">
        <v>188</v>
      </c>
      <c r="HB97" s="379">
        <v>195</v>
      </c>
      <c r="HC97" s="379">
        <v>193</v>
      </c>
      <c r="HD97" s="379">
        <v>200</v>
      </c>
      <c r="HE97" s="379">
        <v>183</v>
      </c>
      <c r="HF97" s="379">
        <v>175</v>
      </c>
      <c r="HG97" s="447">
        <f t="shared" si="528"/>
        <v>189.71428571428572</v>
      </c>
      <c r="HH97" s="446">
        <f t="shared" si="529"/>
        <v>8.4402663013731516</v>
      </c>
      <c r="HI97" s="463"/>
      <c r="HJ97" s="556"/>
      <c r="HK97" s="458"/>
      <c r="HL97" s="462"/>
      <c r="HN97" s="456">
        <v>8.3333333333333301E-2</v>
      </c>
      <c r="HO97">
        <f t="shared" si="530"/>
        <v>0</v>
      </c>
      <c r="HP97">
        <f t="shared" si="531"/>
        <v>0</v>
      </c>
      <c r="HQ97">
        <f t="shared" si="532"/>
        <v>0</v>
      </c>
      <c r="HR97">
        <f t="shared" si="533"/>
        <v>0</v>
      </c>
      <c r="HS97">
        <f t="shared" si="534"/>
        <v>0</v>
      </c>
      <c r="HT97">
        <f t="shared" si="535"/>
        <v>92.38095238095238</v>
      </c>
      <c r="HU97">
        <f t="shared" si="536"/>
        <v>92.610837438423644</v>
      </c>
      <c r="HV97">
        <f t="shared" si="537"/>
        <v>94.660194174757279</v>
      </c>
      <c r="HW97">
        <f t="shared" si="538"/>
        <v>90.610328638497649</v>
      </c>
      <c r="HX97">
        <f t="shared" si="539"/>
        <v>93.45794392523365</v>
      </c>
      <c r="HY97">
        <f t="shared" si="540"/>
        <v>91.5</v>
      </c>
      <c r="HZ97">
        <f t="shared" si="541"/>
        <v>92.10526315789474</v>
      </c>
      <c r="IA97" s="377">
        <f t="shared" si="544"/>
        <v>54.94806573023029</v>
      </c>
      <c r="IB97" s="365">
        <f t="shared" si="545"/>
        <v>46.066087390915797</v>
      </c>
      <c r="IC97" s="555"/>
      <c r="ID97" s="545"/>
      <c r="IE97" s="554"/>
      <c r="IF97" s="553"/>
      <c r="IH97" s="398"/>
      <c r="II97" s="309"/>
      <c r="IJ97" s="309"/>
      <c r="IK97" s="309"/>
      <c r="IL97" s="309"/>
      <c r="IM97" s="309"/>
      <c r="IR97" s="309"/>
      <c r="IS97" s="309"/>
      <c r="IT97" s="309"/>
      <c r="IU97" s="283"/>
      <c r="IV97" s="335"/>
      <c r="IY97" s="42"/>
      <c r="JB97" s="398"/>
      <c r="JP97" s="334"/>
      <c r="JR97" s="525"/>
      <c r="JS97" s="3"/>
      <c r="JT97" s="3"/>
    </row>
    <row r="98" spans="2:280" ht="16.5" thickTop="1" thickBot="1" x14ac:dyDescent="0.4">
      <c r="B98" s="460">
        <v>9.7222222222222196E-2</v>
      </c>
      <c r="C98" s="450"/>
      <c r="D98" s="450"/>
      <c r="E98" s="450"/>
      <c r="F98" s="450"/>
      <c r="G98" s="450"/>
      <c r="H98" s="379">
        <v>185</v>
      </c>
      <c r="I98" s="379">
        <v>183</v>
      </c>
      <c r="J98" s="379">
        <v>191</v>
      </c>
      <c r="K98" s="379">
        <v>187</v>
      </c>
      <c r="L98" s="379">
        <v>198</v>
      </c>
      <c r="M98" s="379">
        <v>180</v>
      </c>
      <c r="N98" s="379">
        <v>170</v>
      </c>
      <c r="O98" s="447">
        <f t="shared" si="451"/>
        <v>184.85714285714286</v>
      </c>
      <c r="P98" s="446">
        <f t="shared" si="452"/>
        <v>8.7831006565367975</v>
      </c>
      <c r="Q98" s="459" t="s">
        <v>185</v>
      </c>
      <c r="R98" s="444" t="e">
        <f>AVERAGE(H98:H100,I98:I100,J98:J100,K98:K100,L98:L100,M98:M100,#REF!)</f>
        <v>#REF!</v>
      </c>
      <c r="S98" s="458">
        <f>STDEV(C98:N100)</f>
        <v>8.4636477557453524</v>
      </c>
      <c r="T98" s="457">
        <f>S98/SQRT(10)</f>
        <v>2.6764404221527767</v>
      </c>
      <c r="V98" s="460">
        <v>9.7222222222222196E-2</v>
      </c>
      <c r="X98">
        <f t="shared" si="453"/>
        <v>0</v>
      </c>
      <c r="Y98">
        <f t="shared" si="454"/>
        <v>0</v>
      </c>
      <c r="Z98">
        <f t="shared" si="455"/>
        <v>0</v>
      </c>
      <c r="AA98">
        <f t="shared" si="456"/>
        <v>0</v>
      </c>
      <c r="AB98">
        <f t="shared" si="457"/>
        <v>88.095238095238088</v>
      </c>
      <c r="AC98">
        <f t="shared" si="458"/>
        <v>90.14778325123153</v>
      </c>
      <c r="AD98">
        <f t="shared" si="459"/>
        <v>92.71844660194175</v>
      </c>
      <c r="AE98">
        <f t="shared" si="460"/>
        <v>87.793427230046944</v>
      </c>
      <c r="AF98">
        <f t="shared" si="461"/>
        <v>92.523364485981304</v>
      </c>
      <c r="AG98">
        <f t="shared" si="462"/>
        <v>90</v>
      </c>
      <c r="AH98">
        <f t="shared" si="463"/>
        <v>89.473684210526315</v>
      </c>
      <c r="AI98" s="447">
        <f t="shared" si="464"/>
        <v>57.341085806815094</v>
      </c>
      <c r="AJ98" s="446">
        <f t="shared" si="465"/>
        <v>45.486153729133079</v>
      </c>
      <c r="AK98" s="459" t="s">
        <v>185</v>
      </c>
      <c r="AL98" s="444" t="e">
        <f>AVERAGE(AC98:AC100,AD98:AD100,AE98:AE100,AF98:AF100,AG98:AG100,AH98:AH100,#REF!)</f>
        <v>#REF!</v>
      </c>
      <c r="AM98" s="458">
        <f>STDEV(X98:AH100)</f>
        <v>44.234733687988573</v>
      </c>
      <c r="AN98" s="457">
        <f>AM98/SQRT(10)</f>
        <v>13.988251014502389</v>
      </c>
      <c r="AP98" s="460">
        <v>9.7222222222222196E-2</v>
      </c>
      <c r="AQ98" s="450"/>
      <c r="AR98" s="450"/>
      <c r="AS98" s="450"/>
      <c r="AT98" s="450"/>
      <c r="AU98" s="450"/>
      <c r="AV98" s="379">
        <v>190</v>
      </c>
      <c r="AW98" s="379">
        <v>185</v>
      </c>
      <c r="AX98" s="379">
        <v>195</v>
      </c>
      <c r="AY98" s="379">
        <v>194</v>
      </c>
      <c r="AZ98" s="379">
        <v>201</v>
      </c>
      <c r="BA98" s="379">
        <v>186</v>
      </c>
      <c r="BB98" s="379">
        <v>174</v>
      </c>
      <c r="BC98" s="447">
        <f t="shared" si="466"/>
        <v>189.28571428571428</v>
      </c>
      <c r="BD98" s="446">
        <f t="shared" si="467"/>
        <v>8.7123338953900227</v>
      </c>
      <c r="BE98" s="459" t="s">
        <v>185</v>
      </c>
      <c r="BF98" s="444">
        <f>AVERAGE(AV98:AV100,AW98:AW100,AX98:AX100,AY98:AY100,AZ98:AZ100,BA98:BA100,BB98:BB100)</f>
        <v>189.47619047619048</v>
      </c>
      <c r="BG98" s="458">
        <f>STDEV(AQ98:BB100)</f>
        <v>8.2013355474523006</v>
      </c>
      <c r="BH98" s="457">
        <f>BG98/SQRT(10)</f>
        <v>2.5934900185253214</v>
      </c>
      <c r="BJ98" s="460">
        <v>9.7222222222222196E-2</v>
      </c>
      <c r="BK98">
        <f t="shared" si="468"/>
        <v>0</v>
      </c>
      <c r="BL98">
        <f t="shared" si="469"/>
        <v>0</v>
      </c>
      <c r="BM98">
        <f t="shared" si="470"/>
        <v>0</v>
      </c>
      <c r="BN98">
        <f t="shared" si="471"/>
        <v>0</v>
      </c>
      <c r="BO98">
        <f t="shared" si="472"/>
        <v>0</v>
      </c>
      <c r="BP98">
        <f t="shared" si="473"/>
        <v>90.476190476190482</v>
      </c>
      <c r="BQ98">
        <f t="shared" si="474"/>
        <v>91.13300492610837</v>
      </c>
      <c r="BR98">
        <f t="shared" si="475"/>
        <v>94.660194174757279</v>
      </c>
      <c r="BS98">
        <f t="shared" si="476"/>
        <v>91.079812206572768</v>
      </c>
      <c r="BT98">
        <f t="shared" si="477"/>
        <v>93.925233644859816</v>
      </c>
      <c r="BU98">
        <f t="shared" si="478"/>
        <v>93</v>
      </c>
      <c r="BV98">
        <f t="shared" si="479"/>
        <v>91.578947368421055</v>
      </c>
      <c r="BW98" s="377">
        <f t="shared" si="542"/>
        <v>58.102534510184093</v>
      </c>
      <c r="BX98" s="365">
        <f t="shared" si="543"/>
        <v>46.081980082605988</v>
      </c>
      <c r="BY98" s="549" t="s">
        <v>185</v>
      </c>
      <c r="BZ98" s="545">
        <f>AVERAGE(BL97:BL99,BM97:BM99,BN97:BN99,BO97:BO99,BP97:BP99,BQ97:BQ99,BV97:BV99)</f>
        <v>38.981526064751364</v>
      </c>
      <c r="CA98" s="545">
        <f>STDEV(BL97:BV99)</f>
        <v>44.953592554376065</v>
      </c>
      <c r="CB98" s="548">
        <f>CA98/SQRT(10)</f>
        <v>14.215574147901501</v>
      </c>
      <c r="CD98" s="460">
        <v>9.7222222222222196E-2</v>
      </c>
      <c r="CE98" s="450"/>
      <c r="CF98" s="450"/>
      <c r="CG98" s="450"/>
      <c r="CH98" s="450"/>
      <c r="CI98" s="450"/>
      <c r="CJ98" s="379">
        <v>191</v>
      </c>
      <c r="CK98" s="379">
        <v>187</v>
      </c>
      <c r="CL98" s="379">
        <v>195</v>
      </c>
      <c r="CM98" s="379">
        <v>196</v>
      </c>
      <c r="CN98" s="379">
        <v>203</v>
      </c>
      <c r="CO98" s="379">
        <v>187</v>
      </c>
      <c r="CP98" s="379">
        <v>175</v>
      </c>
      <c r="CQ98" s="447">
        <f t="shared" si="480"/>
        <v>190.57142857142858</v>
      </c>
      <c r="CR98" s="446">
        <f t="shared" si="481"/>
        <v>8.8667382739679201</v>
      </c>
      <c r="CS98" s="459" t="s">
        <v>185</v>
      </c>
      <c r="CT98" s="444">
        <f>AVERAGE(CJ98:CJ100,CK98:CK100,CL98:CL100,CM98:CM100,CN98:CN100,CO98:CO100,CP98:CP100)</f>
        <v>191.04761904761904</v>
      </c>
      <c r="CU98" s="458">
        <f>STDEV(CE98:CP100)</f>
        <v>8.4230409620052917</v>
      </c>
      <c r="CV98" s="457">
        <f>CU98/SQRT(10)</f>
        <v>2.6635994264832505</v>
      </c>
      <c r="CX98" s="460">
        <v>9.7222222222222196E-2</v>
      </c>
      <c r="CY98">
        <f t="shared" si="482"/>
        <v>0</v>
      </c>
      <c r="CZ98">
        <f t="shared" si="483"/>
        <v>0</v>
      </c>
      <c r="DA98">
        <f t="shared" si="484"/>
        <v>0</v>
      </c>
      <c r="DB98">
        <f t="shared" si="485"/>
        <v>0</v>
      </c>
      <c r="DC98">
        <f t="shared" si="486"/>
        <v>0</v>
      </c>
      <c r="DD98">
        <f t="shared" si="487"/>
        <v>90.952380952380949</v>
      </c>
      <c r="DE98">
        <f t="shared" si="488"/>
        <v>92.118226600985224</v>
      </c>
      <c r="DF98">
        <f t="shared" si="489"/>
        <v>94.660194174757279</v>
      </c>
      <c r="DG98">
        <f t="shared" si="490"/>
        <v>92.018779342723008</v>
      </c>
      <c r="DH98">
        <f t="shared" si="491"/>
        <v>94.859813084112147</v>
      </c>
      <c r="DI98">
        <f t="shared" si="492"/>
        <v>93.5</v>
      </c>
      <c r="DJ98">
        <f t="shared" si="493"/>
        <v>92.10526315789474</v>
      </c>
      <c r="DK98" s="377">
        <f t="shared" si="494"/>
        <v>59.110423392077585</v>
      </c>
      <c r="DL98" s="365">
        <f t="shared" si="495"/>
        <v>46.878205315674492</v>
      </c>
      <c r="DM98" s="549" t="s">
        <v>185</v>
      </c>
      <c r="DN98" s="545">
        <f>AVERAGE(CZ97:CZ99,DA97:DA99,DB97:DB99,DC97:DC99,DD97:DD99,DE97:DE99,DJ97:DJ99)</f>
        <v>39.285776016395673</v>
      </c>
      <c r="DO98" s="545">
        <f>STDEV(CZ97:DJ99)</f>
        <v>45.334059762745063</v>
      </c>
      <c r="DP98" s="548">
        <f>DO98/SQRT(10)</f>
        <v>14.335888443246693</v>
      </c>
      <c r="DR98" s="460">
        <v>9.7222222222222196E-2</v>
      </c>
      <c r="DS98" s="450"/>
      <c r="DT98" s="450"/>
      <c r="DU98" s="450"/>
      <c r="DV98" s="450"/>
      <c r="DW98" s="450"/>
      <c r="DX98" s="379">
        <v>193</v>
      </c>
      <c r="DY98" s="379">
        <v>189</v>
      </c>
      <c r="DZ98" s="379">
        <v>196</v>
      </c>
      <c r="EA98" s="379">
        <v>198</v>
      </c>
      <c r="EB98" s="379">
        <v>200</v>
      </c>
      <c r="EC98" s="379">
        <v>186</v>
      </c>
      <c r="ED98" s="379">
        <v>175</v>
      </c>
      <c r="EE98" s="552">
        <f t="shared" si="496"/>
        <v>191</v>
      </c>
      <c r="EF98" s="551">
        <f t="shared" si="497"/>
        <v>8.6023252670426267</v>
      </c>
      <c r="EG98" s="455"/>
      <c r="EH98" s="454"/>
      <c r="EI98" s="458"/>
      <c r="EJ98" s="453"/>
      <c r="EL98" s="460">
        <v>9.7222222222222196E-2</v>
      </c>
      <c r="EM98">
        <f t="shared" si="498"/>
        <v>0</v>
      </c>
      <c r="EN98">
        <f t="shared" si="499"/>
        <v>0</v>
      </c>
      <c r="EO98">
        <f t="shared" si="500"/>
        <v>0</v>
      </c>
      <c r="EP98">
        <f t="shared" si="501"/>
        <v>0</v>
      </c>
      <c r="EQ98">
        <f t="shared" si="502"/>
        <v>0</v>
      </c>
      <c r="ER98">
        <f t="shared" si="503"/>
        <v>91.904761904761898</v>
      </c>
      <c r="ES98">
        <f t="shared" si="504"/>
        <v>93.103448275862064</v>
      </c>
      <c r="ET98">
        <f t="shared" si="505"/>
        <v>95.145631067961162</v>
      </c>
      <c r="EU98">
        <f t="shared" si="506"/>
        <v>92.957746478873233</v>
      </c>
      <c r="EV98">
        <f t="shared" si="507"/>
        <v>93.45794392523365</v>
      </c>
      <c r="EW98">
        <f t="shared" si="508"/>
        <v>93</v>
      </c>
      <c r="EX98">
        <f t="shared" si="509"/>
        <v>92.10526315789474</v>
      </c>
      <c r="EY98" s="377">
        <f t="shared" si="510"/>
        <v>59.243163164598791</v>
      </c>
      <c r="EZ98" s="365">
        <f t="shared" si="511"/>
        <v>46.976655551747477</v>
      </c>
      <c r="FA98" s="549" t="s">
        <v>185</v>
      </c>
      <c r="FB98" s="545">
        <f>AVERAGE(EN97:EN99,EO97:EO99,EP97:EP99,EQ97:EQ99,ER97:ER99,ES97:ES99,EX97:EX99)</f>
        <v>39.637764361643022</v>
      </c>
      <c r="FC98" s="545">
        <f>STDEV(EN97:EX99)</f>
        <v>45.443130100214589</v>
      </c>
      <c r="FD98" s="548">
        <f>FC98/SQRT(10)</f>
        <v>14.370379512403384</v>
      </c>
      <c r="FF98" s="460">
        <v>9.7222222222222196E-2</v>
      </c>
      <c r="FG98" s="450"/>
      <c r="FH98" s="450"/>
      <c r="FI98" s="450"/>
      <c r="FJ98" s="450"/>
      <c r="FK98" s="450"/>
      <c r="FL98" s="379">
        <v>193</v>
      </c>
      <c r="FM98" s="379">
        <v>189</v>
      </c>
      <c r="FN98" s="379">
        <v>196</v>
      </c>
      <c r="FO98" s="379">
        <v>195</v>
      </c>
      <c r="FP98" s="379">
        <v>200</v>
      </c>
      <c r="FQ98" s="379">
        <v>185</v>
      </c>
      <c r="FR98" s="379">
        <v>176</v>
      </c>
      <c r="FS98" s="447">
        <f t="shared" si="512"/>
        <v>190.57142857142858</v>
      </c>
      <c r="FT98" s="446">
        <f t="shared" si="513"/>
        <v>8.0593039992533448</v>
      </c>
      <c r="FU98" s="459" t="s">
        <v>185</v>
      </c>
      <c r="FV98" s="550">
        <f>AVERAGE(FG98:FG100,FH98:FH100,FI98:FI100,FJ98:FJ100,FK98:FK100,FL98:FL100,FM98:FM100,FR98:FR100)</f>
        <v>186.44444444444446</v>
      </c>
      <c r="FW98" s="458">
        <f>STDEV(FG98:FR98)</f>
        <v>8.0593039992533448</v>
      </c>
      <c r="FX98" s="457">
        <f>FW98/SQRT(10)</f>
        <v>2.5485756993344526</v>
      </c>
      <c r="FZ98" s="460">
        <v>9.7222222222222196E-2</v>
      </c>
      <c r="GA98">
        <f t="shared" si="514"/>
        <v>0</v>
      </c>
      <c r="GB98">
        <f t="shared" si="515"/>
        <v>0</v>
      </c>
      <c r="GC98">
        <f t="shared" si="516"/>
        <v>0</v>
      </c>
      <c r="GD98">
        <f t="shared" si="517"/>
        <v>0</v>
      </c>
      <c r="GE98">
        <f t="shared" si="518"/>
        <v>0</v>
      </c>
      <c r="GF98">
        <f t="shared" si="519"/>
        <v>91.904761904761898</v>
      </c>
      <c r="GG98">
        <f t="shared" si="520"/>
        <v>93.103448275862064</v>
      </c>
      <c r="GH98">
        <f t="shared" si="521"/>
        <v>95.145631067961162</v>
      </c>
      <c r="GI98">
        <f t="shared" si="522"/>
        <v>91.549295774647888</v>
      </c>
      <c r="GJ98">
        <f t="shared" si="523"/>
        <v>93.45794392523365</v>
      </c>
      <c r="GK98">
        <f t="shared" si="524"/>
        <v>92.5</v>
      </c>
      <c r="GL98">
        <f t="shared" si="525"/>
        <v>92.631578947368425</v>
      </c>
      <c r="GM98" s="377">
        <f t="shared" si="526"/>
        <v>55.766108094846665</v>
      </c>
      <c r="GN98" s="365">
        <f t="shared" si="527"/>
        <v>46.878846974685622</v>
      </c>
      <c r="GO98" s="549" t="s">
        <v>185</v>
      </c>
      <c r="GP98" s="545">
        <f>AVERAGE(GB97:GB99,GC97:GC99,GD97:GD99,GE97:GE99,GF97:GF99,GG97:GG99,GK97:GK99)</f>
        <v>39.619438580029708</v>
      </c>
      <c r="GQ98" s="545">
        <f>STDEV(GB97:GK99)</f>
        <v>46.27890533479205</v>
      </c>
      <c r="GR98" s="548">
        <f>GQ98/SQRT(10)</f>
        <v>14.634674847726012</v>
      </c>
      <c r="GT98" s="460">
        <v>9.7222222222222196E-2</v>
      </c>
      <c r="GU98" s="450"/>
      <c r="GV98" s="450"/>
      <c r="GW98" s="450"/>
      <c r="GX98" s="450"/>
      <c r="GY98" s="450"/>
      <c r="GZ98" s="379">
        <v>193</v>
      </c>
      <c r="HA98" s="379">
        <v>189</v>
      </c>
      <c r="HB98" s="379">
        <v>196</v>
      </c>
      <c r="HC98" s="379">
        <v>195</v>
      </c>
      <c r="HD98" s="379">
        <v>201</v>
      </c>
      <c r="HE98" s="379">
        <v>184</v>
      </c>
      <c r="HF98" s="379">
        <v>177</v>
      </c>
      <c r="HG98" s="447">
        <f t="shared" si="528"/>
        <v>190.71428571428572</v>
      </c>
      <c r="HH98" s="446">
        <f t="shared" si="529"/>
        <v>8.097618697581936</v>
      </c>
      <c r="HI98" s="459" t="s">
        <v>185</v>
      </c>
      <c r="HJ98" s="550">
        <f>AVERAGE(GU98:GU100,GV98:GV100,GW98:GW100,GX98:GX100,GY98:GY100,GZ98:GZ100,HA98:HA100,HF98:HF100)</f>
        <v>186.77777777777777</v>
      </c>
      <c r="HK98" s="458">
        <f>STDEV(GU98:HF98)</f>
        <v>8.097618697581936</v>
      </c>
      <c r="HL98" s="457">
        <f>HK98/SQRT(10)</f>
        <v>2.5606918707925121</v>
      </c>
      <c r="HN98" s="460">
        <v>9.7222222222222196E-2</v>
      </c>
      <c r="HO98">
        <f t="shared" si="530"/>
        <v>0</v>
      </c>
      <c r="HP98">
        <f t="shared" si="531"/>
        <v>0</v>
      </c>
      <c r="HQ98">
        <f t="shared" si="532"/>
        <v>0</v>
      </c>
      <c r="HR98">
        <f t="shared" si="533"/>
        <v>0</v>
      </c>
      <c r="HS98">
        <f t="shared" si="534"/>
        <v>0</v>
      </c>
      <c r="HT98">
        <f t="shared" si="535"/>
        <v>91.904761904761898</v>
      </c>
      <c r="HU98">
        <f t="shared" si="536"/>
        <v>93.103448275862064</v>
      </c>
      <c r="HV98">
        <f t="shared" si="537"/>
        <v>95.145631067961162</v>
      </c>
      <c r="HW98">
        <f t="shared" si="538"/>
        <v>91.549295774647888</v>
      </c>
      <c r="HX98">
        <f t="shared" si="539"/>
        <v>93.925233644859816</v>
      </c>
      <c r="HY98">
        <f t="shared" si="540"/>
        <v>92</v>
      </c>
      <c r="HZ98">
        <f t="shared" si="541"/>
        <v>93.15789473684211</v>
      </c>
      <c r="IA98" s="377">
        <f t="shared" si="544"/>
        <v>55.522025655786464</v>
      </c>
      <c r="IB98" s="365">
        <f t="shared" si="545"/>
        <v>46.667057063981559</v>
      </c>
      <c r="IC98" s="549" t="s">
        <v>185</v>
      </c>
      <c r="ID98" s="545">
        <f>AVERAGE(HP97:HP99,HQ97:HQ99,HR97:HR99,HS97:HS99,HT97:HT99,HU97:HU99,HY97:HY99)</f>
        <v>39.686762061146297</v>
      </c>
      <c r="IE98" s="545">
        <f>STDEV(HP97:HY99)</f>
        <v>46.359708614687307</v>
      </c>
      <c r="IF98" s="548">
        <f>IE98/SQRT(10)</f>
        <v>14.660227088414123</v>
      </c>
      <c r="IH98" s="398"/>
      <c r="II98" s="309"/>
      <c r="IJ98" s="309"/>
      <c r="IK98" s="309"/>
      <c r="IL98" s="309"/>
      <c r="IM98" s="309"/>
      <c r="IR98" s="309"/>
      <c r="IS98" s="309"/>
      <c r="IT98" s="309"/>
      <c r="IU98" s="283"/>
      <c r="IV98" s="335"/>
      <c r="IW98" s="526"/>
      <c r="IX98" s="42"/>
      <c r="IY98" s="42"/>
      <c r="JB98" s="398"/>
      <c r="JP98" s="334"/>
      <c r="JQ98" s="526"/>
      <c r="JR98" s="525"/>
      <c r="JS98" s="525"/>
      <c r="JT98" s="3"/>
    </row>
    <row r="99" spans="2:280" ht="16.5" thickTop="1" thickBot="1" x14ac:dyDescent="0.4">
      <c r="B99" s="456">
        <v>0.11111111111111099</v>
      </c>
      <c r="C99" s="562"/>
      <c r="D99" s="562"/>
      <c r="E99" s="562"/>
      <c r="F99" s="562"/>
      <c r="G99" s="562"/>
      <c r="H99" s="379">
        <v>184</v>
      </c>
      <c r="I99" s="379">
        <v>184</v>
      </c>
      <c r="J99" s="379">
        <v>192</v>
      </c>
      <c r="K99" s="379">
        <v>190</v>
      </c>
      <c r="L99" s="379">
        <v>199</v>
      </c>
      <c r="M99" s="379">
        <v>183</v>
      </c>
      <c r="N99" s="379">
        <v>170</v>
      </c>
      <c r="O99" s="447">
        <f t="shared" si="451"/>
        <v>186</v>
      </c>
      <c r="P99" s="446">
        <f t="shared" si="452"/>
        <v>9.0737717258774655</v>
      </c>
      <c r="Q99" s="455"/>
      <c r="R99" s="444"/>
      <c r="S99" s="458"/>
      <c r="T99" s="453"/>
      <c r="V99" s="456">
        <v>0.11111111111111099</v>
      </c>
      <c r="X99">
        <f t="shared" si="453"/>
        <v>0</v>
      </c>
      <c r="Y99">
        <f t="shared" si="454"/>
        <v>0</v>
      </c>
      <c r="Z99">
        <f t="shared" si="455"/>
        <v>0</v>
      </c>
      <c r="AA99">
        <f t="shared" si="456"/>
        <v>0</v>
      </c>
      <c r="AB99">
        <f t="shared" si="457"/>
        <v>87.61904761904762</v>
      </c>
      <c r="AC99">
        <f t="shared" si="458"/>
        <v>90.64039408866995</v>
      </c>
      <c r="AD99">
        <f t="shared" si="459"/>
        <v>93.203883495145632</v>
      </c>
      <c r="AE99">
        <f t="shared" si="460"/>
        <v>89.201877934272304</v>
      </c>
      <c r="AF99">
        <f t="shared" si="461"/>
        <v>92.990654205607484</v>
      </c>
      <c r="AG99">
        <f t="shared" si="462"/>
        <v>91.5</v>
      </c>
      <c r="AH99">
        <f t="shared" si="463"/>
        <v>89.473684210526315</v>
      </c>
      <c r="AI99" s="447">
        <f t="shared" si="464"/>
        <v>57.693594686660852</v>
      </c>
      <c r="AJ99" s="446">
        <f t="shared" si="465"/>
        <v>45.768668170520279</v>
      </c>
      <c r="AK99" s="455"/>
      <c r="AL99" s="444"/>
      <c r="AM99" s="458"/>
      <c r="AN99" s="453"/>
      <c r="AP99" s="456">
        <v>0.11111111111111099</v>
      </c>
      <c r="AQ99" s="562"/>
      <c r="AR99" s="562"/>
      <c r="AS99" s="562"/>
      <c r="AT99" s="562"/>
      <c r="AU99" s="562"/>
      <c r="AV99" s="379">
        <v>191</v>
      </c>
      <c r="AW99" s="379">
        <v>187</v>
      </c>
      <c r="AX99" s="379">
        <v>195</v>
      </c>
      <c r="AY99" s="379">
        <v>195</v>
      </c>
      <c r="AZ99" s="379">
        <v>200</v>
      </c>
      <c r="BA99" s="379">
        <v>185</v>
      </c>
      <c r="BB99" s="379">
        <v>174</v>
      </c>
      <c r="BC99" s="447">
        <f t="shared" si="466"/>
        <v>189.57142857142858</v>
      </c>
      <c r="BD99" s="446">
        <f t="shared" si="467"/>
        <v>8.5607075809020774</v>
      </c>
      <c r="BE99" s="455"/>
      <c r="BF99" s="444"/>
      <c r="BG99" s="458"/>
      <c r="BH99" s="453"/>
      <c r="BJ99" s="456">
        <v>0.11111111111111099</v>
      </c>
      <c r="BK99">
        <f t="shared" si="468"/>
        <v>0</v>
      </c>
      <c r="BL99">
        <f t="shared" si="469"/>
        <v>0</v>
      </c>
      <c r="BM99">
        <f t="shared" si="470"/>
        <v>0</v>
      </c>
      <c r="BN99">
        <f t="shared" si="471"/>
        <v>0</v>
      </c>
      <c r="BO99">
        <f t="shared" si="472"/>
        <v>0</v>
      </c>
      <c r="BP99">
        <f t="shared" si="473"/>
        <v>90.952380952380949</v>
      </c>
      <c r="BQ99">
        <f t="shared" si="474"/>
        <v>92.118226600985224</v>
      </c>
      <c r="BR99">
        <f t="shared" si="475"/>
        <v>94.660194174757279</v>
      </c>
      <c r="BS99">
        <f t="shared" si="476"/>
        <v>91.549295774647888</v>
      </c>
      <c r="BT99">
        <f t="shared" si="477"/>
        <v>93.45794392523365</v>
      </c>
      <c r="BU99">
        <f t="shared" si="478"/>
        <v>92.5</v>
      </c>
      <c r="BV99">
        <f t="shared" si="479"/>
        <v>91.578947368421055</v>
      </c>
      <c r="BW99" s="377">
        <f t="shared" si="542"/>
        <v>58.713943890628158</v>
      </c>
      <c r="BX99" s="365">
        <f t="shared" si="543"/>
        <v>46.566408515122468</v>
      </c>
      <c r="BY99" s="560"/>
      <c r="BZ99" s="545"/>
      <c r="CA99" s="563"/>
      <c r="CB99" s="558"/>
      <c r="CD99" s="456">
        <v>0.11111111111111099</v>
      </c>
      <c r="CE99" s="562"/>
      <c r="CF99" s="562"/>
      <c r="CG99" s="562"/>
      <c r="CH99" s="562"/>
      <c r="CI99" s="562"/>
      <c r="CJ99" s="379">
        <v>192</v>
      </c>
      <c r="CK99" s="379">
        <v>189</v>
      </c>
      <c r="CL99" s="379">
        <v>196</v>
      </c>
      <c r="CM99" s="379">
        <v>198</v>
      </c>
      <c r="CN99" s="379">
        <v>202</v>
      </c>
      <c r="CO99" s="379">
        <v>187</v>
      </c>
      <c r="CP99" s="379">
        <v>175</v>
      </c>
      <c r="CQ99" s="447">
        <f t="shared" si="480"/>
        <v>191.28571428571428</v>
      </c>
      <c r="CR99" s="446">
        <f t="shared" si="481"/>
        <v>8.8640526042791823</v>
      </c>
      <c r="CS99" s="455"/>
      <c r="CT99" s="444"/>
      <c r="CU99" s="458"/>
      <c r="CV99" s="453"/>
      <c r="CX99" s="456">
        <v>0.11111111111111099</v>
      </c>
      <c r="CY99">
        <f t="shared" si="482"/>
        <v>0</v>
      </c>
      <c r="CZ99">
        <f t="shared" si="483"/>
        <v>0</v>
      </c>
      <c r="DA99">
        <f t="shared" si="484"/>
        <v>0</v>
      </c>
      <c r="DB99">
        <f t="shared" si="485"/>
        <v>0</v>
      </c>
      <c r="DC99">
        <f t="shared" si="486"/>
        <v>0</v>
      </c>
      <c r="DD99">
        <f t="shared" si="487"/>
        <v>91.428571428571431</v>
      </c>
      <c r="DE99">
        <f t="shared" si="488"/>
        <v>93.103448275862064</v>
      </c>
      <c r="DF99">
        <f t="shared" si="489"/>
        <v>95.145631067961162</v>
      </c>
      <c r="DG99">
        <f t="shared" si="490"/>
        <v>92.957746478873233</v>
      </c>
      <c r="DH99">
        <f t="shared" si="491"/>
        <v>94.392523364485982</v>
      </c>
      <c r="DI99">
        <f t="shared" si="492"/>
        <v>93.5</v>
      </c>
      <c r="DJ99">
        <f t="shared" si="493"/>
        <v>92.10526315789474</v>
      </c>
      <c r="DK99" s="377">
        <f t="shared" si="494"/>
        <v>59.330289433968055</v>
      </c>
      <c r="DL99" s="365">
        <f t="shared" si="495"/>
        <v>47.04883821846613</v>
      </c>
      <c r="DM99" s="560"/>
      <c r="DN99" s="545"/>
      <c r="DO99" s="563"/>
      <c r="DP99" s="558"/>
      <c r="DR99" s="456">
        <v>0.11111111111111099</v>
      </c>
      <c r="DS99" s="562"/>
      <c r="DT99" s="562"/>
      <c r="DU99" s="562"/>
      <c r="DV99" s="562"/>
      <c r="DW99" s="562"/>
      <c r="DX99" s="379">
        <v>194</v>
      </c>
      <c r="DY99" s="379">
        <v>191</v>
      </c>
      <c r="DZ99" s="379">
        <v>196</v>
      </c>
      <c r="EA99" s="379">
        <v>199</v>
      </c>
      <c r="EB99" s="379">
        <v>201</v>
      </c>
      <c r="EC99" s="379">
        <v>186</v>
      </c>
      <c r="ED99" s="379">
        <v>177</v>
      </c>
      <c r="EE99" s="552">
        <f t="shared" si="496"/>
        <v>192</v>
      </c>
      <c r="EF99" s="551">
        <f t="shared" si="497"/>
        <v>8.2865352631040352</v>
      </c>
      <c r="EG99" s="463"/>
      <c r="EH99" s="556"/>
      <c r="EI99" s="458"/>
      <c r="EJ99" s="462"/>
      <c r="EL99" s="456">
        <v>0.11111111111111099</v>
      </c>
      <c r="EM99">
        <f t="shared" si="498"/>
        <v>0</v>
      </c>
      <c r="EN99">
        <f t="shared" si="499"/>
        <v>0</v>
      </c>
      <c r="EO99">
        <f t="shared" si="500"/>
        <v>0</v>
      </c>
      <c r="EP99">
        <f t="shared" si="501"/>
        <v>0</v>
      </c>
      <c r="EQ99">
        <f t="shared" si="502"/>
        <v>0</v>
      </c>
      <c r="ER99">
        <f t="shared" si="503"/>
        <v>92.38095238095238</v>
      </c>
      <c r="ES99">
        <f t="shared" si="504"/>
        <v>94.088669950738918</v>
      </c>
      <c r="ET99">
        <f t="shared" si="505"/>
        <v>95.145631067961162</v>
      </c>
      <c r="EU99">
        <f t="shared" si="506"/>
        <v>93.427230046948367</v>
      </c>
      <c r="EV99">
        <f t="shared" si="507"/>
        <v>93.925233644859816</v>
      </c>
      <c r="EW99">
        <f t="shared" si="508"/>
        <v>93</v>
      </c>
      <c r="EX99">
        <f t="shared" si="509"/>
        <v>93.15789473684211</v>
      </c>
      <c r="EY99" s="377">
        <f t="shared" si="510"/>
        <v>59.556873802572973</v>
      </c>
      <c r="EZ99" s="365">
        <f t="shared" si="511"/>
        <v>47.223263419661386</v>
      </c>
      <c r="FA99" s="560"/>
      <c r="FB99" s="545"/>
      <c r="FC99" s="563"/>
      <c r="FD99" s="558"/>
      <c r="FF99" s="456">
        <v>0.11111111111111099</v>
      </c>
      <c r="FG99" s="562"/>
      <c r="FH99" s="562"/>
      <c r="FI99" s="562"/>
      <c r="FJ99" s="562"/>
      <c r="FK99" s="562"/>
      <c r="FL99" s="379">
        <v>195</v>
      </c>
      <c r="FM99" s="379">
        <v>190</v>
      </c>
      <c r="FN99" s="379">
        <v>195</v>
      </c>
      <c r="FO99" s="379">
        <v>197</v>
      </c>
      <c r="FP99" s="379">
        <v>200</v>
      </c>
      <c r="FQ99" s="379">
        <v>186</v>
      </c>
      <c r="FR99" s="379">
        <v>175</v>
      </c>
      <c r="FS99" s="447">
        <f t="shared" si="512"/>
        <v>191.14285714285714</v>
      </c>
      <c r="FT99" s="446">
        <f t="shared" si="513"/>
        <v>8.4740500240158969</v>
      </c>
      <c r="FU99" s="455"/>
      <c r="FV99" s="454"/>
      <c r="FW99" s="458"/>
      <c r="FX99" s="453"/>
      <c r="FZ99" s="456">
        <v>0.11111111111111099</v>
      </c>
      <c r="GA99">
        <f t="shared" si="514"/>
        <v>0</v>
      </c>
      <c r="GB99">
        <f t="shared" si="515"/>
        <v>0</v>
      </c>
      <c r="GC99">
        <f t="shared" si="516"/>
        <v>0</v>
      </c>
      <c r="GD99">
        <f t="shared" si="517"/>
        <v>0</v>
      </c>
      <c r="GE99">
        <f t="shared" si="518"/>
        <v>0</v>
      </c>
      <c r="GF99">
        <f t="shared" si="519"/>
        <v>92.857142857142861</v>
      </c>
      <c r="GG99">
        <f t="shared" si="520"/>
        <v>93.596059113300484</v>
      </c>
      <c r="GH99">
        <f t="shared" si="521"/>
        <v>94.660194174757279</v>
      </c>
      <c r="GI99">
        <f t="shared" si="522"/>
        <v>92.488262910798127</v>
      </c>
      <c r="GJ99">
        <f t="shared" si="523"/>
        <v>93.45794392523365</v>
      </c>
      <c r="GK99">
        <f t="shared" si="524"/>
        <v>93</v>
      </c>
      <c r="GL99">
        <f t="shared" si="525"/>
        <v>92.10526315789474</v>
      </c>
      <c r="GM99" s="377">
        <f t="shared" si="526"/>
        <v>56.005960298123242</v>
      </c>
      <c r="GN99" s="365">
        <f t="shared" si="527"/>
        <v>47.009259086379082</v>
      </c>
      <c r="GO99" s="560"/>
      <c r="GP99" s="545"/>
      <c r="GQ99" s="563"/>
      <c r="GR99" s="558"/>
      <c r="GT99" s="456">
        <v>0.11111111111111099</v>
      </c>
      <c r="GU99" s="562"/>
      <c r="GV99" s="562"/>
      <c r="GW99" s="562"/>
      <c r="GX99" s="562"/>
      <c r="GY99" s="562"/>
      <c r="GZ99" s="379">
        <v>196</v>
      </c>
      <c r="HA99" s="379">
        <v>191</v>
      </c>
      <c r="HB99" s="379">
        <v>196</v>
      </c>
      <c r="HC99" s="379">
        <v>196</v>
      </c>
      <c r="HD99" s="379">
        <v>202</v>
      </c>
      <c r="HE99" s="379">
        <v>185</v>
      </c>
      <c r="HF99" s="379">
        <v>175</v>
      </c>
      <c r="HG99" s="447">
        <f t="shared" si="528"/>
        <v>191.57142857142858</v>
      </c>
      <c r="HH99" s="446">
        <f t="shared" si="529"/>
        <v>8.9973541084243749</v>
      </c>
      <c r="HI99" s="455"/>
      <c r="HJ99" s="454"/>
      <c r="HK99" s="458"/>
      <c r="HL99" s="453"/>
      <c r="HN99" s="456">
        <v>0.11111111111111099</v>
      </c>
      <c r="HO99">
        <f t="shared" si="530"/>
        <v>0</v>
      </c>
      <c r="HP99">
        <f t="shared" si="531"/>
        <v>0</v>
      </c>
      <c r="HQ99">
        <f t="shared" si="532"/>
        <v>0</v>
      </c>
      <c r="HR99">
        <f t="shared" si="533"/>
        <v>0</v>
      </c>
      <c r="HS99">
        <f t="shared" si="534"/>
        <v>0</v>
      </c>
      <c r="HT99">
        <f t="shared" si="535"/>
        <v>93.333333333333329</v>
      </c>
      <c r="HU99">
        <f t="shared" si="536"/>
        <v>94.088669950738918</v>
      </c>
      <c r="HV99">
        <f t="shared" si="537"/>
        <v>95.145631067961162</v>
      </c>
      <c r="HW99">
        <f t="shared" si="538"/>
        <v>92.018779342723008</v>
      </c>
      <c r="HX99">
        <f t="shared" si="539"/>
        <v>94.392523364485982</v>
      </c>
      <c r="HY99">
        <f t="shared" si="540"/>
        <v>92.5</v>
      </c>
      <c r="HZ99">
        <f t="shared" si="541"/>
        <v>92.10526315789474</v>
      </c>
      <c r="IA99" s="377">
        <f t="shared" si="544"/>
        <v>55.76283706680929</v>
      </c>
      <c r="IB99" s="365">
        <f t="shared" si="545"/>
        <v>46.915856052507664</v>
      </c>
      <c r="IC99" s="560"/>
      <c r="ID99" s="545"/>
      <c r="IE99" s="563"/>
      <c r="IF99" s="558"/>
      <c r="IH99" s="398"/>
      <c r="II99" s="309"/>
      <c r="IJ99" s="309"/>
      <c r="IK99" s="309"/>
      <c r="IL99" s="309"/>
      <c r="IM99" s="309"/>
      <c r="IR99" s="309"/>
      <c r="IS99" s="309"/>
      <c r="IT99" s="309"/>
      <c r="IU99" s="283"/>
      <c r="IV99" s="335"/>
      <c r="IX99" s="42"/>
      <c r="IY99" s="42"/>
      <c r="JB99" s="398"/>
      <c r="JP99" s="334"/>
      <c r="JR99" s="525"/>
      <c r="JS99" s="525"/>
      <c r="JT99" s="3"/>
    </row>
    <row r="100" spans="2:280" ht="16.5" thickTop="1" thickBot="1" x14ac:dyDescent="0.4">
      <c r="B100" s="460">
        <v>0.125</v>
      </c>
      <c r="C100" s="557"/>
      <c r="D100" s="557"/>
      <c r="E100" s="557"/>
      <c r="F100" s="557"/>
      <c r="G100" s="557"/>
      <c r="H100" s="379">
        <v>185</v>
      </c>
      <c r="I100" s="379">
        <v>183</v>
      </c>
      <c r="J100" s="379">
        <v>193</v>
      </c>
      <c r="K100" s="379">
        <v>191</v>
      </c>
      <c r="L100" s="379">
        <v>198</v>
      </c>
      <c r="M100" s="379">
        <v>182</v>
      </c>
      <c r="N100" s="379">
        <v>171</v>
      </c>
      <c r="O100" s="447">
        <f t="shared" si="451"/>
        <v>186.14285714285714</v>
      </c>
      <c r="P100" s="446">
        <f t="shared" si="452"/>
        <v>8.8398448596599888</v>
      </c>
      <c r="Q100" s="463"/>
      <c r="R100" s="444"/>
      <c r="S100" s="458"/>
      <c r="T100" s="462"/>
      <c r="V100" s="460">
        <v>0.125</v>
      </c>
      <c r="X100">
        <f t="shared" si="453"/>
        <v>0</v>
      </c>
      <c r="Y100">
        <f t="shared" si="454"/>
        <v>0</v>
      </c>
      <c r="Z100">
        <f t="shared" si="455"/>
        <v>0</v>
      </c>
      <c r="AA100">
        <f t="shared" si="456"/>
        <v>0</v>
      </c>
      <c r="AB100">
        <f t="shared" si="457"/>
        <v>88.095238095238088</v>
      </c>
      <c r="AC100">
        <f t="shared" si="458"/>
        <v>90.14778325123153</v>
      </c>
      <c r="AD100">
        <f t="shared" si="459"/>
        <v>93.689320388349515</v>
      </c>
      <c r="AE100">
        <f t="shared" si="460"/>
        <v>89.671361502347409</v>
      </c>
      <c r="AF100">
        <f t="shared" si="461"/>
        <v>92.523364485981304</v>
      </c>
      <c r="AG100">
        <f t="shared" si="462"/>
        <v>91</v>
      </c>
      <c r="AH100">
        <f t="shared" si="463"/>
        <v>90</v>
      </c>
      <c r="AI100" s="447">
        <f t="shared" si="464"/>
        <v>57.738824338467978</v>
      </c>
      <c r="AJ100" s="446">
        <f t="shared" si="465"/>
        <v>45.799692584793455</v>
      </c>
      <c r="AK100" s="463"/>
      <c r="AL100" s="444"/>
      <c r="AM100" s="458"/>
      <c r="AN100" s="462"/>
      <c r="AP100" s="460">
        <v>0.125</v>
      </c>
      <c r="AQ100" s="557"/>
      <c r="AR100" s="557"/>
      <c r="AS100" s="557"/>
      <c r="AT100" s="557"/>
      <c r="AU100" s="557"/>
      <c r="AV100" s="379">
        <v>191</v>
      </c>
      <c r="AW100" s="379">
        <v>186</v>
      </c>
      <c r="AX100" s="379">
        <v>194</v>
      </c>
      <c r="AY100" s="379">
        <v>195</v>
      </c>
      <c r="AZ100" s="379">
        <v>201</v>
      </c>
      <c r="BA100" s="379">
        <v>186</v>
      </c>
      <c r="BB100" s="379">
        <v>174</v>
      </c>
      <c r="BC100" s="447">
        <f t="shared" si="466"/>
        <v>189.57142857142858</v>
      </c>
      <c r="BD100" s="446">
        <f t="shared" si="467"/>
        <v>8.6575043143148918</v>
      </c>
      <c r="BE100" s="463"/>
      <c r="BF100" s="444"/>
      <c r="BG100" s="458"/>
      <c r="BH100" s="462"/>
      <c r="BJ100" s="460">
        <v>0.125</v>
      </c>
      <c r="BK100">
        <f t="shared" si="468"/>
        <v>0</v>
      </c>
      <c r="BL100">
        <f t="shared" si="469"/>
        <v>0</v>
      </c>
      <c r="BM100">
        <f t="shared" si="470"/>
        <v>0</v>
      </c>
      <c r="BN100">
        <f t="shared" si="471"/>
        <v>0</v>
      </c>
      <c r="BO100">
        <f t="shared" si="472"/>
        <v>0</v>
      </c>
      <c r="BP100">
        <f t="shared" si="473"/>
        <v>90.952380952380949</v>
      </c>
      <c r="BQ100">
        <f t="shared" si="474"/>
        <v>91.62561576354679</v>
      </c>
      <c r="BR100">
        <f t="shared" si="475"/>
        <v>94.174757281553397</v>
      </c>
      <c r="BS100">
        <f t="shared" si="476"/>
        <v>91.549295774647888</v>
      </c>
      <c r="BT100">
        <f t="shared" si="477"/>
        <v>93.925233644859816</v>
      </c>
      <c r="BU100">
        <f t="shared" si="478"/>
        <v>93</v>
      </c>
      <c r="BV100">
        <f t="shared" si="479"/>
        <v>91.578947368421055</v>
      </c>
      <c r="BW100" s="377">
        <f t="shared" si="542"/>
        <v>58.801544436038732</v>
      </c>
      <c r="BX100" s="365">
        <f t="shared" si="543"/>
        <v>46.629853276840315</v>
      </c>
      <c r="BY100" s="555"/>
      <c r="BZ100" s="545"/>
      <c r="CA100" s="554"/>
      <c r="CB100" s="553"/>
      <c r="CD100" s="460">
        <v>0.125</v>
      </c>
      <c r="CE100" s="557"/>
      <c r="CF100" s="557"/>
      <c r="CG100" s="557"/>
      <c r="CH100" s="557"/>
      <c r="CI100" s="557"/>
      <c r="CJ100" s="379">
        <v>194</v>
      </c>
      <c r="CK100" s="379">
        <v>189</v>
      </c>
      <c r="CL100" s="379">
        <v>195</v>
      </c>
      <c r="CM100" s="379">
        <v>199</v>
      </c>
      <c r="CN100" s="379">
        <v>201</v>
      </c>
      <c r="CO100" s="379">
        <v>186</v>
      </c>
      <c r="CP100" s="379">
        <v>175</v>
      </c>
      <c r="CQ100" s="447">
        <f t="shared" si="480"/>
        <v>191.28571428571428</v>
      </c>
      <c r="CR100" s="446">
        <f t="shared" si="481"/>
        <v>8.8828352402125468</v>
      </c>
      <c r="CS100" s="463"/>
      <c r="CT100" s="444"/>
      <c r="CU100" s="458"/>
      <c r="CV100" s="462"/>
      <c r="CX100" s="460">
        <v>0.125</v>
      </c>
      <c r="CY100">
        <f t="shared" si="482"/>
        <v>0</v>
      </c>
      <c r="CZ100">
        <f t="shared" si="483"/>
        <v>0</v>
      </c>
      <c r="DA100">
        <f t="shared" si="484"/>
        <v>0</v>
      </c>
      <c r="DB100">
        <f t="shared" si="485"/>
        <v>0</v>
      </c>
      <c r="DC100">
        <f t="shared" si="486"/>
        <v>0</v>
      </c>
      <c r="DD100">
        <f t="shared" si="487"/>
        <v>92.38095238095238</v>
      </c>
      <c r="DE100">
        <f t="shared" si="488"/>
        <v>93.103448275862064</v>
      </c>
      <c r="DF100">
        <f t="shared" si="489"/>
        <v>94.660194174757279</v>
      </c>
      <c r="DG100">
        <f t="shared" si="490"/>
        <v>93.427230046948367</v>
      </c>
      <c r="DH100">
        <f t="shared" si="491"/>
        <v>93.925233644859816</v>
      </c>
      <c r="DI100">
        <f t="shared" si="492"/>
        <v>93</v>
      </c>
      <c r="DJ100">
        <f t="shared" si="493"/>
        <v>92.10526315789474</v>
      </c>
      <c r="DK100" s="377">
        <f t="shared" si="494"/>
        <v>59.327483789206781</v>
      </c>
      <c r="DL100" s="365">
        <f t="shared" si="495"/>
        <v>47.041223916261046</v>
      </c>
      <c r="DM100" s="555"/>
      <c r="DN100" s="545"/>
      <c r="DO100" s="554"/>
      <c r="DP100" s="553"/>
      <c r="DR100" s="460">
        <v>0.125</v>
      </c>
      <c r="DS100" s="557"/>
      <c r="DT100" s="557"/>
      <c r="DU100" s="557"/>
      <c r="DV100" s="557"/>
      <c r="DW100" s="557"/>
      <c r="DX100" s="379">
        <v>194</v>
      </c>
      <c r="DY100" s="379">
        <v>190</v>
      </c>
      <c r="DZ100" s="379">
        <v>195</v>
      </c>
      <c r="EA100" s="379">
        <v>199</v>
      </c>
      <c r="EB100" s="379">
        <v>202</v>
      </c>
      <c r="EC100" s="379">
        <v>185</v>
      </c>
      <c r="ED100" s="379">
        <v>175</v>
      </c>
      <c r="EE100" s="552">
        <f t="shared" si="496"/>
        <v>191.42857142857142</v>
      </c>
      <c r="EF100" s="551">
        <f t="shared" si="497"/>
        <v>9.1443451170134438</v>
      </c>
      <c r="EG100" s="459" t="s">
        <v>184</v>
      </c>
      <c r="EH100" s="550">
        <f>AVERAGE(DS100:DS102,DT100:DT102,DU100:DU102,DV100:DV102,DW100:DW102,DX100:DX102,DY100:DY102,ED100:ED102)</f>
        <v>186.66666666666666</v>
      </c>
      <c r="EI100" s="458">
        <f>STDEV(DS100:ED100)</f>
        <v>9.1443451170134438</v>
      </c>
      <c r="EJ100" s="457">
        <f>EI100/SQRT(10)</f>
        <v>2.8916958280401417</v>
      </c>
      <c r="EL100" s="460">
        <v>0.125</v>
      </c>
      <c r="EM100">
        <f t="shared" si="498"/>
        <v>0</v>
      </c>
      <c r="EN100">
        <f t="shared" si="499"/>
        <v>0</v>
      </c>
      <c r="EO100">
        <f t="shared" si="500"/>
        <v>0</v>
      </c>
      <c r="EP100">
        <f t="shared" si="501"/>
        <v>0</v>
      </c>
      <c r="EQ100">
        <f t="shared" si="502"/>
        <v>0</v>
      </c>
      <c r="ER100">
        <f t="shared" si="503"/>
        <v>92.38095238095238</v>
      </c>
      <c r="ES100">
        <f t="shared" si="504"/>
        <v>93.596059113300484</v>
      </c>
      <c r="ET100">
        <f t="shared" si="505"/>
        <v>94.660194174757279</v>
      </c>
      <c r="EU100">
        <f t="shared" si="506"/>
        <v>93.427230046948367</v>
      </c>
      <c r="EV100">
        <f t="shared" si="507"/>
        <v>94.392523364485982</v>
      </c>
      <c r="EW100">
        <f t="shared" si="508"/>
        <v>92.5</v>
      </c>
      <c r="EX100">
        <f t="shared" si="509"/>
        <v>92.10526315789474</v>
      </c>
      <c r="EY100" s="377">
        <f t="shared" si="510"/>
        <v>59.369292930758114</v>
      </c>
      <c r="EZ100" s="365">
        <f t="shared" si="511"/>
        <v>47.075893952447302</v>
      </c>
      <c r="FA100" s="555"/>
      <c r="FB100" s="545"/>
      <c r="FC100" s="554"/>
      <c r="FD100" s="553"/>
      <c r="FF100" s="460">
        <v>0.125</v>
      </c>
      <c r="FG100" s="557"/>
      <c r="FH100" s="557"/>
      <c r="FI100" s="557"/>
      <c r="FJ100" s="557"/>
      <c r="FK100" s="557"/>
      <c r="FL100" s="379">
        <v>194</v>
      </c>
      <c r="FM100" s="379">
        <v>190</v>
      </c>
      <c r="FN100" s="379">
        <v>195</v>
      </c>
      <c r="FO100" s="379">
        <v>197</v>
      </c>
      <c r="FP100" s="379">
        <v>201</v>
      </c>
      <c r="FQ100" s="379">
        <v>185</v>
      </c>
      <c r="FR100" s="379">
        <v>176</v>
      </c>
      <c r="FS100" s="447">
        <f t="shared" si="512"/>
        <v>191.14285714285714</v>
      </c>
      <c r="FT100" s="446">
        <f t="shared" si="513"/>
        <v>8.3950098556339086</v>
      </c>
      <c r="FU100" s="463"/>
      <c r="FV100" s="556"/>
      <c r="FW100" s="458"/>
      <c r="FX100" s="462"/>
      <c r="FZ100" s="460">
        <v>0.125</v>
      </c>
      <c r="GA100">
        <f t="shared" si="514"/>
        <v>0</v>
      </c>
      <c r="GB100">
        <f t="shared" si="515"/>
        <v>0</v>
      </c>
      <c r="GC100">
        <f t="shared" si="516"/>
        <v>0</v>
      </c>
      <c r="GD100">
        <f t="shared" si="517"/>
        <v>0</v>
      </c>
      <c r="GE100">
        <f t="shared" si="518"/>
        <v>0</v>
      </c>
      <c r="GF100">
        <f t="shared" si="519"/>
        <v>92.38095238095238</v>
      </c>
      <c r="GG100">
        <f t="shared" si="520"/>
        <v>93.596059113300484</v>
      </c>
      <c r="GH100">
        <f t="shared" si="521"/>
        <v>94.660194174757279</v>
      </c>
      <c r="GI100">
        <f t="shared" si="522"/>
        <v>92.488262910798127</v>
      </c>
      <c r="GJ100">
        <f t="shared" si="523"/>
        <v>93.925233644859816</v>
      </c>
      <c r="GK100">
        <f t="shared" si="524"/>
        <v>92.5</v>
      </c>
      <c r="GL100">
        <f t="shared" si="525"/>
        <v>92.631578947368425</v>
      </c>
      <c r="GM100" s="377">
        <f t="shared" si="526"/>
        <v>55.955070222466816</v>
      </c>
      <c r="GN100" s="365">
        <f t="shared" si="527"/>
        <v>47.011140071837715</v>
      </c>
      <c r="GO100" s="555"/>
      <c r="GP100" s="545"/>
      <c r="GQ100" s="554"/>
      <c r="GR100" s="553"/>
      <c r="GT100" s="460">
        <v>0.125</v>
      </c>
      <c r="GU100" s="557"/>
      <c r="GV100" s="557"/>
      <c r="GW100" s="557"/>
      <c r="GX100" s="557"/>
      <c r="GY100" s="557"/>
      <c r="GZ100" s="379">
        <v>195</v>
      </c>
      <c r="HA100" s="379">
        <v>190</v>
      </c>
      <c r="HB100" s="379">
        <v>197</v>
      </c>
      <c r="HC100" s="379">
        <v>197</v>
      </c>
      <c r="HD100" s="379">
        <v>202</v>
      </c>
      <c r="HE100" s="379">
        <v>185</v>
      </c>
      <c r="HF100" s="379">
        <v>175</v>
      </c>
      <c r="HG100" s="447">
        <f t="shared" si="528"/>
        <v>191.57142857142858</v>
      </c>
      <c r="HH100" s="446">
        <f t="shared" si="529"/>
        <v>9.1261007163911074</v>
      </c>
      <c r="HI100" s="463"/>
      <c r="HJ100" s="556"/>
      <c r="HK100" s="458"/>
      <c r="HL100" s="462"/>
      <c r="HN100" s="460">
        <v>0.125</v>
      </c>
      <c r="HO100">
        <f t="shared" si="530"/>
        <v>0</v>
      </c>
      <c r="HP100">
        <f t="shared" si="531"/>
        <v>0</v>
      </c>
      <c r="HQ100">
        <f t="shared" si="532"/>
        <v>0</v>
      </c>
      <c r="HR100">
        <f t="shared" si="533"/>
        <v>0</v>
      </c>
      <c r="HS100">
        <f t="shared" si="534"/>
        <v>0</v>
      </c>
      <c r="HT100">
        <f t="shared" si="535"/>
        <v>92.857142857142861</v>
      </c>
      <c r="HU100">
        <f t="shared" si="536"/>
        <v>93.596059113300484</v>
      </c>
      <c r="HV100">
        <f t="shared" si="537"/>
        <v>95.631067961165044</v>
      </c>
      <c r="HW100">
        <f t="shared" si="538"/>
        <v>92.488262910798127</v>
      </c>
      <c r="HX100">
        <f t="shared" si="539"/>
        <v>94.392523364485982</v>
      </c>
      <c r="HY100">
        <f t="shared" si="540"/>
        <v>92.5</v>
      </c>
      <c r="HZ100">
        <f t="shared" si="541"/>
        <v>92.10526315789474</v>
      </c>
      <c r="IA100" s="377">
        <f t="shared" si="544"/>
        <v>56.14789370592424</v>
      </c>
      <c r="IB100" s="365">
        <f t="shared" si="545"/>
        <v>47.116523307051949</v>
      </c>
      <c r="IC100" s="555"/>
      <c r="ID100" s="545"/>
      <c r="IE100" s="554"/>
      <c r="IF100" s="553"/>
      <c r="IH100" s="398"/>
      <c r="II100" s="309"/>
      <c r="IJ100" s="309"/>
      <c r="IK100" s="309"/>
      <c r="IL100" s="309"/>
      <c r="IM100" s="309"/>
      <c r="IR100" s="309"/>
      <c r="IS100" s="309"/>
      <c r="IT100" s="309"/>
      <c r="IU100" s="283"/>
      <c r="IV100" s="335"/>
      <c r="IY100" s="42"/>
      <c r="JB100" s="398"/>
      <c r="JP100" s="334"/>
      <c r="JR100" s="525"/>
      <c r="JS100" s="3"/>
      <c r="JT100" s="3"/>
    </row>
    <row r="101" spans="2:280" ht="16.5" thickTop="1" thickBot="1" x14ac:dyDescent="0.4">
      <c r="B101" s="456">
        <v>0.13888888888888901</v>
      </c>
      <c r="C101" s="450"/>
      <c r="D101" s="450"/>
      <c r="E101" s="450"/>
      <c r="F101" s="450"/>
      <c r="G101" s="450"/>
      <c r="H101" s="379">
        <v>187</v>
      </c>
      <c r="I101" s="379">
        <v>182</v>
      </c>
      <c r="J101" s="379">
        <v>193</v>
      </c>
      <c r="K101" s="379">
        <v>190</v>
      </c>
      <c r="L101" s="379">
        <v>198</v>
      </c>
      <c r="M101" s="379">
        <v>182</v>
      </c>
      <c r="N101" s="379">
        <v>171</v>
      </c>
      <c r="O101" s="447">
        <f t="shared" si="451"/>
        <v>186.14285714285714</v>
      </c>
      <c r="P101" s="446">
        <f t="shared" si="452"/>
        <v>8.8209706840870865</v>
      </c>
      <c r="Q101" s="459" t="s">
        <v>184</v>
      </c>
      <c r="R101" s="444" t="e">
        <f>AVERAGE(H101:H103,I101:I103,J101:J103,K101:K103,L101:L103,M101:M103,#REF!)</f>
        <v>#REF!</v>
      </c>
      <c r="S101" s="458">
        <f>STDEV(C101:N103)</f>
        <v>8.3083434828232416</v>
      </c>
      <c r="T101" s="457">
        <f>S101/SQRT(10)</f>
        <v>2.6273288988737482</v>
      </c>
      <c r="V101" s="456">
        <v>0.13888888888888901</v>
      </c>
      <c r="X101">
        <f t="shared" si="453"/>
        <v>0</v>
      </c>
      <c r="Y101">
        <f t="shared" si="454"/>
        <v>0</v>
      </c>
      <c r="Z101">
        <f t="shared" si="455"/>
        <v>0</v>
      </c>
      <c r="AA101">
        <f t="shared" si="456"/>
        <v>0</v>
      </c>
      <c r="AB101">
        <f t="shared" si="457"/>
        <v>89.047619047619037</v>
      </c>
      <c r="AC101">
        <f t="shared" si="458"/>
        <v>89.65517241379311</v>
      </c>
      <c r="AD101">
        <f t="shared" si="459"/>
        <v>93.689320388349515</v>
      </c>
      <c r="AE101">
        <f t="shared" si="460"/>
        <v>89.201877934272304</v>
      </c>
      <c r="AF101">
        <f t="shared" si="461"/>
        <v>92.523364485981304</v>
      </c>
      <c r="AG101">
        <f t="shared" si="462"/>
        <v>91</v>
      </c>
      <c r="AH101">
        <f t="shared" si="463"/>
        <v>90</v>
      </c>
      <c r="AI101" s="447">
        <f t="shared" si="464"/>
        <v>57.737941297274119</v>
      </c>
      <c r="AJ101" s="446">
        <f t="shared" si="465"/>
        <v>45.796721103712251</v>
      </c>
      <c r="AK101" s="459" t="s">
        <v>184</v>
      </c>
      <c r="AL101" s="444" t="e">
        <f>AVERAGE(AC101:AC103,AD101:AD103,AE101:AE103,AF101:AF103,AG101:AG103,AH101:AH103,#REF!)</f>
        <v>#REF!</v>
      </c>
      <c r="AM101" s="458">
        <f>STDEV(X101:AH103)</f>
        <v>44.514176455621396</v>
      </c>
      <c r="AN101" s="457">
        <f>AM101/SQRT(10)</f>
        <v>14.076618576640477</v>
      </c>
      <c r="AP101" s="456">
        <v>0.13888888888888901</v>
      </c>
      <c r="AQ101" s="450"/>
      <c r="AR101" s="450"/>
      <c r="AS101" s="450"/>
      <c r="AT101" s="450"/>
      <c r="AU101" s="450"/>
      <c r="AV101" s="379">
        <v>189</v>
      </c>
      <c r="AW101" s="379">
        <v>186</v>
      </c>
      <c r="AX101" s="379">
        <v>195</v>
      </c>
      <c r="AY101" s="379">
        <v>194</v>
      </c>
      <c r="AZ101" s="379">
        <v>201</v>
      </c>
      <c r="BA101" s="379">
        <v>186</v>
      </c>
      <c r="BB101" s="379">
        <v>174</v>
      </c>
      <c r="BC101" s="447">
        <f t="shared" si="466"/>
        <v>189.28571428571428</v>
      </c>
      <c r="BD101" s="446">
        <f t="shared" si="467"/>
        <v>8.635475005547093</v>
      </c>
      <c r="BE101" s="459" t="s">
        <v>184</v>
      </c>
      <c r="BF101" s="444">
        <f>AVERAGE(AV101:AV103,AW101:AW103,AX101:AX103,AY101:AY103,AZ101:AZ103,BA101:BA103,BB101:BB103)</f>
        <v>190.1904761904762</v>
      </c>
      <c r="BG101" s="458">
        <f>STDEV(AQ101:BB103)</f>
        <v>8.2681258312815213</v>
      </c>
      <c r="BH101" s="457">
        <f>BG101/SQRT(10)</f>
        <v>2.6146109607722665</v>
      </c>
      <c r="BJ101" s="456">
        <v>0.13888888888888901</v>
      </c>
      <c r="BK101">
        <f t="shared" si="468"/>
        <v>0</v>
      </c>
      <c r="BL101">
        <f t="shared" si="469"/>
        <v>0</v>
      </c>
      <c r="BM101">
        <f t="shared" si="470"/>
        <v>0</v>
      </c>
      <c r="BN101">
        <f t="shared" si="471"/>
        <v>0</v>
      </c>
      <c r="BO101">
        <f t="shared" si="472"/>
        <v>0</v>
      </c>
      <c r="BP101">
        <f t="shared" si="473"/>
        <v>90</v>
      </c>
      <c r="BQ101">
        <f t="shared" si="474"/>
        <v>91.62561576354679</v>
      </c>
      <c r="BR101">
        <f t="shared" si="475"/>
        <v>94.660194174757279</v>
      </c>
      <c r="BS101">
        <f t="shared" si="476"/>
        <v>91.079812206572768</v>
      </c>
      <c r="BT101">
        <f t="shared" si="477"/>
        <v>93.925233644859816</v>
      </c>
      <c r="BU101">
        <f t="shared" si="478"/>
        <v>93</v>
      </c>
      <c r="BV101">
        <f t="shared" si="479"/>
        <v>91.578947368421055</v>
      </c>
      <c r="BW101" s="377">
        <f t="shared" si="542"/>
        <v>58.800566435037261</v>
      </c>
      <c r="BX101" s="365">
        <f t="shared" si="543"/>
        <v>46.629205336661705</v>
      </c>
      <c r="BY101" s="549" t="s">
        <v>184</v>
      </c>
      <c r="BZ101" s="545">
        <f>AVERAGE(BL100:BL102,BM100:BM102,BN100:BN102,BO100:BO102,BP100:BP102,BQ100:BQ102,BV100:BV102)</f>
        <v>39.216184961582933</v>
      </c>
      <c r="CA101" s="545">
        <f>STDEV(BL100:BV102)</f>
        <v>45.233239339183008</v>
      </c>
      <c r="CB101" s="548">
        <f>CA101/SQRT(10)</f>
        <v>14.304006225934792</v>
      </c>
      <c r="CD101" s="456">
        <v>0.13888888888888901</v>
      </c>
      <c r="CE101" s="450"/>
      <c r="CF101" s="450"/>
      <c r="CG101" s="450"/>
      <c r="CH101" s="450"/>
      <c r="CI101" s="450"/>
      <c r="CJ101" s="379">
        <v>192</v>
      </c>
      <c r="CK101" s="379">
        <v>188</v>
      </c>
      <c r="CL101" s="379">
        <v>194</v>
      </c>
      <c r="CM101" s="379">
        <v>198</v>
      </c>
      <c r="CN101" s="379">
        <v>201</v>
      </c>
      <c r="CO101" s="379">
        <v>186</v>
      </c>
      <c r="CP101" s="379">
        <v>176</v>
      </c>
      <c r="CQ101" s="447">
        <f t="shared" si="480"/>
        <v>190.71428571428572</v>
      </c>
      <c r="CR101" s="446">
        <f t="shared" si="481"/>
        <v>8.3409489011399991</v>
      </c>
      <c r="CS101" s="459" t="s">
        <v>184</v>
      </c>
      <c r="CT101" s="444">
        <f>AVERAGE(CJ101:CJ103,CK101:CK103,CL101:CL103,CM101:CM103,CN101:CN103,CO101:CO103,CP101:CP103)</f>
        <v>191.47619047619048</v>
      </c>
      <c r="CU101" s="458">
        <f>STDEV(CE101:CP103)</f>
        <v>8.1401415689105026</v>
      </c>
      <c r="CV101" s="457">
        <f>CU101/SQRT(10)</f>
        <v>2.5741387833973661</v>
      </c>
      <c r="CX101" s="456">
        <v>0.13888888888888901</v>
      </c>
      <c r="CY101">
        <f t="shared" si="482"/>
        <v>0</v>
      </c>
      <c r="CZ101">
        <f t="shared" si="483"/>
        <v>0</v>
      </c>
      <c r="DA101">
        <f t="shared" si="484"/>
        <v>0</v>
      </c>
      <c r="DB101">
        <f t="shared" si="485"/>
        <v>0</v>
      </c>
      <c r="DC101">
        <f t="shared" si="486"/>
        <v>0</v>
      </c>
      <c r="DD101">
        <f t="shared" si="487"/>
        <v>91.428571428571431</v>
      </c>
      <c r="DE101">
        <f t="shared" si="488"/>
        <v>92.610837438423644</v>
      </c>
      <c r="DF101">
        <f t="shared" si="489"/>
        <v>94.174757281553397</v>
      </c>
      <c r="DG101">
        <f t="shared" si="490"/>
        <v>92.957746478873233</v>
      </c>
      <c r="DH101">
        <f t="shared" si="491"/>
        <v>93.925233644859816</v>
      </c>
      <c r="DI101">
        <f t="shared" si="492"/>
        <v>93</v>
      </c>
      <c r="DJ101">
        <f t="shared" si="493"/>
        <v>92.631578947368425</v>
      </c>
      <c r="DK101" s="377">
        <f t="shared" si="494"/>
        <v>59.157156838149994</v>
      </c>
      <c r="DL101" s="365">
        <f t="shared" si="495"/>
        <v>46.906583866874463</v>
      </c>
      <c r="DM101" s="549" t="s">
        <v>184</v>
      </c>
      <c r="DN101" s="545">
        <f>AVERAGE(CZ100:CZ102,DA100:DA102,DB100:DB102,DC100:DC102,DD100:DD102,DE100:DE102,DJ100:DJ102)</f>
        <v>39.637764361643022</v>
      </c>
      <c r="DO101" s="545">
        <f>STDEV(CZ100:DJ102)</f>
        <v>45.528050061635859</v>
      </c>
      <c r="DP101" s="548">
        <f>DO101/SQRT(10)</f>
        <v>14.397233562093868</v>
      </c>
      <c r="DR101" s="456">
        <v>0.13888888888888901</v>
      </c>
      <c r="DS101" s="450"/>
      <c r="DT101" s="450"/>
      <c r="DU101" s="450"/>
      <c r="DV101" s="450"/>
      <c r="DW101" s="450"/>
      <c r="DX101" s="379">
        <v>193</v>
      </c>
      <c r="DY101" s="379">
        <v>190</v>
      </c>
      <c r="DZ101" s="379">
        <v>196</v>
      </c>
      <c r="EA101" s="379">
        <v>198</v>
      </c>
      <c r="EB101" s="379">
        <v>202</v>
      </c>
      <c r="EC101" s="379">
        <v>185</v>
      </c>
      <c r="ED101" s="379">
        <v>177</v>
      </c>
      <c r="EE101" s="552">
        <f t="shared" si="496"/>
        <v>191.57142857142858</v>
      </c>
      <c r="EF101" s="551">
        <f t="shared" si="497"/>
        <v>8.4628037681992616</v>
      </c>
      <c r="EG101" s="455"/>
      <c r="EH101" s="561"/>
      <c r="EI101" s="458"/>
      <c r="EJ101" s="453"/>
      <c r="EL101" s="456">
        <v>0.13888888888888901</v>
      </c>
      <c r="EM101">
        <f t="shared" si="498"/>
        <v>0</v>
      </c>
      <c r="EN101">
        <f t="shared" si="499"/>
        <v>0</v>
      </c>
      <c r="EO101">
        <f t="shared" si="500"/>
        <v>0</v>
      </c>
      <c r="EP101">
        <f t="shared" si="501"/>
        <v>0</v>
      </c>
      <c r="EQ101">
        <f t="shared" si="502"/>
        <v>0</v>
      </c>
      <c r="ER101">
        <f t="shared" si="503"/>
        <v>91.904761904761898</v>
      </c>
      <c r="ES101">
        <f t="shared" si="504"/>
        <v>93.596059113300484</v>
      </c>
      <c r="ET101">
        <f t="shared" si="505"/>
        <v>95.145631067961162</v>
      </c>
      <c r="EU101">
        <f t="shared" si="506"/>
        <v>92.957746478873233</v>
      </c>
      <c r="EV101">
        <f t="shared" si="507"/>
        <v>94.392523364485982</v>
      </c>
      <c r="EW101">
        <f t="shared" si="508"/>
        <v>92.5</v>
      </c>
      <c r="EX101">
        <f t="shared" si="509"/>
        <v>93.15789473684211</v>
      </c>
      <c r="EY101" s="377">
        <f t="shared" si="510"/>
        <v>59.423146969656798</v>
      </c>
      <c r="EZ101" s="365">
        <f t="shared" si="511"/>
        <v>47.119973206089888</v>
      </c>
      <c r="FA101" s="549" t="s">
        <v>184</v>
      </c>
      <c r="FB101" s="545">
        <f>AVERAGE(EN100:EN102,EO100:EO102,EP100:EP102,EQ100:EQ102,ER100:ER102,ES100:ES102,EX100:EX102)</f>
        <v>39.803614125626048</v>
      </c>
      <c r="FC101" s="545">
        <f>STDEV(EN100:EX102)</f>
        <v>45.630655000464948</v>
      </c>
      <c r="FD101" s="548">
        <f>FC101/SQRT(10)</f>
        <v>14.429680092682085</v>
      </c>
      <c r="FF101" s="456">
        <v>0.13888888888888901</v>
      </c>
      <c r="FG101" s="450"/>
      <c r="FH101" s="450"/>
      <c r="FI101" s="450"/>
      <c r="FJ101" s="450"/>
      <c r="FK101" s="450"/>
      <c r="FL101" s="379">
        <v>193</v>
      </c>
      <c r="FM101" s="379">
        <v>189</v>
      </c>
      <c r="FN101" s="379">
        <v>195</v>
      </c>
      <c r="FO101" s="379">
        <v>198</v>
      </c>
      <c r="FP101" s="379">
        <v>201</v>
      </c>
      <c r="FQ101" s="379">
        <v>186</v>
      </c>
      <c r="FR101" s="379">
        <v>176</v>
      </c>
      <c r="FS101" s="447">
        <f t="shared" si="512"/>
        <v>191.14285714285714</v>
      </c>
      <c r="FT101" s="446">
        <f t="shared" si="513"/>
        <v>8.3950098556339086</v>
      </c>
      <c r="FU101" s="459" t="s">
        <v>184</v>
      </c>
      <c r="FV101" s="550">
        <f>AVERAGE(FG101:FG103,FH101:FH103,FI101:FI103,FJ101:FJ103,FK101:FK103,FL101:FL103,FM101:FM103,FR101:FR103)</f>
        <v>186.66666666666666</v>
      </c>
      <c r="FW101" s="458">
        <f>STDEV(FG101:FR101)</f>
        <v>8.3950098556339086</v>
      </c>
      <c r="FX101" s="457">
        <f>FW101/SQRT(10)</f>
        <v>2.654735212336448</v>
      </c>
      <c r="FZ101" s="456">
        <v>0.13888888888888901</v>
      </c>
      <c r="GA101">
        <f t="shared" si="514"/>
        <v>0</v>
      </c>
      <c r="GB101">
        <f t="shared" si="515"/>
        <v>0</v>
      </c>
      <c r="GC101">
        <f t="shared" si="516"/>
        <v>0</v>
      </c>
      <c r="GD101">
        <f t="shared" si="517"/>
        <v>0</v>
      </c>
      <c r="GE101">
        <f t="shared" si="518"/>
        <v>0</v>
      </c>
      <c r="GF101">
        <f t="shared" si="519"/>
        <v>91.904761904761898</v>
      </c>
      <c r="GG101">
        <f t="shared" si="520"/>
        <v>93.103448275862064</v>
      </c>
      <c r="GH101">
        <f t="shared" si="521"/>
        <v>94.660194174757279</v>
      </c>
      <c r="GI101">
        <f t="shared" si="522"/>
        <v>92.957746478873233</v>
      </c>
      <c r="GJ101">
        <f t="shared" si="523"/>
        <v>93.925233644859816</v>
      </c>
      <c r="GK101">
        <f t="shared" si="524"/>
        <v>93</v>
      </c>
      <c r="GL101">
        <f t="shared" si="525"/>
        <v>92.631578947368425</v>
      </c>
      <c r="GM101" s="377">
        <f t="shared" si="526"/>
        <v>55.95513844791143</v>
      </c>
      <c r="GN101" s="365">
        <f t="shared" si="527"/>
        <v>47.011148208877891</v>
      </c>
      <c r="GO101" s="549" t="s">
        <v>184</v>
      </c>
      <c r="GP101" s="545">
        <f>AVERAGE(GB100:GB102,GC100:GC102,GD100:GD102,GE100:GE102,GF100:GF102,GG100:GG102,GK100:GK102)</f>
        <v>39.759324419422946</v>
      </c>
      <c r="GQ101" s="545">
        <f>STDEV(GB100:GK102)</f>
        <v>46.513849191395984</v>
      </c>
      <c r="GR101" s="548">
        <f>GQ101/SQRT(10)</f>
        <v>14.708970618639254</v>
      </c>
      <c r="GT101" s="456">
        <v>0.13888888888888901</v>
      </c>
      <c r="GU101" s="450"/>
      <c r="GV101" s="450"/>
      <c r="GW101" s="450"/>
      <c r="GX101" s="450"/>
      <c r="GY101" s="450"/>
      <c r="GZ101" s="379">
        <v>195</v>
      </c>
      <c r="HA101" s="379">
        <v>190</v>
      </c>
      <c r="HB101" s="379">
        <v>196</v>
      </c>
      <c r="HC101" s="379">
        <v>196</v>
      </c>
      <c r="HD101" s="379">
        <v>203</v>
      </c>
      <c r="HE101" s="379">
        <v>183</v>
      </c>
      <c r="HF101" s="379">
        <v>176</v>
      </c>
      <c r="HG101" s="447">
        <f t="shared" si="528"/>
        <v>191.28571428571428</v>
      </c>
      <c r="HH101" s="446">
        <f t="shared" si="529"/>
        <v>9.1234913951894114</v>
      </c>
      <c r="HI101" s="459" t="s">
        <v>184</v>
      </c>
      <c r="HJ101" s="550">
        <f>AVERAGE(GU101:GU103,GV101:GV103,GW101:GW103,GX101:GX103,GY101:GY103,GZ101:GZ103,HA101:HA103,HF101:HF103)</f>
        <v>187.66666666666666</v>
      </c>
      <c r="HK101" s="458">
        <f>STDEV(GU101:HF101)</f>
        <v>9.1234913951894114</v>
      </c>
      <c r="HL101" s="457">
        <f>HK101/SQRT(10)</f>
        <v>2.8851013021745913</v>
      </c>
      <c r="HN101" s="456">
        <v>0.13888888888888901</v>
      </c>
      <c r="HO101">
        <f t="shared" si="530"/>
        <v>0</v>
      </c>
      <c r="HP101">
        <f t="shared" si="531"/>
        <v>0</v>
      </c>
      <c r="HQ101">
        <f t="shared" si="532"/>
        <v>0</v>
      </c>
      <c r="HR101">
        <f t="shared" si="533"/>
        <v>0</v>
      </c>
      <c r="HS101">
        <f t="shared" si="534"/>
        <v>0</v>
      </c>
      <c r="HT101">
        <f t="shared" si="535"/>
        <v>92.857142857142861</v>
      </c>
      <c r="HU101">
        <f t="shared" si="536"/>
        <v>93.596059113300484</v>
      </c>
      <c r="HV101">
        <f t="shared" si="537"/>
        <v>95.145631067961162</v>
      </c>
      <c r="HW101">
        <f t="shared" si="538"/>
        <v>92.018779342723008</v>
      </c>
      <c r="HX101">
        <f t="shared" si="539"/>
        <v>94.859813084112147</v>
      </c>
      <c r="HY101">
        <f t="shared" si="540"/>
        <v>91.5</v>
      </c>
      <c r="HZ101">
        <f t="shared" si="541"/>
        <v>92.631578947368425</v>
      </c>
      <c r="IA101" s="377">
        <f t="shared" si="544"/>
        <v>56.146505620689254</v>
      </c>
      <c r="IB101" s="365">
        <f t="shared" si="545"/>
        <v>47.116273820827793</v>
      </c>
      <c r="IC101" s="549" t="s">
        <v>184</v>
      </c>
      <c r="ID101" s="545">
        <f>AVERAGE(HP100:HP102,HQ100:HQ102,HR100:HR102,HS100:HS102,HT100:HT102,HU100:HU102,HY100:HY102)</f>
        <v>39.825514113691455</v>
      </c>
      <c r="IE101" s="545">
        <f>STDEV(HP100:HY102)</f>
        <v>46.595535455951612</v>
      </c>
      <c r="IF101" s="548">
        <f>IE101/SQRT(10)</f>
        <v>14.734802083593941</v>
      </c>
      <c r="IH101" s="398"/>
      <c r="II101" s="309"/>
      <c r="IJ101" s="309"/>
      <c r="IK101" s="309"/>
      <c r="IL101" s="309"/>
      <c r="IM101" s="309"/>
      <c r="IR101" s="309"/>
      <c r="IS101" s="309"/>
      <c r="IT101" s="309"/>
      <c r="IU101" s="283"/>
      <c r="IV101" s="335"/>
      <c r="IW101" s="526"/>
      <c r="IX101" s="42"/>
      <c r="IY101" s="42"/>
      <c r="JB101" s="398"/>
      <c r="JP101" s="334"/>
      <c r="JQ101" s="526"/>
      <c r="JR101" s="525"/>
      <c r="JS101" s="525"/>
      <c r="JT101" s="3"/>
    </row>
    <row r="102" spans="2:280" ht="16.5" thickTop="1" thickBot="1" x14ac:dyDescent="0.4">
      <c r="B102" s="460">
        <v>0.15277777777777801</v>
      </c>
      <c r="C102" s="562"/>
      <c r="D102" s="562"/>
      <c r="E102" s="562"/>
      <c r="F102" s="562"/>
      <c r="G102" s="562"/>
      <c r="H102" s="379">
        <v>187</v>
      </c>
      <c r="I102" s="379">
        <v>184</v>
      </c>
      <c r="J102" s="379">
        <v>193</v>
      </c>
      <c r="K102" s="379">
        <v>190</v>
      </c>
      <c r="L102" s="379">
        <v>199</v>
      </c>
      <c r="M102" s="379">
        <v>182</v>
      </c>
      <c r="N102" s="379">
        <v>173</v>
      </c>
      <c r="O102" s="447">
        <f t="shared" si="451"/>
        <v>186.85714285714286</v>
      </c>
      <c r="P102" s="446">
        <f t="shared" si="452"/>
        <v>8.3552093815489634</v>
      </c>
      <c r="Q102" s="455"/>
      <c r="R102" s="444"/>
      <c r="S102" s="458"/>
      <c r="T102" s="453"/>
      <c r="V102" s="460">
        <v>0.15277777777777801</v>
      </c>
      <c r="X102">
        <f t="shared" si="453"/>
        <v>0</v>
      </c>
      <c r="Y102">
        <f t="shared" si="454"/>
        <v>0</v>
      </c>
      <c r="Z102">
        <f t="shared" si="455"/>
        <v>0</v>
      </c>
      <c r="AA102">
        <f t="shared" si="456"/>
        <v>0</v>
      </c>
      <c r="AB102">
        <f t="shared" si="457"/>
        <v>89.047619047619037</v>
      </c>
      <c r="AC102">
        <f t="shared" si="458"/>
        <v>90.64039408866995</v>
      </c>
      <c r="AD102">
        <f t="shared" si="459"/>
        <v>93.689320388349515</v>
      </c>
      <c r="AE102">
        <f t="shared" si="460"/>
        <v>89.201877934272304</v>
      </c>
      <c r="AF102">
        <f t="shared" si="461"/>
        <v>92.990654205607484</v>
      </c>
      <c r="AG102">
        <f t="shared" si="462"/>
        <v>91</v>
      </c>
      <c r="AH102">
        <f t="shared" si="463"/>
        <v>91.05263157894737</v>
      </c>
      <c r="AI102" s="447">
        <f t="shared" si="464"/>
        <v>57.965681567587801</v>
      </c>
      <c r="AJ102" s="446">
        <f t="shared" si="465"/>
        <v>45.976563738413965</v>
      </c>
      <c r="AK102" s="455"/>
      <c r="AL102" s="444"/>
      <c r="AM102" s="458"/>
      <c r="AN102" s="453"/>
      <c r="AP102" s="460">
        <v>0.15277777777777801</v>
      </c>
      <c r="AQ102" s="562"/>
      <c r="AR102" s="562"/>
      <c r="AS102" s="562"/>
      <c r="AT102" s="562"/>
      <c r="AU102" s="562"/>
      <c r="AV102" s="379">
        <v>192</v>
      </c>
      <c r="AW102" s="379">
        <v>187</v>
      </c>
      <c r="AX102" s="379">
        <v>196</v>
      </c>
      <c r="AY102" s="379">
        <v>196</v>
      </c>
      <c r="AZ102" s="379">
        <v>202</v>
      </c>
      <c r="BA102" s="379">
        <v>187</v>
      </c>
      <c r="BB102" s="379">
        <v>176</v>
      </c>
      <c r="BC102" s="447">
        <f t="shared" si="466"/>
        <v>190.85714285714286</v>
      </c>
      <c r="BD102" s="446">
        <f t="shared" si="467"/>
        <v>8.4543592587605634</v>
      </c>
      <c r="BE102" s="455"/>
      <c r="BF102" s="444"/>
      <c r="BG102" s="458"/>
      <c r="BH102" s="453"/>
      <c r="BJ102" s="460">
        <v>0.15277777777777801</v>
      </c>
      <c r="BK102">
        <f t="shared" si="468"/>
        <v>0</v>
      </c>
      <c r="BL102">
        <f t="shared" si="469"/>
        <v>0</v>
      </c>
      <c r="BM102">
        <f t="shared" si="470"/>
        <v>0</v>
      </c>
      <c r="BN102">
        <f t="shared" si="471"/>
        <v>0</v>
      </c>
      <c r="BO102">
        <f t="shared" si="472"/>
        <v>0</v>
      </c>
      <c r="BP102">
        <f t="shared" si="473"/>
        <v>91.428571428571431</v>
      </c>
      <c r="BQ102">
        <f t="shared" si="474"/>
        <v>92.118226600985224</v>
      </c>
      <c r="BR102">
        <f t="shared" si="475"/>
        <v>95.145631067961162</v>
      </c>
      <c r="BS102">
        <f t="shared" si="476"/>
        <v>92.018779342723008</v>
      </c>
      <c r="BT102">
        <f t="shared" si="477"/>
        <v>94.392523364485982</v>
      </c>
      <c r="BU102">
        <f t="shared" si="478"/>
        <v>93.5</v>
      </c>
      <c r="BV102">
        <f t="shared" si="479"/>
        <v>92.631578947368425</v>
      </c>
      <c r="BW102" s="377">
        <f t="shared" si="542"/>
        <v>58.715436650741616</v>
      </c>
      <c r="BX102" s="365">
        <f t="shared" si="543"/>
        <v>46.568727297647072</v>
      </c>
      <c r="BY102" s="560"/>
      <c r="BZ102" s="545"/>
      <c r="CA102" s="559"/>
      <c r="CB102" s="558"/>
      <c r="CD102" s="460">
        <v>0.15277777777777801</v>
      </c>
      <c r="CE102" s="562"/>
      <c r="CF102" s="562"/>
      <c r="CG102" s="562"/>
      <c r="CH102" s="562"/>
      <c r="CI102" s="562"/>
      <c r="CJ102" s="379">
        <v>193</v>
      </c>
      <c r="CK102" s="379">
        <v>190</v>
      </c>
      <c r="CL102" s="379">
        <v>195</v>
      </c>
      <c r="CM102" s="379">
        <v>199</v>
      </c>
      <c r="CN102" s="379">
        <v>202</v>
      </c>
      <c r="CO102" s="379">
        <v>186</v>
      </c>
      <c r="CP102" s="379">
        <v>176</v>
      </c>
      <c r="CQ102" s="447">
        <f t="shared" si="480"/>
        <v>191.57142857142858</v>
      </c>
      <c r="CR102" s="446">
        <f t="shared" si="481"/>
        <v>8.6959213208864554</v>
      </c>
      <c r="CS102" s="455"/>
      <c r="CT102" s="444"/>
      <c r="CU102" s="458"/>
      <c r="CV102" s="453"/>
      <c r="CX102" s="460">
        <v>0.15277777777777801</v>
      </c>
      <c r="CY102">
        <f t="shared" si="482"/>
        <v>0</v>
      </c>
      <c r="CZ102">
        <f t="shared" si="483"/>
        <v>0</v>
      </c>
      <c r="DA102">
        <f t="shared" si="484"/>
        <v>0</v>
      </c>
      <c r="DB102">
        <f t="shared" si="485"/>
        <v>0</v>
      </c>
      <c r="DC102">
        <f t="shared" si="486"/>
        <v>0</v>
      </c>
      <c r="DD102">
        <f t="shared" si="487"/>
        <v>91.904761904761898</v>
      </c>
      <c r="DE102">
        <f t="shared" si="488"/>
        <v>93.596059113300484</v>
      </c>
      <c r="DF102">
        <f t="shared" si="489"/>
        <v>94.660194174757279</v>
      </c>
      <c r="DG102">
        <f t="shared" si="490"/>
        <v>93.427230046948367</v>
      </c>
      <c r="DH102">
        <f t="shared" si="491"/>
        <v>94.392523364485982</v>
      </c>
      <c r="DI102">
        <f t="shared" si="492"/>
        <v>93</v>
      </c>
      <c r="DJ102">
        <f t="shared" si="493"/>
        <v>92.631578947368425</v>
      </c>
      <c r="DK102" s="377">
        <f t="shared" si="494"/>
        <v>59.419304322874765</v>
      </c>
      <c r="DL102" s="365">
        <f t="shared" si="495"/>
        <v>47.115044428291391</v>
      </c>
      <c r="DM102" s="560"/>
      <c r="DN102" s="545"/>
      <c r="DO102" s="559"/>
      <c r="DP102" s="558"/>
      <c r="DR102" s="460">
        <v>0.15277777777777801</v>
      </c>
      <c r="DS102" s="562"/>
      <c r="DT102" s="562"/>
      <c r="DU102" s="562"/>
      <c r="DV102" s="562"/>
      <c r="DW102" s="562"/>
      <c r="DX102" s="379">
        <v>194</v>
      </c>
      <c r="DY102" s="379">
        <v>190</v>
      </c>
      <c r="DZ102" s="379">
        <v>195</v>
      </c>
      <c r="EA102" s="379">
        <v>199</v>
      </c>
      <c r="EB102" s="379">
        <v>202</v>
      </c>
      <c r="EC102" s="379">
        <v>186</v>
      </c>
      <c r="ED102" s="379">
        <v>177</v>
      </c>
      <c r="EE102" s="552">
        <f t="shared" si="496"/>
        <v>191.85714285714286</v>
      </c>
      <c r="EF102" s="551">
        <f t="shared" si="497"/>
        <v>8.4346225252145768</v>
      </c>
      <c r="EG102" s="463"/>
      <c r="EH102" s="556"/>
      <c r="EI102" s="458"/>
      <c r="EJ102" s="462"/>
      <c r="EL102" s="460">
        <v>0.15277777777777801</v>
      </c>
      <c r="EM102">
        <f t="shared" si="498"/>
        <v>0</v>
      </c>
      <c r="EN102">
        <f t="shared" si="499"/>
        <v>0</v>
      </c>
      <c r="EO102">
        <f t="shared" si="500"/>
        <v>0</v>
      </c>
      <c r="EP102">
        <f t="shared" si="501"/>
        <v>0</v>
      </c>
      <c r="EQ102">
        <f t="shared" si="502"/>
        <v>0</v>
      </c>
      <c r="ER102">
        <f t="shared" si="503"/>
        <v>92.38095238095238</v>
      </c>
      <c r="ES102">
        <f t="shared" si="504"/>
        <v>93.596059113300484</v>
      </c>
      <c r="ET102">
        <f t="shared" si="505"/>
        <v>94.660194174757279</v>
      </c>
      <c r="EU102">
        <f t="shared" si="506"/>
        <v>93.427230046948367</v>
      </c>
      <c r="EV102">
        <f t="shared" si="507"/>
        <v>94.392523364485982</v>
      </c>
      <c r="EW102">
        <f t="shared" si="508"/>
        <v>93</v>
      </c>
      <c r="EX102">
        <f t="shared" si="509"/>
        <v>93.15789473684211</v>
      </c>
      <c r="EY102" s="377">
        <f t="shared" si="510"/>
        <v>59.510441256116955</v>
      </c>
      <c r="EZ102" s="365">
        <f t="shared" si="511"/>
        <v>47.185363551890482</v>
      </c>
      <c r="FA102" s="560"/>
      <c r="FB102" s="545"/>
      <c r="FC102" s="559"/>
      <c r="FD102" s="558"/>
      <c r="FF102" s="460">
        <v>0.15277777777777801</v>
      </c>
      <c r="FG102" s="562"/>
      <c r="FH102" s="562"/>
      <c r="FI102" s="562"/>
      <c r="FJ102" s="562"/>
      <c r="FK102" s="562"/>
      <c r="FL102" s="379">
        <v>195</v>
      </c>
      <c r="FM102" s="379">
        <v>189</v>
      </c>
      <c r="FN102" s="379">
        <v>197</v>
      </c>
      <c r="FO102" s="379">
        <v>197</v>
      </c>
      <c r="FP102" s="379">
        <v>202</v>
      </c>
      <c r="FQ102" s="379">
        <v>185</v>
      </c>
      <c r="FR102" s="379">
        <v>177</v>
      </c>
      <c r="FS102" s="447">
        <f t="shared" si="512"/>
        <v>191.71428571428572</v>
      </c>
      <c r="FT102" s="446">
        <f t="shared" si="513"/>
        <v>8.5773788870160423</v>
      </c>
      <c r="FU102" s="455"/>
      <c r="FV102" s="561"/>
      <c r="FW102" s="458"/>
      <c r="FX102" s="453"/>
      <c r="FZ102" s="460">
        <v>0.15277777777777801</v>
      </c>
      <c r="GA102">
        <f t="shared" si="514"/>
        <v>0</v>
      </c>
      <c r="GB102">
        <f t="shared" si="515"/>
        <v>0</v>
      </c>
      <c r="GC102">
        <f t="shared" si="516"/>
        <v>0</v>
      </c>
      <c r="GD102">
        <f t="shared" si="517"/>
        <v>0</v>
      </c>
      <c r="GE102">
        <f t="shared" si="518"/>
        <v>0</v>
      </c>
      <c r="GF102">
        <f t="shared" si="519"/>
        <v>92.857142857142861</v>
      </c>
      <c r="GG102">
        <f t="shared" si="520"/>
        <v>93.103448275862064</v>
      </c>
      <c r="GH102">
        <f t="shared" si="521"/>
        <v>95.631067961165044</v>
      </c>
      <c r="GI102">
        <f t="shared" si="522"/>
        <v>92.488262910798127</v>
      </c>
      <c r="GJ102">
        <f t="shared" si="523"/>
        <v>94.392523364485982</v>
      </c>
      <c r="GK102">
        <f t="shared" si="524"/>
        <v>92.5</v>
      </c>
      <c r="GL102">
        <f t="shared" si="525"/>
        <v>93.15789473684211</v>
      </c>
      <c r="GM102" s="377">
        <f t="shared" si="526"/>
        <v>56.097244536945411</v>
      </c>
      <c r="GN102" s="365">
        <f t="shared" si="527"/>
        <v>47.154957236518619</v>
      </c>
      <c r="GO102" s="560"/>
      <c r="GP102" s="545"/>
      <c r="GQ102" s="559"/>
      <c r="GR102" s="558"/>
      <c r="GT102" s="460">
        <v>0.15277777777777801</v>
      </c>
      <c r="GU102" s="562"/>
      <c r="GV102" s="562"/>
      <c r="GW102" s="562"/>
      <c r="GX102" s="562"/>
      <c r="GY102" s="562"/>
      <c r="GZ102" s="379">
        <v>196</v>
      </c>
      <c r="HA102" s="379">
        <v>190</v>
      </c>
      <c r="HB102" s="379">
        <v>196</v>
      </c>
      <c r="HC102" s="379">
        <v>196</v>
      </c>
      <c r="HD102" s="379">
        <v>203</v>
      </c>
      <c r="HE102" s="379">
        <v>185</v>
      </c>
      <c r="HF102" s="379">
        <v>177</v>
      </c>
      <c r="HG102" s="447">
        <f t="shared" si="528"/>
        <v>191.85714285714286</v>
      </c>
      <c r="HH102" s="446">
        <f t="shared" si="529"/>
        <v>8.629958891917763</v>
      </c>
      <c r="HI102" s="455"/>
      <c r="HJ102" s="561"/>
      <c r="HK102" s="458"/>
      <c r="HL102" s="453"/>
      <c r="HN102" s="460">
        <v>0.15277777777777801</v>
      </c>
      <c r="HO102">
        <f t="shared" si="530"/>
        <v>0</v>
      </c>
      <c r="HP102">
        <f t="shared" si="531"/>
        <v>0</v>
      </c>
      <c r="HQ102">
        <f t="shared" si="532"/>
        <v>0</v>
      </c>
      <c r="HR102">
        <f t="shared" si="533"/>
        <v>0</v>
      </c>
      <c r="HS102">
        <f t="shared" si="534"/>
        <v>0</v>
      </c>
      <c r="HT102">
        <f t="shared" si="535"/>
        <v>93.333333333333329</v>
      </c>
      <c r="HU102">
        <f t="shared" si="536"/>
        <v>93.596059113300484</v>
      </c>
      <c r="HV102">
        <f t="shared" si="537"/>
        <v>95.145631067961162</v>
      </c>
      <c r="HW102">
        <f t="shared" si="538"/>
        <v>92.018779342723008</v>
      </c>
      <c r="HX102">
        <f t="shared" si="539"/>
        <v>94.859813084112147</v>
      </c>
      <c r="HY102">
        <f t="shared" si="540"/>
        <v>92.5</v>
      </c>
      <c r="HZ102">
        <f t="shared" si="541"/>
        <v>93.15789473684211</v>
      </c>
      <c r="IA102" s="377">
        <f t="shared" si="544"/>
        <v>55.997742546523966</v>
      </c>
      <c r="IB102" s="365">
        <f t="shared" si="545"/>
        <v>47.048926743485559</v>
      </c>
      <c r="IC102" s="560"/>
      <c r="ID102" s="545"/>
      <c r="IE102" s="559"/>
      <c r="IF102" s="558"/>
      <c r="IH102" s="398"/>
      <c r="II102" s="309"/>
      <c r="IJ102" s="309"/>
      <c r="IK102" s="309"/>
      <c r="IL102" s="309"/>
      <c r="IM102" s="309"/>
      <c r="IR102" s="309"/>
      <c r="IS102" s="309"/>
      <c r="IT102" s="309"/>
      <c r="IU102" s="283"/>
      <c r="IV102" s="335"/>
      <c r="IY102" s="42"/>
      <c r="JB102" s="398"/>
      <c r="JP102" s="334"/>
      <c r="JR102" s="525"/>
      <c r="JS102" s="3"/>
      <c r="JT102" s="3"/>
    </row>
    <row r="103" spans="2:280" ht="16.5" thickTop="1" thickBot="1" x14ac:dyDescent="0.4">
      <c r="B103" s="456">
        <v>0.16666666666666699</v>
      </c>
      <c r="C103" s="557"/>
      <c r="D103" s="557"/>
      <c r="E103" s="557"/>
      <c r="F103" s="557"/>
      <c r="G103" s="557"/>
      <c r="H103" s="379">
        <v>188</v>
      </c>
      <c r="I103" s="379">
        <v>186</v>
      </c>
      <c r="J103" s="379">
        <v>194</v>
      </c>
      <c r="K103" s="379">
        <v>192</v>
      </c>
      <c r="L103" s="379">
        <v>200</v>
      </c>
      <c r="M103" s="379">
        <v>180</v>
      </c>
      <c r="N103" s="379">
        <v>173</v>
      </c>
      <c r="O103" s="447">
        <f t="shared" si="451"/>
        <v>187.57142857142858</v>
      </c>
      <c r="P103" s="446">
        <f t="shared" si="452"/>
        <v>9.015859043136949</v>
      </c>
      <c r="Q103" s="463"/>
      <c r="R103" s="444"/>
      <c r="S103" s="458"/>
      <c r="T103" s="462"/>
      <c r="V103" s="456">
        <v>0.16666666666666699</v>
      </c>
      <c r="X103">
        <f t="shared" si="453"/>
        <v>0</v>
      </c>
      <c r="Y103">
        <f t="shared" si="454"/>
        <v>0</v>
      </c>
      <c r="Z103">
        <f t="shared" si="455"/>
        <v>0</v>
      </c>
      <c r="AA103">
        <f t="shared" si="456"/>
        <v>0</v>
      </c>
      <c r="AB103">
        <f t="shared" si="457"/>
        <v>89.523809523809533</v>
      </c>
      <c r="AC103">
        <f t="shared" si="458"/>
        <v>91.62561576354679</v>
      </c>
      <c r="AD103">
        <f t="shared" si="459"/>
        <v>94.174757281553397</v>
      </c>
      <c r="AE103">
        <f t="shared" si="460"/>
        <v>90.140845070422543</v>
      </c>
      <c r="AF103">
        <f t="shared" si="461"/>
        <v>93.45794392523365</v>
      </c>
      <c r="AG103">
        <f t="shared" si="462"/>
        <v>90</v>
      </c>
      <c r="AH103">
        <f t="shared" si="463"/>
        <v>91.05263157894737</v>
      </c>
      <c r="AI103" s="447">
        <f t="shared" si="464"/>
        <v>58.179600285773944</v>
      </c>
      <c r="AJ103" s="446">
        <f t="shared" si="465"/>
        <v>46.147011833271279</v>
      </c>
      <c r="AK103" s="463"/>
      <c r="AL103" s="444"/>
      <c r="AM103" s="458"/>
      <c r="AN103" s="462"/>
      <c r="AP103" s="456">
        <v>0.16666666666666699</v>
      </c>
      <c r="AQ103" s="557"/>
      <c r="AR103" s="557"/>
      <c r="AS103" s="557"/>
      <c r="AT103" s="557"/>
      <c r="AU103" s="557"/>
      <c r="AV103" s="379">
        <v>191</v>
      </c>
      <c r="AW103" s="379">
        <v>188</v>
      </c>
      <c r="AX103" s="379">
        <v>196</v>
      </c>
      <c r="AY103" s="379">
        <v>197</v>
      </c>
      <c r="AZ103" s="379">
        <v>201</v>
      </c>
      <c r="BA103" s="379">
        <v>186</v>
      </c>
      <c r="BB103" s="379">
        <v>174</v>
      </c>
      <c r="BC103" s="447">
        <f t="shared" si="466"/>
        <v>190.42857142857142</v>
      </c>
      <c r="BD103" s="446">
        <f t="shared" si="467"/>
        <v>8.9602295888952703</v>
      </c>
      <c r="BE103" s="463"/>
      <c r="BF103" s="444"/>
      <c r="BG103" s="458"/>
      <c r="BH103" s="462"/>
      <c r="BJ103" s="456">
        <v>0.16666666666666699</v>
      </c>
      <c r="BK103">
        <f t="shared" si="468"/>
        <v>0</v>
      </c>
      <c r="BL103">
        <f t="shared" si="469"/>
        <v>0</v>
      </c>
      <c r="BM103">
        <f t="shared" si="470"/>
        <v>0</v>
      </c>
      <c r="BN103">
        <f t="shared" si="471"/>
        <v>0</v>
      </c>
      <c r="BO103">
        <f t="shared" si="472"/>
        <v>0</v>
      </c>
      <c r="BP103">
        <f t="shared" si="473"/>
        <v>90.952380952380949</v>
      </c>
      <c r="BQ103">
        <f t="shared" si="474"/>
        <v>92.610837438423644</v>
      </c>
      <c r="BR103">
        <f t="shared" si="475"/>
        <v>95.145631067961162</v>
      </c>
      <c r="BS103">
        <f t="shared" si="476"/>
        <v>92.488262910798127</v>
      </c>
      <c r="BT103">
        <f t="shared" si="477"/>
        <v>93.925233644859816</v>
      </c>
      <c r="BU103">
        <f t="shared" si="478"/>
        <v>93</v>
      </c>
      <c r="BV103">
        <f t="shared" si="479"/>
        <v>91.578947368421055</v>
      </c>
      <c r="BW103" s="377">
        <f t="shared" si="542"/>
        <v>59.2032100683723</v>
      </c>
      <c r="BX103" s="365">
        <f t="shared" si="543"/>
        <v>46.949638111091694</v>
      </c>
      <c r="BY103" s="555"/>
      <c r="BZ103" s="545"/>
      <c r="CA103" s="554"/>
      <c r="CB103" s="553"/>
      <c r="CD103" s="456">
        <v>0.16666666666666699</v>
      </c>
      <c r="CE103" s="557"/>
      <c r="CF103" s="557"/>
      <c r="CG103" s="557"/>
      <c r="CH103" s="557"/>
      <c r="CI103" s="557"/>
      <c r="CJ103" s="379">
        <v>194</v>
      </c>
      <c r="CK103" s="379">
        <v>190</v>
      </c>
      <c r="CL103" s="379">
        <v>194</v>
      </c>
      <c r="CM103" s="379">
        <v>200</v>
      </c>
      <c r="CN103" s="379">
        <v>203</v>
      </c>
      <c r="CO103" s="379">
        <v>187</v>
      </c>
      <c r="CP103" s="379">
        <v>177</v>
      </c>
      <c r="CQ103" s="447">
        <f t="shared" si="480"/>
        <v>192.14285714285714</v>
      </c>
      <c r="CR103" s="446">
        <f t="shared" si="481"/>
        <v>8.629958891917763</v>
      </c>
      <c r="CS103" s="463"/>
      <c r="CT103" s="444"/>
      <c r="CU103" s="458"/>
      <c r="CV103" s="462"/>
      <c r="CX103" s="456">
        <v>0.16666666666666699</v>
      </c>
      <c r="CY103">
        <f t="shared" si="482"/>
        <v>0</v>
      </c>
      <c r="CZ103">
        <f t="shared" si="483"/>
        <v>0</v>
      </c>
      <c r="DA103">
        <f t="shared" si="484"/>
        <v>0</v>
      </c>
      <c r="DB103">
        <f t="shared" si="485"/>
        <v>0</v>
      </c>
      <c r="DC103">
        <f t="shared" si="486"/>
        <v>0</v>
      </c>
      <c r="DD103">
        <f t="shared" si="487"/>
        <v>92.38095238095238</v>
      </c>
      <c r="DE103">
        <f t="shared" si="488"/>
        <v>93.596059113300484</v>
      </c>
      <c r="DF103">
        <f t="shared" si="489"/>
        <v>94.174757281553397</v>
      </c>
      <c r="DG103">
        <f t="shared" si="490"/>
        <v>93.896713615023472</v>
      </c>
      <c r="DH103">
        <f t="shared" si="491"/>
        <v>94.859813084112147</v>
      </c>
      <c r="DI103">
        <f t="shared" si="492"/>
        <v>93.5</v>
      </c>
      <c r="DJ103">
        <f t="shared" si="493"/>
        <v>93.15789473684211</v>
      </c>
      <c r="DK103" s="377">
        <f t="shared" si="494"/>
        <v>59.596926382889457</v>
      </c>
      <c r="DL103" s="365">
        <f t="shared" si="495"/>
        <v>47.253823013681881</v>
      </c>
      <c r="DM103" s="555"/>
      <c r="DN103" s="545"/>
      <c r="DO103" s="554"/>
      <c r="DP103" s="553"/>
      <c r="DR103" s="456">
        <v>0.16666666666666699</v>
      </c>
      <c r="DS103" s="557"/>
      <c r="DT103" s="557"/>
      <c r="DU103" s="557"/>
      <c r="DV103" s="557"/>
      <c r="DW103" s="557"/>
      <c r="DX103" s="379">
        <v>194</v>
      </c>
      <c r="DY103" s="379">
        <v>191</v>
      </c>
      <c r="DZ103" s="379">
        <v>196</v>
      </c>
      <c r="EA103" s="379">
        <v>200</v>
      </c>
      <c r="EB103" s="379">
        <v>202</v>
      </c>
      <c r="EC103" s="379">
        <v>187</v>
      </c>
      <c r="ED103" s="379">
        <v>178</v>
      </c>
      <c r="EE103" s="552">
        <f t="shared" si="496"/>
        <v>192.57142857142858</v>
      </c>
      <c r="EF103" s="551">
        <f t="shared" si="497"/>
        <v>8.2027869828317677</v>
      </c>
      <c r="EG103" s="459" t="s">
        <v>183</v>
      </c>
      <c r="EH103" s="550">
        <f>AVERAGE(DS103:DS105,DT103:DT105,DU103:DU105,DV103:DV105,DW103:DW105,DX103:DX105,DY103:DY105,ED103:ED105)</f>
        <v>187.77777777777777</v>
      </c>
      <c r="EI103" s="458">
        <f>STDEV(DS103:ED103)</f>
        <v>8.2027869828317677</v>
      </c>
      <c r="EJ103" s="457">
        <f>EI103/SQRT(10)</f>
        <v>2.593949002692888</v>
      </c>
      <c r="EL103" s="456">
        <v>0.16666666666666699</v>
      </c>
      <c r="EM103">
        <f t="shared" si="498"/>
        <v>0</v>
      </c>
      <c r="EN103">
        <f t="shared" si="499"/>
        <v>0</v>
      </c>
      <c r="EO103">
        <f t="shared" si="500"/>
        <v>0</v>
      </c>
      <c r="EP103">
        <f t="shared" si="501"/>
        <v>0</v>
      </c>
      <c r="EQ103">
        <f t="shared" si="502"/>
        <v>0</v>
      </c>
      <c r="ER103">
        <f t="shared" si="503"/>
        <v>92.38095238095238</v>
      </c>
      <c r="ES103">
        <f t="shared" si="504"/>
        <v>94.088669950738918</v>
      </c>
      <c r="ET103">
        <f t="shared" si="505"/>
        <v>95.145631067961162</v>
      </c>
      <c r="EU103">
        <f t="shared" si="506"/>
        <v>93.896713615023472</v>
      </c>
      <c r="EV103">
        <f t="shared" si="507"/>
        <v>94.392523364485982</v>
      </c>
      <c r="EW103">
        <f t="shared" si="508"/>
        <v>93.5</v>
      </c>
      <c r="EX103">
        <f t="shared" si="509"/>
        <v>93.684210526315795</v>
      </c>
      <c r="EY103" s="377">
        <f t="shared" si="510"/>
        <v>59.735336445952527</v>
      </c>
      <c r="EZ103" s="365">
        <f t="shared" si="511"/>
        <v>47.364245228404805</v>
      </c>
      <c r="FA103" s="555"/>
      <c r="FB103" s="545"/>
      <c r="FC103" s="554"/>
      <c r="FD103" s="553"/>
      <c r="FF103" s="456">
        <v>0.16666666666666699</v>
      </c>
      <c r="FG103" s="557"/>
      <c r="FH103" s="557"/>
      <c r="FI103" s="557"/>
      <c r="FJ103" s="557"/>
      <c r="FK103" s="557"/>
      <c r="FL103" s="379">
        <v>194</v>
      </c>
      <c r="FM103" s="379">
        <v>190</v>
      </c>
      <c r="FN103" s="379">
        <v>198</v>
      </c>
      <c r="FO103" s="379">
        <v>197</v>
      </c>
      <c r="FP103" s="379">
        <v>201</v>
      </c>
      <c r="FQ103" s="379">
        <v>187</v>
      </c>
      <c r="FR103" s="379">
        <v>177</v>
      </c>
      <c r="FS103" s="447">
        <f t="shared" si="512"/>
        <v>192</v>
      </c>
      <c r="FT103" s="446">
        <f t="shared" si="513"/>
        <v>8.1649658092772608</v>
      </c>
      <c r="FU103" s="463"/>
      <c r="FV103" s="556"/>
      <c r="FW103" s="458"/>
      <c r="FX103" s="462"/>
      <c r="FZ103" s="456">
        <v>0.16666666666666699</v>
      </c>
      <c r="GA103">
        <f t="shared" si="514"/>
        <v>0</v>
      </c>
      <c r="GB103">
        <f t="shared" si="515"/>
        <v>0</v>
      </c>
      <c r="GC103">
        <f t="shared" si="516"/>
        <v>0</v>
      </c>
      <c r="GD103">
        <f t="shared" si="517"/>
        <v>0</v>
      </c>
      <c r="GE103">
        <f t="shared" si="518"/>
        <v>0</v>
      </c>
      <c r="GF103">
        <f t="shared" si="519"/>
        <v>92.38095238095238</v>
      </c>
      <c r="GG103">
        <f t="shared" si="520"/>
        <v>93.596059113300484</v>
      </c>
      <c r="GH103">
        <f t="shared" si="521"/>
        <v>96.116504854368941</v>
      </c>
      <c r="GI103">
        <f t="shared" si="522"/>
        <v>92.488262910798127</v>
      </c>
      <c r="GJ103">
        <f t="shared" si="523"/>
        <v>93.925233644859816</v>
      </c>
      <c r="GK103">
        <f t="shared" si="524"/>
        <v>93.5</v>
      </c>
      <c r="GL103">
        <f t="shared" si="525"/>
        <v>93.15789473684211</v>
      </c>
      <c r="GM103" s="377">
        <f t="shared" si="526"/>
        <v>56.200701290427972</v>
      </c>
      <c r="GN103" s="365">
        <f t="shared" si="527"/>
        <v>47.230924819096188</v>
      </c>
      <c r="GO103" s="555"/>
      <c r="GP103" s="545"/>
      <c r="GQ103" s="554"/>
      <c r="GR103" s="553"/>
      <c r="GT103" s="456">
        <v>0.16666666666666699</v>
      </c>
      <c r="GU103" s="557"/>
      <c r="GV103" s="557"/>
      <c r="GW103" s="557"/>
      <c r="GX103" s="557"/>
      <c r="GY103" s="557"/>
      <c r="GZ103" s="379">
        <v>196</v>
      </c>
      <c r="HA103" s="379">
        <v>192</v>
      </c>
      <c r="HB103" s="379">
        <v>197</v>
      </c>
      <c r="HC103" s="379">
        <v>197</v>
      </c>
      <c r="HD103" s="379">
        <v>203</v>
      </c>
      <c r="HE103" s="379">
        <v>186</v>
      </c>
      <c r="HF103" s="379">
        <v>177</v>
      </c>
      <c r="HG103" s="447">
        <f t="shared" si="528"/>
        <v>192.57142857142858</v>
      </c>
      <c r="HH103" s="446">
        <f t="shared" si="529"/>
        <v>8.618916073713347</v>
      </c>
      <c r="HI103" s="463"/>
      <c r="HJ103" s="556"/>
      <c r="HK103" s="458"/>
      <c r="HL103" s="462"/>
      <c r="HN103" s="456">
        <v>0.16666666666666699</v>
      </c>
      <c r="HO103">
        <f t="shared" si="530"/>
        <v>0</v>
      </c>
      <c r="HP103">
        <f t="shared" si="531"/>
        <v>0</v>
      </c>
      <c r="HQ103">
        <f t="shared" si="532"/>
        <v>0</v>
      </c>
      <c r="HR103">
        <f t="shared" si="533"/>
        <v>0</v>
      </c>
      <c r="HS103">
        <f t="shared" si="534"/>
        <v>0</v>
      </c>
      <c r="HT103">
        <f t="shared" si="535"/>
        <v>93.333333333333329</v>
      </c>
      <c r="HU103">
        <f t="shared" si="536"/>
        <v>94.581280788177338</v>
      </c>
      <c r="HV103">
        <f t="shared" si="537"/>
        <v>95.631067961165044</v>
      </c>
      <c r="HW103">
        <f t="shared" si="538"/>
        <v>92.488262910798127</v>
      </c>
      <c r="HX103">
        <f t="shared" si="539"/>
        <v>94.859813084112147</v>
      </c>
      <c r="HY103">
        <f t="shared" si="540"/>
        <v>93</v>
      </c>
      <c r="HZ103">
        <f t="shared" si="541"/>
        <v>93.15789473684211</v>
      </c>
      <c r="IA103" s="377">
        <f t="shared" si="544"/>
        <v>56.145361594143012</v>
      </c>
      <c r="IB103" s="365">
        <f t="shared" si="545"/>
        <v>47.189497607746034</v>
      </c>
      <c r="IC103" s="555"/>
      <c r="ID103" s="545"/>
      <c r="IE103" s="554"/>
      <c r="IF103" s="553"/>
      <c r="IH103" s="398"/>
      <c r="II103" s="309"/>
      <c r="IJ103" s="309"/>
      <c r="IK103" s="309"/>
      <c r="IL103" s="309"/>
      <c r="IM103" s="309"/>
      <c r="IR103" s="309"/>
      <c r="IS103" s="309"/>
      <c r="IT103" s="309"/>
      <c r="IU103" s="283"/>
      <c r="IV103" s="335"/>
      <c r="IY103" s="42"/>
      <c r="JB103" s="398"/>
      <c r="JP103" s="334"/>
      <c r="JR103" s="525"/>
      <c r="JS103" s="3"/>
      <c r="JT103" s="3"/>
    </row>
    <row r="104" spans="2:280" ht="16.5" thickTop="1" thickBot="1" x14ac:dyDescent="0.4">
      <c r="B104" s="460">
        <v>0.180555555555556</v>
      </c>
      <c r="C104" s="450"/>
      <c r="D104" s="450"/>
      <c r="E104" s="450"/>
      <c r="F104" s="450"/>
      <c r="G104" s="450"/>
      <c r="H104" s="379">
        <v>189</v>
      </c>
      <c r="I104" s="379">
        <v>186</v>
      </c>
      <c r="J104" s="379">
        <v>194</v>
      </c>
      <c r="K104" s="379">
        <v>193</v>
      </c>
      <c r="L104" s="379">
        <v>200</v>
      </c>
      <c r="M104" s="379">
        <v>184</v>
      </c>
      <c r="N104" s="379">
        <v>173</v>
      </c>
      <c r="O104" s="447">
        <f t="shared" si="451"/>
        <v>188.42857142857142</v>
      </c>
      <c r="P104" s="446">
        <f t="shared" si="452"/>
        <v>8.6575043143148918</v>
      </c>
      <c r="Q104" s="459" t="s">
        <v>183</v>
      </c>
      <c r="R104" s="444" t="e">
        <f>AVERAGE(H104:H106,I104:I106,J104:J106,K104:K106,L104:L106,M104:M106,#REF!)</f>
        <v>#REF!</v>
      </c>
      <c r="S104" s="458">
        <f>STDEV(C104:N106)</f>
        <v>8.0961484082012145</v>
      </c>
      <c r="T104" s="457">
        <f>S104/SQRT(10)</f>
        <v>2.5602269244662486</v>
      </c>
      <c r="V104" s="460">
        <v>0.180555555555556</v>
      </c>
      <c r="X104">
        <f t="shared" si="453"/>
        <v>0</v>
      </c>
      <c r="Y104">
        <f t="shared" si="454"/>
        <v>0</v>
      </c>
      <c r="Z104">
        <f t="shared" si="455"/>
        <v>0</v>
      </c>
      <c r="AA104">
        <f t="shared" si="456"/>
        <v>0</v>
      </c>
      <c r="AB104">
        <f t="shared" si="457"/>
        <v>90</v>
      </c>
      <c r="AC104">
        <f t="shared" si="458"/>
        <v>91.62561576354679</v>
      </c>
      <c r="AD104">
        <f t="shared" si="459"/>
        <v>94.174757281553397</v>
      </c>
      <c r="AE104">
        <f t="shared" si="460"/>
        <v>90.610328638497649</v>
      </c>
      <c r="AF104">
        <f t="shared" si="461"/>
        <v>93.45794392523365</v>
      </c>
      <c r="AG104">
        <f t="shared" si="462"/>
        <v>92</v>
      </c>
      <c r="AH104">
        <f t="shared" si="463"/>
        <v>91.05263157894737</v>
      </c>
      <c r="AI104" s="447">
        <f t="shared" si="464"/>
        <v>58.447388835252625</v>
      </c>
      <c r="AJ104" s="446">
        <f t="shared" si="465"/>
        <v>46.353283757461512</v>
      </c>
      <c r="AK104" s="459" t="s">
        <v>183</v>
      </c>
      <c r="AL104" s="444" t="e">
        <f>AVERAGE(AC104:AC106,AD104:AD106,AE104:AE106,AF104:AF106,AG104:AG106,AH104:AH106,#REF!)</f>
        <v>#REF!</v>
      </c>
      <c r="AM104" s="458">
        <f>STDEV(X104:AH106)</f>
        <v>44.771833739833454</v>
      </c>
      <c r="AN104" s="457">
        <f>AM104/SQRT(10)</f>
        <v>14.158096964024823</v>
      </c>
      <c r="AP104" s="460">
        <v>0.180555555555556</v>
      </c>
      <c r="AQ104" s="450"/>
      <c r="AR104" s="450"/>
      <c r="AS104" s="450"/>
      <c r="AT104" s="450"/>
      <c r="AU104" s="450"/>
      <c r="AV104" s="379">
        <v>193</v>
      </c>
      <c r="AW104" s="379">
        <v>189</v>
      </c>
      <c r="AX104" s="379">
        <v>196</v>
      </c>
      <c r="AY104" s="379">
        <v>199</v>
      </c>
      <c r="AZ104" s="379">
        <v>202</v>
      </c>
      <c r="BA104" s="379">
        <v>187</v>
      </c>
      <c r="BB104" s="379">
        <v>175</v>
      </c>
      <c r="BC104" s="447">
        <f t="shared" si="466"/>
        <v>191.57142857142858</v>
      </c>
      <c r="BD104" s="446">
        <f t="shared" si="467"/>
        <v>9.015859043136949</v>
      </c>
      <c r="BE104" s="459" t="s">
        <v>183</v>
      </c>
      <c r="BF104" s="444">
        <f>AVERAGE(AV104:AV106,AW104:AW106,AX104:AX106,AY104:AY106,AZ104:AZ106,BA104:BA106,BB104:BB106)</f>
        <v>190.85714285714286</v>
      </c>
      <c r="BG104" s="458">
        <f>STDEV(AQ104:BB106)</f>
        <v>8.4987394023214655</v>
      </c>
      <c r="BH104" s="457">
        <f>BG104/SQRT(10)</f>
        <v>2.6875373751553933</v>
      </c>
      <c r="BJ104" s="460">
        <v>0.180555555555556</v>
      </c>
      <c r="BK104">
        <f t="shared" si="468"/>
        <v>0</v>
      </c>
      <c r="BL104">
        <f t="shared" si="469"/>
        <v>0</v>
      </c>
      <c r="BM104">
        <f t="shared" si="470"/>
        <v>0</v>
      </c>
      <c r="BN104">
        <f t="shared" si="471"/>
        <v>0</v>
      </c>
      <c r="BO104">
        <f t="shared" si="472"/>
        <v>0</v>
      </c>
      <c r="BP104">
        <f t="shared" si="473"/>
        <v>91.904761904761898</v>
      </c>
      <c r="BQ104">
        <f t="shared" si="474"/>
        <v>93.103448275862064</v>
      </c>
      <c r="BR104">
        <f t="shared" si="475"/>
        <v>95.145631067961162</v>
      </c>
      <c r="BS104">
        <f t="shared" si="476"/>
        <v>93.427230046948367</v>
      </c>
      <c r="BT104">
        <f t="shared" si="477"/>
        <v>94.392523364485982</v>
      </c>
      <c r="BU104">
        <f t="shared" si="478"/>
        <v>93.5</v>
      </c>
      <c r="BV104">
        <f t="shared" si="479"/>
        <v>92.10526315789474</v>
      </c>
      <c r="BW104" s="377">
        <f t="shared" si="542"/>
        <v>59.063753943894987</v>
      </c>
      <c r="BX104" s="365">
        <f t="shared" si="543"/>
        <v>46.839863883753459</v>
      </c>
      <c r="BY104" s="549" t="s">
        <v>183</v>
      </c>
      <c r="BZ104" s="545">
        <f>AVERAGE(BL103:BL105,BM103:BM105,BN103:BN105,BO103:BO105,BP103:BP105,BQ103:BQ105,BV103:BV105)</f>
        <v>39.445246943302422</v>
      </c>
      <c r="CA104" s="545">
        <f>STDEV(BL103:BV105)</f>
        <v>45.485466638531925</v>
      </c>
      <c r="CB104" s="548">
        <f>CA104/SQRT(10)</f>
        <v>14.38376750133636</v>
      </c>
      <c r="CD104" s="460">
        <v>0.180555555555556</v>
      </c>
      <c r="CE104" s="450"/>
      <c r="CF104" s="450"/>
      <c r="CG104" s="450"/>
      <c r="CH104" s="450"/>
      <c r="CI104" s="450"/>
      <c r="CJ104" s="379">
        <v>196</v>
      </c>
      <c r="CK104" s="379">
        <v>191</v>
      </c>
      <c r="CL104" s="379">
        <v>196</v>
      </c>
      <c r="CM104" s="379">
        <v>201</v>
      </c>
      <c r="CN104" s="379">
        <v>202</v>
      </c>
      <c r="CO104" s="379">
        <v>188</v>
      </c>
      <c r="CP104" s="379">
        <v>176</v>
      </c>
      <c r="CQ104" s="447">
        <f t="shared" si="480"/>
        <v>192.85714285714286</v>
      </c>
      <c r="CR104" s="446">
        <f t="shared" si="481"/>
        <v>8.952254305081885</v>
      </c>
      <c r="CS104" s="459" t="s">
        <v>183</v>
      </c>
      <c r="CT104" s="444">
        <f>AVERAGE(CJ104:CJ106,CK104:CK106,CL104:CL106,CM104:CM106,CN104:CN106,CO104:CO106,CP104:CP106)</f>
        <v>192.66666666666666</v>
      </c>
      <c r="CU104" s="458">
        <f>STDEV(CE104:CP106)</f>
        <v>8.4340579398847719</v>
      </c>
      <c r="CV104" s="457">
        <f>CU104/SQRT(10)</f>
        <v>2.6670833007863357</v>
      </c>
      <c r="CX104" s="460">
        <v>0.180555555555556</v>
      </c>
      <c r="CY104">
        <f t="shared" si="482"/>
        <v>0</v>
      </c>
      <c r="CZ104">
        <f t="shared" si="483"/>
        <v>0</v>
      </c>
      <c r="DA104">
        <f t="shared" si="484"/>
        <v>0</v>
      </c>
      <c r="DB104">
        <f t="shared" si="485"/>
        <v>0</v>
      </c>
      <c r="DC104">
        <f t="shared" si="486"/>
        <v>0</v>
      </c>
      <c r="DD104">
        <f t="shared" si="487"/>
        <v>93.333333333333329</v>
      </c>
      <c r="DE104">
        <f t="shared" si="488"/>
        <v>94.088669950738918</v>
      </c>
      <c r="DF104">
        <f t="shared" si="489"/>
        <v>95.145631067961162</v>
      </c>
      <c r="DG104">
        <f t="shared" si="490"/>
        <v>94.366197183098592</v>
      </c>
      <c r="DH104">
        <f t="shared" si="491"/>
        <v>94.392523364485982</v>
      </c>
      <c r="DI104">
        <f t="shared" si="492"/>
        <v>94</v>
      </c>
      <c r="DJ104">
        <f t="shared" si="493"/>
        <v>92.631578947368425</v>
      </c>
      <c r="DK104" s="377">
        <f t="shared" si="494"/>
        <v>59.814357622453308</v>
      </c>
      <c r="DL104" s="365">
        <f t="shared" si="495"/>
        <v>47.426454575556946</v>
      </c>
      <c r="DM104" s="549" t="s">
        <v>183</v>
      </c>
      <c r="DN104" s="545">
        <f>AVERAGE(CZ103:CZ105,DA103:DA105,DB103:DB105,DC103:DC105,DD103:DD105,DE103:DE105,DJ103:DJ105)</f>
        <v>39.988970784926188</v>
      </c>
      <c r="DO104" s="545">
        <f>STDEV(CZ103:DJ105)</f>
        <v>45.877131386098327</v>
      </c>
      <c r="DP104" s="548">
        <f>DO104/SQRT(10)</f>
        <v>14.507622769486833</v>
      </c>
      <c r="DR104" s="460">
        <v>0.180555555555556</v>
      </c>
      <c r="DS104" s="450"/>
      <c r="DT104" s="450"/>
      <c r="DU104" s="450"/>
      <c r="DV104" s="450"/>
      <c r="DW104" s="450"/>
      <c r="DX104" s="379">
        <v>194</v>
      </c>
      <c r="DY104" s="379">
        <v>192</v>
      </c>
      <c r="DZ104" s="379">
        <v>197</v>
      </c>
      <c r="EA104" s="379">
        <v>201</v>
      </c>
      <c r="EB104" s="379">
        <v>202</v>
      </c>
      <c r="EC104" s="379">
        <v>187</v>
      </c>
      <c r="ED104" s="379">
        <v>178</v>
      </c>
      <c r="EE104" s="552">
        <f t="shared" si="496"/>
        <v>193</v>
      </c>
      <c r="EF104" s="551">
        <f t="shared" si="497"/>
        <v>8.4063468086123283</v>
      </c>
      <c r="EG104" s="455"/>
      <c r="EH104" s="454"/>
      <c r="EI104" s="454"/>
      <c r="EJ104" s="453"/>
      <c r="EL104" s="460">
        <v>0.180555555555556</v>
      </c>
      <c r="EM104">
        <f t="shared" si="498"/>
        <v>0</v>
      </c>
      <c r="EN104">
        <f t="shared" si="499"/>
        <v>0</v>
      </c>
      <c r="EO104">
        <f t="shared" si="500"/>
        <v>0</v>
      </c>
      <c r="EP104">
        <f t="shared" si="501"/>
        <v>0</v>
      </c>
      <c r="EQ104">
        <f t="shared" si="502"/>
        <v>0</v>
      </c>
      <c r="ER104">
        <f t="shared" si="503"/>
        <v>92.38095238095238</v>
      </c>
      <c r="ES104">
        <f t="shared" si="504"/>
        <v>94.581280788177338</v>
      </c>
      <c r="ET104">
        <f t="shared" si="505"/>
        <v>95.631067961165044</v>
      </c>
      <c r="EU104">
        <f t="shared" si="506"/>
        <v>94.366197183098592</v>
      </c>
      <c r="EV104">
        <f t="shared" si="507"/>
        <v>94.392523364485982</v>
      </c>
      <c r="EW104">
        <f t="shared" si="508"/>
        <v>93.5</v>
      </c>
      <c r="EX104">
        <f t="shared" si="509"/>
        <v>93.684210526315795</v>
      </c>
      <c r="EY104" s="377">
        <f t="shared" si="510"/>
        <v>59.866930200381383</v>
      </c>
      <c r="EZ104" s="365">
        <f t="shared" si="511"/>
        <v>47.470545067230518</v>
      </c>
      <c r="FA104" s="549" t="s">
        <v>183</v>
      </c>
      <c r="FB104" s="545">
        <f>AVERAGE(EN103:EN105,EO103:EO105,EP103:EP105,EQ103:EQ105,ER103:ER105,ES103:ES105,EX103:EX105)</f>
        <v>40.043828783782111</v>
      </c>
      <c r="FC104" s="545">
        <f>STDEV(EN103:EX105)</f>
        <v>45.905498062413564</v>
      </c>
      <c r="FD104" s="548">
        <f>FC104/SQRT(10)</f>
        <v>14.516593100167322</v>
      </c>
      <c r="FF104" s="460">
        <v>0.180555555555556</v>
      </c>
      <c r="FG104" s="450"/>
      <c r="FH104" s="450"/>
      <c r="FI104" s="450"/>
      <c r="FJ104" s="450"/>
      <c r="FK104" s="450"/>
      <c r="FL104" s="379">
        <v>194</v>
      </c>
      <c r="FM104" s="379">
        <v>191</v>
      </c>
      <c r="FN104" s="379">
        <v>197</v>
      </c>
      <c r="FO104" s="379">
        <v>198</v>
      </c>
      <c r="FP104" s="379">
        <v>202</v>
      </c>
      <c r="FQ104" s="379">
        <v>186</v>
      </c>
      <c r="FR104" s="379">
        <v>177</v>
      </c>
      <c r="FS104" s="447">
        <f t="shared" si="512"/>
        <v>192.14285714285714</v>
      </c>
      <c r="FT104" s="446">
        <f t="shared" si="513"/>
        <v>8.4346225252145768</v>
      </c>
      <c r="FU104" s="459" t="s">
        <v>183</v>
      </c>
      <c r="FV104" s="550">
        <f>AVERAGE(FG104:FG106,FH104:FH106,FI104:FI106,FJ104:FJ106,FK104:FK106,FL104:FL106,FM104:FM106,FR104:FR106)</f>
        <v>187.44444444444446</v>
      </c>
      <c r="FW104" s="458">
        <f>STDEV(FG104:FR104)</f>
        <v>8.4346225252145768</v>
      </c>
      <c r="FX104" s="457">
        <f>FW104/SQRT(10)</f>
        <v>2.6672618383439057</v>
      </c>
      <c r="FZ104" s="460">
        <v>0.180555555555556</v>
      </c>
      <c r="GA104">
        <f t="shared" si="514"/>
        <v>0</v>
      </c>
      <c r="GB104">
        <f t="shared" si="515"/>
        <v>0</v>
      </c>
      <c r="GC104">
        <f t="shared" si="516"/>
        <v>0</v>
      </c>
      <c r="GD104">
        <f t="shared" si="517"/>
        <v>0</v>
      </c>
      <c r="GE104">
        <f t="shared" si="518"/>
        <v>0</v>
      </c>
      <c r="GF104">
        <f t="shared" si="519"/>
        <v>92.38095238095238</v>
      </c>
      <c r="GG104">
        <f t="shared" si="520"/>
        <v>94.088669950738918</v>
      </c>
      <c r="GH104">
        <f t="shared" si="521"/>
        <v>95.631067961165044</v>
      </c>
      <c r="GI104">
        <f t="shared" si="522"/>
        <v>92.957746478873233</v>
      </c>
      <c r="GJ104">
        <f t="shared" si="523"/>
        <v>94.392523364485982</v>
      </c>
      <c r="GK104">
        <f t="shared" si="524"/>
        <v>93</v>
      </c>
      <c r="GL104">
        <f t="shared" si="525"/>
        <v>93.15789473684211</v>
      </c>
      <c r="GM104" s="377">
        <f t="shared" si="526"/>
        <v>56.245096013621563</v>
      </c>
      <c r="GN104" s="365">
        <f t="shared" si="527"/>
        <v>47.260859362323643</v>
      </c>
      <c r="GO104" s="549" t="s">
        <v>183</v>
      </c>
      <c r="GP104" s="545">
        <f>AVERAGE(GB103:GB105,GC103:GC105,GD103:GD105,GE103:GE105,GF103:GF105,GG103:GG105,GK103:GK105)</f>
        <v>39.924583626554067</v>
      </c>
      <c r="GQ104" s="545">
        <f>STDEV(GB103:GK105)</f>
        <v>46.691055918076522</v>
      </c>
      <c r="GR104" s="548">
        <f>GQ104/SQRT(10)</f>
        <v>14.765008305940597</v>
      </c>
      <c r="GT104" s="460">
        <v>0.180555555555556</v>
      </c>
      <c r="GU104" s="450"/>
      <c r="GV104" s="450"/>
      <c r="GW104" s="450"/>
      <c r="GX104" s="450"/>
      <c r="GY104" s="450"/>
      <c r="GZ104" s="379">
        <v>197</v>
      </c>
      <c r="HA104" s="379">
        <v>193</v>
      </c>
      <c r="HB104" s="379">
        <v>197</v>
      </c>
      <c r="HC104" s="379">
        <v>199</v>
      </c>
      <c r="HD104" s="379">
        <v>202</v>
      </c>
      <c r="HE104" s="379">
        <v>186</v>
      </c>
      <c r="HF104" s="379">
        <v>176</v>
      </c>
      <c r="HG104" s="447">
        <f t="shared" si="528"/>
        <v>192.85714285714286</v>
      </c>
      <c r="HH104" s="446">
        <f t="shared" si="529"/>
        <v>9.0079330116768261</v>
      </c>
      <c r="HI104" s="459" t="s">
        <v>183</v>
      </c>
      <c r="HJ104" s="550">
        <f>AVERAGE(GU104:GU106,GV104:GV106,GW104:GW106,GX104:GX106,GY104:GY106,GZ104:GZ106,HA104:HA106,HF104:HF106)</f>
        <v>188.22222222222223</v>
      </c>
      <c r="HK104" s="458">
        <f>STDEV(GU104:HF104)</f>
        <v>9.0079330116768261</v>
      </c>
      <c r="HL104" s="457">
        <f>HK104/SQRT(10)</f>
        <v>2.8485585327118894</v>
      </c>
      <c r="HN104" s="460">
        <v>0.180555555555556</v>
      </c>
      <c r="HO104">
        <f t="shared" si="530"/>
        <v>0</v>
      </c>
      <c r="HP104">
        <f t="shared" si="531"/>
        <v>0</v>
      </c>
      <c r="HQ104">
        <f t="shared" si="532"/>
        <v>0</v>
      </c>
      <c r="HR104">
        <f t="shared" si="533"/>
        <v>0</v>
      </c>
      <c r="HS104">
        <f t="shared" si="534"/>
        <v>0</v>
      </c>
      <c r="HT104">
        <f t="shared" si="535"/>
        <v>93.80952380952381</v>
      </c>
      <c r="HU104">
        <f t="shared" si="536"/>
        <v>95.073891625615758</v>
      </c>
      <c r="HV104">
        <f t="shared" si="537"/>
        <v>95.631067961165044</v>
      </c>
      <c r="HW104">
        <f t="shared" si="538"/>
        <v>93.427230046948367</v>
      </c>
      <c r="HX104">
        <f t="shared" si="539"/>
        <v>94.392523364485982</v>
      </c>
      <c r="HY104">
        <f t="shared" si="540"/>
        <v>93</v>
      </c>
      <c r="HZ104">
        <f t="shared" si="541"/>
        <v>92.631578947368425</v>
      </c>
      <c r="IA104" s="377">
        <f t="shared" si="544"/>
        <v>56.389375807758597</v>
      </c>
      <c r="IB104" s="365">
        <f t="shared" si="545"/>
        <v>47.365492317311023</v>
      </c>
      <c r="IC104" s="549" t="s">
        <v>183</v>
      </c>
      <c r="ID104" s="545">
        <f>AVERAGE(HP103:HP105,HQ103:HQ105,HR103:HR105,HS103:HS105,HT103:HT105,HU103:HU105,HY103:HY105)</f>
        <v>40.129173508483852</v>
      </c>
      <c r="IE104" s="545">
        <f>STDEV(HP103:HY105)</f>
        <v>46.835053976516555</v>
      </c>
      <c r="IF104" s="548">
        <f>IE104/SQRT(10)</f>
        <v>14.810544490271852</v>
      </c>
      <c r="IH104" s="398"/>
      <c r="II104" s="309"/>
      <c r="IJ104" s="309"/>
      <c r="IK104" s="309"/>
      <c r="IL104" s="309"/>
      <c r="IM104" s="309"/>
      <c r="IR104" s="309"/>
      <c r="IS104" s="309"/>
      <c r="IT104" s="309"/>
      <c r="IU104" s="283"/>
      <c r="IV104" s="335"/>
      <c r="IW104" s="526"/>
      <c r="IX104" s="42"/>
      <c r="IY104" s="42"/>
      <c r="JB104" s="398"/>
      <c r="JP104" s="334"/>
      <c r="JQ104" s="526"/>
      <c r="JR104" s="525"/>
      <c r="JS104" s="525"/>
      <c r="JT104" s="3"/>
    </row>
    <row r="105" spans="2:280" ht="16.5" thickTop="1" thickBot="1" x14ac:dyDescent="0.4">
      <c r="B105" s="456">
        <v>0.194444444444444</v>
      </c>
      <c r="C105" s="547"/>
      <c r="D105" s="547"/>
      <c r="E105" s="547"/>
      <c r="F105" s="547"/>
      <c r="G105" s="547"/>
      <c r="H105" s="393">
        <v>187</v>
      </c>
      <c r="I105" s="393">
        <v>185</v>
      </c>
      <c r="J105" s="393">
        <v>193</v>
      </c>
      <c r="K105" s="393">
        <v>192</v>
      </c>
      <c r="L105" s="393">
        <v>199</v>
      </c>
      <c r="M105" s="393">
        <v>185</v>
      </c>
      <c r="N105" s="393">
        <v>173</v>
      </c>
      <c r="O105" s="447">
        <f t="shared" si="451"/>
        <v>187.71428571428572</v>
      </c>
      <c r="P105" s="446">
        <f t="shared" si="452"/>
        <v>8.2201842176090292</v>
      </c>
      <c r="Q105" s="455"/>
      <c r="R105" s="444"/>
      <c r="S105" s="454"/>
      <c r="T105" s="453"/>
      <c r="V105" s="456">
        <v>0.194444444444444</v>
      </c>
      <c r="X105">
        <f t="shared" si="453"/>
        <v>0</v>
      </c>
      <c r="Y105">
        <f t="shared" si="454"/>
        <v>0</v>
      </c>
      <c r="Z105">
        <f t="shared" si="455"/>
        <v>0</v>
      </c>
      <c r="AA105">
        <f t="shared" si="456"/>
        <v>0</v>
      </c>
      <c r="AB105">
        <f t="shared" si="457"/>
        <v>89.047619047619037</v>
      </c>
      <c r="AC105">
        <f t="shared" si="458"/>
        <v>91.13300492610837</v>
      </c>
      <c r="AD105">
        <f t="shared" si="459"/>
        <v>93.689320388349515</v>
      </c>
      <c r="AE105">
        <f t="shared" si="460"/>
        <v>90.140845070422543</v>
      </c>
      <c r="AF105">
        <f t="shared" si="461"/>
        <v>92.990654205607484</v>
      </c>
      <c r="AG105">
        <f t="shared" si="462"/>
        <v>92.5</v>
      </c>
      <c r="AH105">
        <f t="shared" si="463"/>
        <v>91.05263157894737</v>
      </c>
      <c r="AI105" s="447">
        <f t="shared" si="464"/>
        <v>58.23218865609585</v>
      </c>
      <c r="AJ105" s="446">
        <f t="shared" si="465"/>
        <v>46.185486339672316</v>
      </c>
      <c r="AK105" s="455"/>
      <c r="AL105" s="444"/>
      <c r="AM105" s="454"/>
      <c r="AN105" s="453"/>
      <c r="AP105" s="456">
        <v>0.194444444444444</v>
      </c>
      <c r="AQ105" s="547"/>
      <c r="AR105" s="547"/>
      <c r="AS105" s="547"/>
      <c r="AT105" s="547"/>
      <c r="AU105" s="547"/>
      <c r="AV105" s="393">
        <v>193</v>
      </c>
      <c r="AW105" s="393">
        <v>188</v>
      </c>
      <c r="AX105" s="393">
        <v>196</v>
      </c>
      <c r="AY105" s="393">
        <v>198</v>
      </c>
      <c r="AZ105" s="393">
        <v>201</v>
      </c>
      <c r="BA105" s="393">
        <v>187</v>
      </c>
      <c r="BB105" s="393">
        <v>174</v>
      </c>
      <c r="BC105" s="447">
        <f t="shared" si="466"/>
        <v>191</v>
      </c>
      <c r="BD105" s="446">
        <f t="shared" si="467"/>
        <v>9.0553851381374173</v>
      </c>
      <c r="BE105" s="455"/>
      <c r="BF105" s="444"/>
      <c r="BG105" s="454"/>
      <c r="BH105" s="453"/>
      <c r="BJ105" s="456">
        <v>0.194444444444444</v>
      </c>
      <c r="BK105">
        <f t="shared" si="468"/>
        <v>0</v>
      </c>
      <c r="BL105">
        <f t="shared" si="469"/>
        <v>0</v>
      </c>
      <c r="BM105">
        <f t="shared" si="470"/>
        <v>0</v>
      </c>
      <c r="BN105">
        <f t="shared" si="471"/>
        <v>0</v>
      </c>
      <c r="BO105">
        <f t="shared" si="472"/>
        <v>0</v>
      </c>
      <c r="BP105">
        <f t="shared" si="473"/>
        <v>91.904761904761898</v>
      </c>
      <c r="BQ105">
        <f t="shared" si="474"/>
        <v>92.610837438423644</v>
      </c>
      <c r="BR105">
        <f t="shared" si="475"/>
        <v>95.145631067961162</v>
      </c>
      <c r="BS105">
        <f t="shared" si="476"/>
        <v>92.957746478873233</v>
      </c>
      <c r="BT105">
        <f t="shared" si="477"/>
        <v>93.925233644859816</v>
      </c>
      <c r="BU105">
        <f t="shared" si="478"/>
        <v>93.5</v>
      </c>
      <c r="BV105">
        <f t="shared" si="479"/>
        <v>91.578947368421055</v>
      </c>
      <c r="BW105" s="377">
        <f t="shared" si="542"/>
        <v>59.41625980162857</v>
      </c>
      <c r="BX105" s="365">
        <f t="shared" si="543"/>
        <v>47.115223143621328</v>
      </c>
      <c r="BY105" s="546"/>
      <c r="BZ105" s="545"/>
      <c r="CA105" s="544"/>
      <c r="CB105" s="543"/>
      <c r="CD105" s="456">
        <v>0.194444444444444</v>
      </c>
      <c r="CE105" s="547"/>
      <c r="CF105" s="547"/>
      <c r="CG105" s="547"/>
      <c r="CH105" s="547"/>
      <c r="CI105" s="547"/>
      <c r="CJ105" s="393">
        <v>196</v>
      </c>
      <c r="CK105" s="393">
        <v>191</v>
      </c>
      <c r="CL105" s="393">
        <v>197</v>
      </c>
      <c r="CM105" s="393">
        <v>200</v>
      </c>
      <c r="CN105" s="393">
        <v>203</v>
      </c>
      <c r="CO105" s="393">
        <v>187</v>
      </c>
      <c r="CP105" s="393">
        <v>177</v>
      </c>
      <c r="CQ105" s="447">
        <f t="shared" si="480"/>
        <v>193</v>
      </c>
      <c r="CR105" s="446">
        <f t="shared" si="481"/>
        <v>8.8506120315678363</v>
      </c>
      <c r="CS105" s="455"/>
      <c r="CT105" s="444"/>
      <c r="CU105" s="454"/>
      <c r="CV105" s="453"/>
      <c r="CX105" s="456">
        <v>0.194444444444444</v>
      </c>
      <c r="CY105">
        <f t="shared" si="482"/>
        <v>0</v>
      </c>
      <c r="CZ105">
        <f t="shared" si="483"/>
        <v>0</v>
      </c>
      <c r="DA105">
        <f t="shared" si="484"/>
        <v>0</v>
      </c>
      <c r="DB105">
        <f t="shared" si="485"/>
        <v>0</v>
      </c>
      <c r="DC105">
        <f t="shared" si="486"/>
        <v>0</v>
      </c>
      <c r="DD105">
        <f t="shared" si="487"/>
        <v>93.333333333333329</v>
      </c>
      <c r="DE105">
        <f t="shared" si="488"/>
        <v>94.088669950738918</v>
      </c>
      <c r="DF105">
        <f t="shared" si="489"/>
        <v>95.631067961165044</v>
      </c>
      <c r="DG105">
        <f t="shared" si="490"/>
        <v>93.896713615023472</v>
      </c>
      <c r="DH105">
        <f t="shared" si="491"/>
        <v>94.859813084112147</v>
      </c>
      <c r="DI105">
        <f t="shared" si="492"/>
        <v>93.5</v>
      </c>
      <c r="DJ105">
        <f t="shared" si="493"/>
        <v>93.15789473684211</v>
      </c>
      <c r="DK105" s="377">
        <f t="shared" si="494"/>
        <v>59.860681152837721</v>
      </c>
      <c r="DL105" s="365">
        <f t="shared" si="495"/>
        <v>47.464089344007675</v>
      </c>
      <c r="DM105" s="546"/>
      <c r="DN105" s="545"/>
      <c r="DO105" s="544"/>
      <c r="DP105" s="543"/>
      <c r="DR105" s="456">
        <v>0.194444444444444</v>
      </c>
      <c r="DS105" s="547"/>
      <c r="DT105" s="547"/>
      <c r="DU105" s="547"/>
      <c r="DV105" s="547"/>
      <c r="DW105" s="547"/>
      <c r="DX105" s="393">
        <v>194</v>
      </c>
      <c r="DY105" s="393">
        <v>192</v>
      </c>
      <c r="DZ105" s="393">
        <v>197</v>
      </c>
      <c r="EA105" s="393">
        <v>201</v>
      </c>
      <c r="EB105" s="393">
        <v>202</v>
      </c>
      <c r="EC105" s="393">
        <v>186</v>
      </c>
      <c r="ED105" s="393">
        <v>177</v>
      </c>
      <c r="EE105" s="542">
        <f t="shared" si="496"/>
        <v>192.71428571428572</v>
      </c>
      <c r="EF105" s="541">
        <f t="shared" si="497"/>
        <v>8.826367424074407</v>
      </c>
      <c r="EG105" s="540"/>
      <c r="EH105" s="539"/>
      <c r="EI105" s="539"/>
      <c r="EJ105" s="538"/>
      <c r="EL105" s="456">
        <v>0.194444444444444</v>
      </c>
      <c r="EM105">
        <f t="shared" si="498"/>
        <v>0</v>
      </c>
      <c r="EN105">
        <f t="shared" si="499"/>
        <v>0</v>
      </c>
      <c r="EO105">
        <f t="shared" si="500"/>
        <v>0</v>
      </c>
      <c r="EP105">
        <f t="shared" si="501"/>
        <v>0</v>
      </c>
      <c r="EQ105">
        <f t="shared" si="502"/>
        <v>0</v>
      </c>
      <c r="ER105">
        <f t="shared" si="503"/>
        <v>92.38095238095238</v>
      </c>
      <c r="ES105">
        <f t="shared" si="504"/>
        <v>94.581280788177338</v>
      </c>
      <c r="ET105">
        <f t="shared" si="505"/>
        <v>95.631067961165044</v>
      </c>
      <c r="EU105">
        <f t="shared" si="506"/>
        <v>94.366197183098592</v>
      </c>
      <c r="EV105">
        <f t="shared" si="507"/>
        <v>94.392523364485982</v>
      </c>
      <c r="EW105">
        <f t="shared" si="508"/>
        <v>93</v>
      </c>
      <c r="EX105">
        <f t="shared" si="509"/>
        <v>93.15789473684211</v>
      </c>
      <c r="EY105" s="377">
        <f t="shared" si="510"/>
        <v>59.773628764974681</v>
      </c>
      <c r="EZ105" s="365">
        <f t="shared" si="511"/>
        <v>47.398024784149747</v>
      </c>
      <c r="FA105" s="546"/>
      <c r="FB105" s="545"/>
      <c r="FC105" s="544"/>
      <c r="FD105" s="543"/>
      <c r="FF105" s="456">
        <v>0.194444444444444</v>
      </c>
      <c r="FG105" s="547"/>
      <c r="FH105" s="547"/>
      <c r="FI105" s="547"/>
      <c r="FJ105" s="547"/>
      <c r="FK105" s="547"/>
      <c r="FL105" s="393">
        <v>194</v>
      </c>
      <c r="FM105" s="393">
        <v>191</v>
      </c>
      <c r="FN105" s="393">
        <v>196</v>
      </c>
      <c r="FO105" s="393">
        <v>199</v>
      </c>
      <c r="FP105" s="393">
        <v>201</v>
      </c>
      <c r="FQ105" s="393">
        <v>186</v>
      </c>
      <c r="FR105" s="393">
        <v>177</v>
      </c>
      <c r="FS105" s="447">
        <f t="shared" si="512"/>
        <v>192</v>
      </c>
      <c r="FT105" s="446">
        <f t="shared" si="513"/>
        <v>8.2865352631040352</v>
      </c>
      <c r="FU105" s="455"/>
      <c r="FV105" s="454"/>
      <c r="FW105" s="454"/>
      <c r="FX105" s="453"/>
      <c r="FZ105" s="456">
        <v>0.194444444444444</v>
      </c>
      <c r="GA105">
        <f t="shared" si="514"/>
        <v>0</v>
      </c>
      <c r="GB105">
        <f t="shared" si="515"/>
        <v>0</v>
      </c>
      <c r="GC105">
        <f t="shared" si="516"/>
        <v>0</v>
      </c>
      <c r="GD105">
        <f t="shared" si="517"/>
        <v>0</v>
      </c>
      <c r="GE105">
        <f t="shared" si="518"/>
        <v>0</v>
      </c>
      <c r="GF105">
        <f t="shared" si="519"/>
        <v>92.38095238095238</v>
      </c>
      <c r="GG105">
        <f t="shared" si="520"/>
        <v>94.088669950738918</v>
      </c>
      <c r="GH105">
        <f t="shared" si="521"/>
        <v>95.145631067961162</v>
      </c>
      <c r="GI105">
        <f t="shared" si="522"/>
        <v>93.427230046948367</v>
      </c>
      <c r="GJ105">
        <f t="shared" si="523"/>
        <v>93.925233644859816</v>
      </c>
      <c r="GK105">
        <f t="shared" si="524"/>
        <v>93</v>
      </c>
      <c r="GL105">
        <f t="shared" si="525"/>
        <v>93.15789473684211</v>
      </c>
      <c r="GM105" s="377">
        <f t="shared" si="526"/>
        <v>56.196771709146063</v>
      </c>
      <c r="GN105" s="365">
        <f t="shared" si="527"/>
        <v>47.223263419661386</v>
      </c>
      <c r="GO105" s="546"/>
      <c r="GP105" s="545"/>
      <c r="GQ105" s="544"/>
      <c r="GR105" s="543"/>
      <c r="GT105" s="456">
        <v>0.194444444444444</v>
      </c>
      <c r="GU105" s="547"/>
      <c r="GV105" s="547"/>
      <c r="GW105" s="547"/>
      <c r="GX105" s="547"/>
      <c r="GY105" s="547"/>
      <c r="GZ105" s="393">
        <v>196</v>
      </c>
      <c r="HA105" s="393">
        <v>192</v>
      </c>
      <c r="HB105" s="393">
        <v>196</v>
      </c>
      <c r="HC105" s="393">
        <v>198</v>
      </c>
      <c r="HD105" s="393">
        <v>202</v>
      </c>
      <c r="HE105" s="393">
        <v>184</v>
      </c>
      <c r="HF105" s="393">
        <v>175</v>
      </c>
      <c r="HG105" s="447">
        <f t="shared" si="528"/>
        <v>191.85714285714286</v>
      </c>
      <c r="HH105" s="446">
        <f t="shared" si="529"/>
        <v>9.3171628626703633</v>
      </c>
      <c r="HI105" s="455"/>
      <c r="HJ105" s="454"/>
      <c r="HK105" s="454"/>
      <c r="HL105" s="453"/>
      <c r="HN105" s="456">
        <v>0.194444444444444</v>
      </c>
      <c r="HO105">
        <f t="shared" si="530"/>
        <v>0</v>
      </c>
      <c r="HP105">
        <f t="shared" si="531"/>
        <v>0</v>
      </c>
      <c r="HQ105">
        <f t="shared" si="532"/>
        <v>0</v>
      </c>
      <c r="HR105">
        <f t="shared" si="533"/>
        <v>0</v>
      </c>
      <c r="HS105">
        <f t="shared" si="534"/>
        <v>0</v>
      </c>
      <c r="HT105">
        <f t="shared" si="535"/>
        <v>93.333333333333329</v>
      </c>
      <c r="HU105">
        <f t="shared" si="536"/>
        <v>94.581280788177338</v>
      </c>
      <c r="HV105">
        <f t="shared" si="537"/>
        <v>95.145631067961162</v>
      </c>
      <c r="HW105">
        <f t="shared" si="538"/>
        <v>92.957746478873233</v>
      </c>
      <c r="HX105">
        <f t="shared" si="539"/>
        <v>94.392523364485982</v>
      </c>
      <c r="HY105">
        <f t="shared" si="540"/>
        <v>92</v>
      </c>
      <c r="HZ105">
        <f t="shared" si="541"/>
        <v>92.10526315789474</v>
      </c>
      <c r="IA105" s="377">
        <f t="shared" si="544"/>
        <v>56.5334236807739</v>
      </c>
      <c r="IB105" s="365">
        <f t="shared" si="545"/>
        <v>47.430479568944811</v>
      </c>
      <c r="IC105" s="546"/>
      <c r="ID105" s="545"/>
      <c r="IE105" s="544"/>
      <c r="IF105" s="543"/>
      <c r="IH105" s="398"/>
      <c r="II105" s="309"/>
      <c r="IJ105" s="309"/>
      <c r="IK105" s="309"/>
      <c r="IL105" s="309"/>
      <c r="IM105" s="309"/>
      <c r="IR105" s="309"/>
      <c r="IS105" s="309"/>
      <c r="IT105" s="309"/>
      <c r="IU105" s="283"/>
      <c r="IV105" s="335"/>
      <c r="IX105" s="42"/>
      <c r="IY105" s="42"/>
      <c r="JB105" s="398"/>
      <c r="JP105" s="334"/>
      <c r="JQ105" s="3"/>
      <c r="JR105" s="525"/>
      <c r="JS105" s="525"/>
      <c r="JT105" s="3"/>
    </row>
    <row r="106" spans="2:280" ht="16.5" thickTop="1" thickBot="1" x14ac:dyDescent="0.4">
      <c r="B106" s="448">
        <v>0.20833333333333301</v>
      </c>
      <c r="C106" s="450"/>
      <c r="D106" s="450"/>
      <c r="E106" s="450"/>
      <c r="F106" s="450"/>
      <c r="G106" s="450"/>
      <c r="H106" s="379">
        <v>188</v>
      </c>
      <c r="I106" s="379">
        <v>185</v>
      </c>
      <c r="J106" s="379">
        <v>194</v>
      </c>
      <c r="K106" s="379">
        <v>192</v>
      </c>
      <c r="L106" s="379">
        <v>199</v>
      </c>
      <c r="M106" s="379">
        <v>184</v>
      </c>
      <c r="N106" s="379">
        <v>172</v>
      </c>
      <c r="O106" s="447">
        <f t="shared" si="451"/>
        <v>187.71428571428572</v>
      </c>
      <c r="P106" s="446">
        <f t="shared" si="452"/>
        <v>8.6931828792122268</v>
      </c>
      <c r="Q106" s="445"/>
      <c r="R106" s="444"/>
      <c r="S106" s="443"/>
      <c r="T106" s="442"/>
      <c r="V106" s="448">
        <v>0.20833333333333301</v>
      </c>
      <c r="X106">
        <f t="shared" si="453"/>
        <v>0</v>
      </c>
      <c r="Y106">
        <f t="shared" si="454"/>
        <v>0</v>
      </c>
      <c r="Z106">
        <f t="shared" si="455"/>
        <v>0</v>
      </c>
      <c r="AA106">
        <f t="shared" si="456"/>
        <v>0</v>
      </c>
      <c r="AB106">
        <f t="shared" si="457"/>
        <v>89.523809523809533</v>
      </c>
      <c r="AC106">
        <f t="shared" si="458"/>
        <v>91.13300492610837</v>
      </c>
      <c r="AD106">
        <f t="shared" si="459"/>
        <v>94.174757281553397</v>
      </c>
      <c r="AE106">
        <f t="shared" si="460"/>
        <v>90.140845070422543</v>
      </c>
      <c r="AF106">
        <f t="shared" si="461"/>
        <v>92.990654205607484</v>
      </c>
      <c r="AG106">
        <f t="shared" si="462"/>
        <v>92</v>
      </c>
      <c r="AH106">
        <f t="shared" si="463"/>
        <v>90.526315789473685</v>
      </c>
      <c r="AI106" s="447">
        <f t="shared" si="464"/>
        <v>58.226307890634082</v>
      </c>
      <c r="AJ106" s="446">
        <f t="shared" si="465"/>
        <v>46.181097108281342</v>
      </c>
      <c r="AK106" s="445"/>
      <c r="AL106" s="444"/>
      <c r="AM106" s="443"/>
      <c r="AN106" s="442"/>
      <c r="AP106" s="448">
        <v>0.20833333333333301</v>
      </c>
      <c r="AQ106" s="450"/>
      <c r="AR106" s="450"/>
      <c r="AS106" s="450"/>
      <c r="AT106" s="450"/>
      <c r="AU106" s="450"/>
      <c r="AV106" s="379">
        <v>191</v>
      </c>
      <c r="AW106" s="379">
        <v>187</v>
      </c>
      <c r="AX106" s="379">
        <v>195</v>
      </c>
      <c r="AY106" s="379">
        <v>197</v>
      </c>
      <c r="AZ106" s="379">
        <v>200</v>
      </c>
      <c r="BA106" s="379">
        <v>186</v>
      </c>
      <c r="BB106" s="379">
        <v>174</v>
      </c>
      <c r="BC106" s="447">
        <f t="shared" si="466"/>
        <v>190</v>
      </c>
      <c r="BD106" s="446">
        <f t="shared" si="467"/>
        <v>8.717797887081348</v>
      </c>
      <c r="BE106" s="445"/>
      <c r="BF106" s="444"/>
      <c r="BG106" s="443"/>
      <c r="BH106" s="442"/>
      <c r="BJ106" s="448">
        <v>0.20833333333333301</v>
      </c>
      <c r="BK106">
        <f t="shared" si="468"/>
        <v>0</v>
      </c>
      <c r="BL106">
        <f t="shared" si="469"/>
        <v>0</v>
      </c>
      <c r="BM106">
        <f t="shared" si="470"/>
        <v>0</v>
      </c>
      <c r="BN106">
        <f t="shared" si="471"/>
        <v>0</v>
      </c>
      <c r="BO106">
        <f t="shared" si="472"/>
        <v>0</v>
      </c>
      <c r="BP106">
        <f t="shared" si="473"/>
        <v>90.952380952380949</v>
      </c>
      <c r="BQ106">
        <f t="shared" si="474"/>
        <v>92.118226600985224</v>
      </c>
      <c r="BR106">
        <f t="shared" si="475"/>
        <v>94.660194174757279</v>
      </c>
      <c r="BS106">
        <f t="shared" si="476"/>
        <v>92.488262910798127</v>
      </c>
      <c r="BT106">
        <f t="shared" si="477"/>
        <v>93.45794392523365</v>
      </c>
      <c r="BU106">
        <f t="shared" si="478"/>
        <v>93</v>
      </c>
      <c r="BV106">
        <f t="shared" si="479"/>
        <v>91.578947368421055</v>
      </c>
      <c r="BW106" s="377">
        <f t="shared" si="542"/>
        <v>59.23846890030007</v>
      </c>
      <c r="BX106" s="365">
        <f t="shared" si="543"/>
        <v>46.975345827090713</v>
      </c>
      <c r="BY106" s="537"/>
      <c r="BZ106" s="536"/>
      <c r="CA106" s="536"/>
      <c r="CB106" s="535"/>
      <c r="CD106" s="448">
        <v>0.20833333333333301</v>
      </c>
      <c r="CE106" s="450"/>
      <c r="CF106" s="450"/>
      <c r="CG106" s="450"/>
      <c r="CH106" s="450"/>
      <c r="CI106" s="450"/>
      <c r="CJ106" s="379">
        <v>194</v>
      </c>
      <c r="CK106" s="379">
        <v>190</v>
      </c>
      <c r="CL106" s="379">
        <v>196</v>
      </c>
      <c r="CM106" s="379">
        <v>200</v>
      </c>
      <c r="CN106" s="379">
        <v>202</v>
      </c>
      <c r="CO106" s="379">
        <v>187</v>
      </c>
      <c r="CP106" s="379">
        <v>176</v>
      </c>
      <c r="CQ106" s="447">
        <f t="shared" si="480"/>
        <v>192.14285714285714</v>
      </c>
      <c r="CR106" s="446">
        <f t="shared" si="481"/>
        <v>8.8398448596599888</v>
      </c>
      <c r="CS106" s="445"/>
      <c r="CT106" s="444"/>
      <c r="CU106" s="443"/>
      <c r="CV106" s="442"/>
      <c r="CX106" s="448">
        <v>0.20833333333333301</v>
      </c>
      <c r="CY106">
        <f t="shared" si="482"/>
        <v>0</v>
      </c>
      <c r="CZ106">
        <f t="shared" si="483"/>
        <v>0</v>
      </c>
      <c r="DA106">
        <f t="shared" si="484"/>
        <v>0</v>
      </c>
      <c r="DB106">
        <f t="shared" si="485"/>
        <v>0</v>
      </c>
      <c r="DC106">
        <f t="shared" si="486"/>
        <v>0</v>
      </c>
      <c r="DD106">
        <f t="shared" si="487"/>
        <v>92.38095238095238</v>
      </c>
      <c r="DE106">
        <f t="shared" si="488"/>
        <v>93.596059113300484</v>
      </c>
      <c r="DF106">
        <f t="shared" si="489"/>
        <v>95.145631067961162</v>
      </c>
      <c r="DG106">
        <f t="shared" si="490"/>
        <v>93.896713615023472</v>
      </c>
      <c r="DH106">
        <f t="shared" si="491"/>
        <v>94.392523364485982</v>
      </c>
      <c r="DI106">
        <f t="shared" si="492"/>
        <v>93.5</v>
      </c>
      <c r="DJ106">
        <f t="shared" si="493"/>
        <v>92.631578947368425</v>
      </c>
      <c r="DK106" s="377">
        <f t="shared" si="494"/>
        <v>59.594859862644718</v>
      </c>
      <c r="DL106" s="365">
        <f t="shared" si="495"/>
        <v>47.254136248841988</v>
      </c>
      <c r="DM106" s="537"/>
      <c r="DN106" s="536"/>
      <c r="DO106" s="536"/>
      <c r="DP106" s="535"/>
      <c r="DR106" s="448">
        <v>0.20833333333333301</v>
      </c>
      <c r="DS106" s="450"/>
      <c r="DT106" s="450"/>
      <c r="DU106" s="450"/>
      <c r="DV106" s="450"/>
      <c r="DW106" s="450"/>
      <c r="DX106" s="379">
        <v>194</v>
      </c>
      <c r="DY106" s="379">
        <v>192</v>
      </c>
      <c r="DZ106" s="379">
        <v>196</v>
      </c>
      <c r="EA106" s="379">
        <v>200</v>
      </c>
      <c r="EB106" s="379">
        <v>201</v>
      </c>
      <c r="EC106" s="379">
        <v>185</v>
      </c>
      <c r="ED106" s="379">
        <v>177</v>
      </c>
      <c r="EE106" s="325"/>
      <c r="EF106" s="327"/>
      <c r="EG106" s="327"/>
      <c r="EH106" s="327"/>
      <c r="EI106" s="327"/>
      <c r="EJ106" s="412"/>
      <c r="EL106" s="448">
        <v>0.20833333333333301</v>
      </c>
      <c r="EM106">
        <f t="shared" si="498"/>
        <v>0</v>
      </c>
      <c r="EN106">
        <f t="shared" si="499"/>
        <v>0</v>
      </c>
      <c r="EO106">
        <f t="shared" si="500"/>
        <v>0</v>
      </c>
      <c r="EP106">
        <f t="shared" si="501"/>
        <v>0</v>
      </c>
      <c r="EQ106">
        <f t="shared" si="502"/>
        <v>0</v>
      </c>
      <c r="ER106">
        <f t="shared" si="503"/>
        <v>92.38095238095238</v>
      </c>
      <c r="ES106">
        <f t="shared" si="504"/>
        <v>94.581280788177338</v>
      </c>
      <c r="ET106">
        <f t="shared" si="505"/>
        <v>95.145631067961162</v>
      </c>
      <c r="EU106">
        <f t="shared" si="506"/>
        <v>93.896713615023472</v>
      </c>
      <c r="EV106">
        <f t="shared" si="507"/>
        <v>93.925233644859816</v>
      </c>
      <c r="EW106">
        <f t="shared" si="508"/>
        <v>92.5</v>
      </c>
      <c r="EX106">
        <f t="shared" si="509"/>
        <v>93.15789473684211</v>
      </c>
      <c r="EY106" s="377">
        <f t="shared" si="510"/>
        <v>59.598882384892391</v>
      </c>
      <c r="EZ106" s="365">
        <f t="shared" si="511"/>
        <v>47.258270437667946</v>
      </c>
      <c r="FA106" s="537"/>
      <c r="FB106" s="536"/>
      <c r="FC106" s="536"/>
      <c r="FD106" s="535"/>
      <c r="FF106" s="448">
        <v>0.20833333333333301</v>
      </c>
      <c r="FG106" s="450"/>
      <c r="FH106" s="450"/>
      <c r="FI106" s="450"/>
      <c r="FJ106" s="450"/>
      <c r="FK106" s="450"/>
      <c r="FL106" s="379">
        <v>194</v>
      </c>
      <c r="FM106" s="379">
        <v>191</v>
      </c>
      <c r="FN106" s="379">
        <v>195</v>
      </c>
      <c r="FO106" s="379">
        <v>198</v>
      </c>
      <c r="FP106" s="379">
        <v>201</v>
      </c>
      <c r="FQ106" s="379">
        <v>185</v>
      </c>
      <c r="FR106" s="379">
        <v>178</v>
      </c>
      <c r="FS106" s="447">
        <f t="shared" si="512"/>
        <v>191.71428571428572</v>
      </c>
      <c r="FT106" s="446">
        <f t="shared" si="513"/>
        <v>7.9102103999469291</v>
      </c>
      <c r="FU106" s="445"/>
      <c r="FV106" s="443"/>
      <c r="FW106" s="443"/>
      <c r="FX106" s="442"/>
      <c r="FZ106" s="448">
        <v>0.20833333333333301</v>
      </c>
      <c r="GA106">
        <f t="shared" si="514"/>
        <v>0</v>
      </c>
      <c r="GB106">
        <f t="shared" si="515"/>
        <v>0</v>
      </c>
      <c r="GC106">
        <f t="shared" si="516"/>
        <v>0</v>
      </c>
      <c r="GD106">
        <f t="shared" si="517"/>
        <v>0</v>
      </c>
      <c r="GE106">
        <f t="shared" si="518"/>
        <v>0</v>
      </c>
      <c r="GF106">
        <f t="shared" si="519"/>
        <v>92.38095238095238</v>
      </c>
      <c r="GG106">
        <f t="shared" si="520"/>
        <v>94.088669950738918</v>
      </c>
      <c r="GH106">
        <f t="shared" si="521"/>
        <v>94.660194174757279</v>
      </c>
      <c r="GI106">
        <f t="shared" si="522"/>
        <v>92.957746478873233</v>
      </c>
      <c r="GJ106">
        <f t="shared" si="523"/>
        <v>93.925233644859816</v>
      </c>
      <c r="GK106">
        <f t="shared" si="524"/>
        <v>92.5</v>
      </c>
      <c r="GL106">
        <f t="shared" si="525"/>
        <v>93.684210526315795</v>
      </c>
      <c r="GM106" s="377">
        <f t="shared" si="526"/>
        <v>56.051279663018157</v>
      </c>
      <c r="GN106" s="365">
        <f t="shared" si="527"/>
        <v>47.15595591992912</v>
      </c>
      <c r="GO106" s="537"/>
      <c r="GP106" s="536"/>
      <c r="GQ106" s="536"/>
      <c r="GR106" s="535"/>
      <c r="GT106" s="448">
        <v>0.20833333333333301</v>
      </c>
      <c r="GU106" s="450"/>
      <c r="GV106" s="450"/>
      <c r="GW106" s="450"/>
      <c r="GX106" s="450"/>
      <c r="GY106" s="450"/>
      <c r="GZ106" s="379">
        <v>196</v>
      </c>
      <c r="HA106" s="379">
        <v>192</v>
      </c>
      <c r="HB106" s="379">
        <v>196</v>
      </c>
      <c r="HC106" s="379">
        <v>198</v>
      </c>
      <c r="HD106" s="379">
        <v>201</v>
      </c>
      <c r="HE106" s="379">
        <v>184</v>
      </c>
      <c r="HF106" s="379">
        <v>177</v>
      </c>
      <c r="HG106" s="542">
        <f t="shared" si="528"/>
        <v>192</v>
      </c>
      <c r="HH106" s="541">
        <f t="shared" si="529"/>
        <v>8.5440037453175304</v>
      </c>
      <c r="HI106" s="540"/>
      <c r="HJ106" s="539"/>
      <c r="HK106" s="539"/>
      <c r="HL106" s="538"/>
      <c r="HN106" s="448">
        <v>0.20833333333333301</v>
      </c>
      <c r="HO106">
        <f t="shared" si="530"/>
        <v>0</v>
      </c>
      <c r="HP106">
        <f t="shared" si="531"/>
        <v>0</v>
      </c>
      <c r="HQ106">
        <f t="shared" si="532"/>
        <v>0</v>
      </c>
      <c r="HR106">
        <f t="shared" si="533"/>
        <v>0</v>
      </c>
      <c r="HS106">
        <f t="shared" si="534"/>
        <v>0</v>
      </c>
      <c r="HT106">
        <f t="shared" si="535"/>
        <v>93.333333333333329</v>
      </c>
      <c r="HU106">
        <f t="shared" si="536"/>
        <v>94.581280788177338</v>
      </c>
      <c r="HV106">
        <f t="shared" si="537"/>
        <v>95.145631067961162</v>
      </c>
      <c r="HW106">
        <f t="shared" si="538"/>
        <v>92.957746478873233</v>
      </c>
      <c r="HX106">
        <f t="shared" si="539"/>
        <v>93.925233644859816</v>
      </c>
      <c r="HY106">
        <f t="shared" si="540"/>
        <v>92</v>
      </c>
      <c r="HZ106">
        <f t="shared" si="541"/>
        <v>93.15789473684211</v>
      </c>
      <c r="IA106" s="377">
        <f t="shared" si="544"/>
        <v>56.24105150328311</v>
      </c>
      <c r="IB106" s="365">
        <f t="shared" si="545"/>
        <v>47.183963239183264</v>
      </c>
      <c r="IC106" s="537"/>
      <c r="ID106" s="536"/>
      <c r="IE106" s="536"/>
      <c r="IF106" s="535"/>
      <c r="IH106" s="398"/>
      <c r="II106" s="309"/>
      <c r="IJ106" s="309"/>
      <c r="IK106" s="309"/>
      <c r="IL106" s="309"/>
      <c r="IM106" s="309"/>
      <c r="IR106" s="309"/>
      <c r="IS106" s="309"/>
      <c r="IT106" s="309"/>
      <c r="IU106" s="283"/>
      <c r="IV106" s="335"/>
      <c r="JB106" s="398"/>
      <c r="JP106" s="334"/>
      <c r="JQ106" s="3"/>
      <c r="JR106" s="3"/>
      <c r="JS106" s="3"/>
      <c r="JT106" s="3"/>
    </row>
    <row r="107" spans="2:280" ht="16.5" thickTop="1" thickBot="1" x14ac:dyDescent="0.4">
      <c r="B107" s="435" t="s">
        <v>182</v>
      </c>
      <c r="C107" s="437" t="e">
        <f t="shared" ref="C107:M107" si="546">AVERAGE(C92:C105)</f>
        <v>#DIV/0!</v>
      </c>
      <c r="D107" s="434" t="e">
        <f t="shared" si="546"/>
        <v>#DIV/0!</v>
      </c>
      <c r="E107" s="434" t="e">
        <f t="shared" si="546"/>
        <v>#DIV/0!</v>
      </c>
      <c r="F107" s="434" t="e">
        <f t="shared" si="546"/>
        <v>#DIV/0!</v>
      </c>
      <c r="G107" s="434" t="e">
        <f t="shared" si="546"/>
        <v>#DIV/0!</v>
      </c>
      <c r="H107" s="434">
        <f t="shared" si="546"/>
        <v>182.21428571428572</v>
      </c>
      <c r="I107" s="434">
        <f t="shared" si="546"/>
        <v>179.64285714285714</v>
      </c>
      <c r="J107" s="434">
        <f t="shared" si="546"/>
        <v>189.5</v>
      </c>
      <c r="K107" s="434">
        <f t="shared" si="546"/>
        <v>184.57142857142858</v>
      </c>
      <c r="L107" s="434">
        <f t="shared" si="546"/>
        <v>196.14285714285714</v>
      </c>
      <c r="M107" s="434">
        <f t="shared" si="546"/>
        <v>179.28571428571428</v>
      </c>
      <c r="N107" s="530" t="e">
        <f>AVERAGE(#REF!)</f>
        <v>#REF!</v>
      </c>
      <c r="O107" s="325"/>
      <c r="P107" s="327"/>
      <c r="Q107" s="327"/>
      <c r="R107" s="327"/>
      <c r="S107" s="327"/>
      <c r="T107" s="412"/>
      <c r="V107" s="397" t="s">
        <v>182</v>
      </c>
      <c r="W107" s="328" t="e">
        <f t="shared" ref="W107:AH107" si="547">AVERAGE(W92:W106)</f>
        <v>#DIV/0!</v>
      </c>
      <c r="X107" s="327">
        <f t="shared" si="547"/>
        <v>0</v>
      </c>
      <c r="Y107" s="327">
        <f t="shared" si="547"/>
        <v>0</v>
      </c>
      <c r="Z107" s="327">
        <f t="shared" si="547"/>
        <v>0</v>
      </c>
      <c r="AA107" s="327">
        <f t="shared" si="547"/>
        <v>0</v>
      </c>
      <c r="AB107" s="327">
        <f t="shared" si="547"/>
        <v>86.952380952380963</v>
      </c>
      <c r="AC107" s="327">
        <f t="shared" si="547"/>
        <v>88.66995073891627</v>
      </c>
      <c r="AD107" s="327">
        <f t="shared" si="547"/>
        <v>92.135922330097088</v>
      </c>
      <c r="AE107" s="327">
        <f t="shared" si="547"/>
        <v>86.885758998435037</v>
      </c>
      <c r="AF107" s="327">
        <f t="shared" si="547"/>
        <v>91.74454828660437</v>
      </c>
      <c r="AG107" s="327">
        <f t="shared" si="547"/>
        <v>89.8</v>
      </c>
      <c r="AH107" s="412">
        <f t="shared" si="547"/>
        <v>88.807017543859658</v>
      </c>
      <c r="AI107" s="377" t="e">
        <f>AVERAGE(W107:AG107)</f>
        <v>#DIV/0!</v>
      </c>
      <c r="AJ107" s="438"/>
      <c r="AK107" s="44"/>
      <c r="AN107" s="49"/>
      <c r="AP107" s="435" t="s">
        <v>182</v>
      </c>
      <c r="AQ107" s="437" t="e">
        <f t="shared" ref="AQ107:BB107" si="548">AVERAGE(AQ92:AQ105)</f>
        <v>#DIV/0!</v>
      </c>
      <c r="AR107" s="434" t="e">
        <f t="shared" si="548"/>
        <v>#DIV/0!</v>
      </c>
      <c r="AS107" s="434" t="e">
        <f t="shared" si="548"/>
        <v>#DIV/0!</v>
      </c>
      <c r="AT107" s="434" t="e">
        <f t="shared" si="548"/>
        <v>#DIV/0!</v>
      </c>
      <c r="AU107" s="434" t="e">
        <f t="shared" si="548"/>
        <v>#DIV/0!</v>
      </c>
      <c r="AV107" s="434">
        <f t="shared" si="548"/>
        <v>186.57142857142858</v>
      </c>
      <c r="AW107" s="434">
        <f t="shared" si="548"/>
        <v>182.35714285714286</v>
      </c>
      <c r="AX107" s="434">
        <f t="shared" si="548"/>
        <v>192.5</v>
      </c>
      <c r="AY107" s="434">
        <f t="shared" si="548"/>
        <v>190.14285714285714</v>
      </c>
      <c r="AZ107" s="434">
        <f t="shared" si="548"/>
        <v>197.64285714285714</v>
      </c>
      <c r="BA107" s="434">
        <f t="shared" si="548"/>
        <v>182.64285714285714</v>
      </c>
      <c r="BB107" s="530">
        <f t="shared" si="548"/>
        <v>171.71428571428572</v>
      </c>
      <c r="BC107" s="62"/>
      <c r="BD107" s="433"/>
      <c r="BE107" s="432"/>
      <c r="BF107" s="431"/>
      <c r="BG107" s="431"/>
      <c r="BH107" s="430"/>
      <c r="BJ107" s="397" t="s">
        <v>182</v>
      </c>
      <c r="BK107" s="328">
        <f t="shared" ref="BK107:BV107" si="549">AVERAGE(BK92:BK106)</f>
        <v>0</v>
      </c>
      <c r="BL107" s="327">
        <f t="shared" si="549"/>
        <v>0</v>
      </c>
      <c r="BM107" s="327">
        <f t="shared" si="549"/>
        <v>0</v>
      </c>
      <c r="BN107" s="327">
        <f t="shared" si="549"/>
        <v>0</v>
      </c>
      <c r="BO107" s="327">
        <f t="shared" si="549"/>
        <v>0</v>
      </c>
      <c r="BP107" s="327">
        <f t="shared" si="549"/>
        <v>88.984126984126988</v>
      </c>
      <c r="BQ107" s="327">
        <f t="shared" si="549"/>
        <v>89.983579638752047</v>
      </c>
      <c r="BR107" s="327">
        <f t="shared" si="549"/>
        <v>93.527508090614887</v>
      </c>
      <c r="BS107" s="327">
        <f t="shared" si="549"/>
        <v>89.483568075117375</v>
      </c>
      <c r="BT107" s="327">
        <f t="shared" si="549"/>
        <v>92.429906542056088</v>
      </c>
      <c r="BU107" s="327">
        <f t="shared" si="549"/>
        <v>91.433333333333337</v>
      </c>
      <c r="BV107" s="412">
        <f t="shared" si="549"/>
        <v>90.456140350877192</v>
      </c>
      <c r="BW107" s="377">
        <f t="shared" si="542"/>
        <v>58.93235963023421</v>
      </c>
      <c r="BX107" s="365">
        <f t="shared" si="543"/>
        <v>46.732828040743982</v>
      </c>
      <c r="BY107" s="44"/>
      <c r="CB107" s="49"/>
      <c r="CD107" s="435" t="s">
        <v>182</v>
      </c>
      <c r="CE107" s="437" t="e">
        <f t="shared" ref="CE107:CP107" si="550">AVERAGE(CE92:CE105)</f>
        <v>#DIV/0!</v>
      </c>
      <c r="CF107" s="434" t="e">
        <f t="shared" si="550"/>
        <v>#DIV/0!</v>
      </c>
      <c r="CG107" s="434" t="e">
        <f t="shared" si="550"/>
        <v>#DIV/0!</v>
      </c>
      <c r="CH107" s="434" t="e">
        <f t="shared" si="550"/>
        <v>#DIV/0!</v>
      </c>
      <c r="CI107" s="434" t="e">
        <f t="shared" si="550"/>
        <v>#DIV/0!</v>
      </c>
      <c r="CJ107" s="434">
        <f t="shared" si="550"/>
        <v>189.5</v>
      </c>
      <c r="CK107" s="434">
        <f t="shared" si="550"/>
        <v>185.21428571428572</v>
      </c>
      <c r="CL107" s="434">
        <f t="shared" si="550"/>
        <v>192.78571428571428</v>
      </c>
      <c r="CM107" s="434">
        <f t="shared" si="550"/>
        <v>192.42857142857142</v>
      </c>
      <c r="CN107" s="434">
        <f t="shared" si="550"/>
        <v>198.28571428571428</v>
      </c>
      <c r="CO107" s="434">
        <f t="shared" si="550"/>
        <v>183.71428571428572</v>
      </c>
      <c r="CP107" s="530">
        <f t="shared" si="550"/>
        <v>173.78571428571428</v>
      </c>
      <c r="CQ107" s="534"/>
      <c r="CR107" s="422"/>
      <c r="CS107" s="432"/>
      <c r="CT107" s="431"/>
      <c r="CU107" s="431"/>
      <c r="CV107" s="430"/>
      <c r="CX107" s="397" t="s">
        <v>182</v>
      </c>
      <c r="CY107" s="328">
        <f t="shared" ref="CY107:DJ107" si="551">AVERAGE(CY92:CY106)</f>
        <v>0</v>
      </c>
      <c r="CZ107" s="327">
        <f t="shared" si="551"/>
        <v>0</v>
      </c>
      <c r="DA107" s="327">
        <f t="shared" si="551"/>
        <v>0</v>
      </c>
      <c r="DB107" s="327">
        <f t="shared" si="551"/>
        <v>0</v>
      </c>
      <c r="DC107" s="327">
        <f t="shared" si="551"/>
        <v>0</v>
      </c>
      <c r="DD107" s="327">
        <f t="shared" si="551"/>
        <v>90.380952380952365</v>
      </c>
      <c r="DE107" s="327">
        <f t="shared" si="551"/>
        <v>91.39573070607554</v>
      </c>
      <c r="DF107" s="327">
        <f t="shared" si="551"/>
        <v>93.6893203883495</v>
      </c>
      <c r="DG107" s="327">
        <f t="shared" si="551"/>
        <v>90.579029733959288</v>
      </c>
      <c r="DH107" s="327">
        <f t="shared" si="551"/>
        <v>92.772585669781932</v>
      </c>
      <c r="DI107" s="327">
        <f t="shared" si="551"/>
        <v>91.966666666666669</v>
      </c>
      <c r="DJ107" s="412">
        <f t="shared" si="551"/>
        <v>91.543859649122808</v>
      </c>
      <c r="DK107" s="377">
        <f t="shared" si="494"/>
        <v>58.393467744991653</v>
      </c>
      <c r="DL107" s="438"/>
      <c r="DM107" s="44"/>
      <c r="DP107" s="49"/>
      <c r="DR107" s="435" t="s">
        <v>182</v>
      </c>
      <c r="DS107" s="437" t="e">
        <f t="shared" ref="DS107:ED107" si="552">AVERAGE(DS92:DS105)</f>
        <v>#DIV/0!</v>
      </c>
      <c r="DT107" s="434" t="e">
        <f t="shared" si="552"/>
        <v>#DIV/0!</v>
      </c>
      <c r="DU107" s="434" t="e">
        <f t="shared" si="552"/>
        <v>#DIV/0!</v>
      </c>
      <c r="DV107" s="434" t="e">
        <f t="shared" si="552"/>
        <v>#DIV/0!</v>
      </c>
      <c r="DW107" s="434" t="e">
        <f t="shared" si="552"/>
        <v>#DIV/0!</v>
      </c>
      <c r="DX107" s="434">
        <f t="shared" si="552"/>
        <v>190</v>
      </c>
      <c r="DY107" s="434">
        <f t="shared" si="552"/>
        <v>186.64285714285714</v>
      </c>
      <c r="DZ107" s="434">
        <f t="shared" si="552"/>
        <v>193.92857142857142</v>
      </c>
      <c r="EA107" s="434">
        <f t="shared" si="552"/>
        <v>193.92857142857142</v>
      </c>
      <c r="EB107" s="434">
        <f t="shared" si="552"/>
        <v>198.21428571428572</v>
      </c>
      <c r="EC107" s="434">
        <f t="shared" si="552"/>
        <v>182.57142857142858</v>
      </c>
      <c r="ED107" s="530">
        <f t="shared" si="552"/>
        <v>173.07142857142858</v>
      </c>
      <c r="EE107" s="62"/>
      <c r="EF107" s="433"/>
      <c r="EG107" s="432"/>
      <c r="EH107" s="431"/>
      <c r="EI107" s="431"/>
      <c r="EJ107" s="430"/>
      <c r="EL107" s="397" t="s">
        <v>182</v>
      </c>
      <c r="EM107" s="533">
        <f t="shared" ref="EM107:EX107" si="553">AVERAGE(EM92:EM105)</f>
        <v>0</v>
      </c>
      <c r="EN107" s="533">
        <f t="shared" si="553"/>
        <v>0</v>
      </c>
      <c r="EO107" s="532">
        <f t="shared" si="553"/>
        <v>0</v>
      </c>
      <c r="EP107" s="532">
        <f t="shared" si="553"/>
        <v>0</v>
      </c>
      <c r="EQ107" s="532">
        <f t="shared" si="553"/>
        <v>0</v>
      </c>
      <c r="ER107" s="532">
        <f t="shared" si="553"/>
        <v>90.476190476190467</v>
      </c>
      <c r="ES107" s="532">
        <f t="shared" si="553"/>
        <v>91.94229415904293</v>
      </c>
      <c r="ET107" s="531">
        <f t="shared" si="553"/>
        <v>94.140083217753116</v>
      </c>
      <c r="EU107" s="531">
        <f t="shared" si="553"/>
        <v>91.046277665995973</v>
      </c>
      <c r="EV107" s="531">
        <f t="shared" si="553"/>
        <v>92.623497997329764</v>
      </c>
      <c r="EW107" s="531">
        <f t="shared" si="553"/>
        <v>91.285714285714292</v>
      </c>
      <c r="EX107" s="531">
        <f t="shared" si="553"/>
        <v>91.090225563909783</v>
      </c>
      <c r="EY107" s="377">
        <f t="shared" si="510"/>
        <v>58.41857121508513</v>
      </c>
      <c r="EZ107" s="438"/>
      <c r="FA107" s="44"/>
      <c r="FD107" s="49"/>
      <c r="FF107" s="435" t="s">
        <v>182</v>
      </c>
      <c r="FG107" s="437" t="e">
        <f t="shared" ref="FG107:FR107" si="554">AVERAGE(FG92:FG105)</f>
        <v>#DIV/0!</v>
      </c>
      <c r="FH107" s="434" t="e">
        <f t="shared" si="554"/>
        <v>#DIV/0!</v>
      </c>
      <c r="FI107" s="434" t="e">
        <f t="shared" si="554"/>
        <v>#DIV/0!</v>
      </c>
      <c r="FJ107" s="434" t="e">
        <f t="shared" si="554"/>
        <v>#DIV/0!</v>
      </c>
      <c r="FK107" s="434" t="e">
        <f t="shared" si="554"/>
        <v>#DIV/0!</v>
      </c>
      <c r="FL107" s="434">
        <f t="shared" si="554"/>
        <v>190.64285714285714</v>
      </c>
      <c r="FM107" s="434">
        <f t="shared" si="554"/>
        <v>186.21428571428572</v>
      </c>
      <c r="FN107" s="434">
        <f t="shared" si="554"/>
        <v>193.57142857142858</v>
      </c>
      <c r="FO107" s="434">
        <f t="shared" si="554"/>
        <v>193.14285714285714</v>
      </c>
      <c r="FP107" s="434">
        <f t="shared" si="554"/>
        <v>197.64285714285714</v>
      </c>
      <c r="FQ107" s="434">
        <f t="shared" si="554"/>
        <v>182.92857142857142</v>
      </c>
      <c r="FR107" s="530">
        <f t="shared" si="554"/>
        <v>173.42857142857142</v>
      </c>
      <c r="FS107" s="325"/>
      <c r="FT107" s="327"/>
      <c r="FU107" s="327"/>
      <c r="FV107" s="327"/>
      <c r="FW107" s="327"/>
      <c r="FX107" s="412"/>
      <c r="FZ107" s="329" t="s">
        <v>182</v>
      </c>
      <c r="GA107" s="327" t="e">
        <f t="shared" si="514"/>
        <v>#DIV/0!</v>
      </c>
      <c r="GB107" s="327" t="e">
        <f t="shared" si="515"/>
        <v>#DIV/0!</v>
      </c>
      <c r="GC107" s="327" t="e">
        <f t="shared" si="516"/>
        <v>#DIV/0!</v>
      </c>
      <c r="GD107" s="327" t="e">
        <f t="shared" si="517"/>
        <v>#DIV/0!</v>
      </c>
      <c r="GE107" s="327" t="e">
        <f t="shared" si="518"/>
        <v>#DIV/0!</v>
      </c>
      <c r="GF107" s="327">
        <f t="shared" si="519"/>
        <v>90.782312925170061</v>
      </c>
      <c r="GG107" s="327">
        <f t="shared" si="520"/>
        <v>91.731175228712175</v>
      </c>
      <c r="GH107" s="327">
        <f t="shared" si="521"/>
        <v>93.966712898751737</v>
      </c>
      <c r="GI107" s="327">
        <f t="shared" si="522"/>
        <v>90.677397719651239</v>
      </c>
      <c r="GJ107" s="327">
        <f t="shared" si="523"/>
        <v>92.356475300400533</v>
      </c>
      <c r="GK107" s="327">
        <f t="shared" si="524"/>
        <v>91.464285714285708</v>
      </c>
      <c r="GL107" s="327">
        <f t="shared" si="525"/>
        <v>91.278195488721806</v>
      </c>
      <c r="GM107" s="377" t="e">
        <f t="shared" si="526"/>
        <v>#DIV/0!</v>
      </c>
      <c r="GN107" s="438"/>
      <c r="GO107" s="44"/>
      <c r="GR107" s="49"/>
      <c r="GT107" s="435" t="s">
        <v>182</v>
      </c>
      <c r="GU107" s="437" t="e">
        <f t="shared" ref="GU107:HF107" si="555">AVERAGE(GU92:GU105)</f>
        <v>#DIV/0!</v>
      </c>
      <c r="GV107" s="434" t="e">
        <f t="shared" si="555"/>
        <v>#DIV/0!</v>
      </c>
      <c r="GW107" s="434" t="e">
        <f t="shared" si="555"/>
        <v>#DIV/0!</v>
      </c>
      <c r="GX107" s="434" t="e">
        <f t="shared" si="555"/>
        <v>#DIV/0!</v>
      </c>
      <c r="GY107" s="434" t="e">
        <f t="shared" si="555"/>
        <v>#DIV/0!</v>
      </c>
      <c r="GZ107" s="434">
        <f t="shared" si="555"/>
        <v>192.07142857142858</v>
      </c>
      <c r="HA107" s="434">
        <f t="shared" si="555"/>
        <v>187.78571428571428</v>
      </c>
      <c r="HB107" s="434">
        <f t="shared" si="555"/>
        <v>193.92857142857142</v>
      </c>
      <c r="HC107" s="434">
        <f t="shared" si="555"/>
        <v>192</v>
      </c>
      <c r="HD107" s="434">
        <f t="shared" si="555"/>
        <v>198.28571428571428</v>
      </c>
      <c r="HE107" s="434">
        <f t="shared" si="555"/>
        <v>181.5</v>
      </c>
      <c r="HF107" s="530">
        <f t="shared" si="555"/>
        <v>172.64285714285714</v>
      </c>
      <c r="HG107" s="325"/>
      <c r="HH107" s="327"/>
      <c r="HI107" s="327"/>
      <c r="HJ107" s="327"/>
      <c r="HK107" s="327"/>
      <c r="HL107" s="412"/>
      <c r="HN107" s="397" t="s">
        <v>182</v>
      </c>
      <c r="HO107">
        <f t="shared" ref="HO107:HZ107" si="556">AVERAGE(HO92:HO106)</f>
        <v>0</v>
      </c>
      <c r="HP107">
        <f t="shared" si="556"/>
        <v>0</v>
      </c>
      <c r="HQ107">
        <f t="shared" si="556"/>
        <v>0</v>
      </c>
      <c r="HR107">
        <f t="shared" si="556"/>
        <v>0</v>
      </c>
      <c r="HS107">
        <f t="shared" si="556"/>
        <v>0</v>
      </c>
      <c r="HT107">
        <f t="shared" si="556"/>
        <v>91.587301587301596</v>
      </c>
      <c r="HU107">
        <f t="shared" si="556"/>
        <v>92.643678160919535</v>
      </c>
      <c r="HV107">
        <f t="shared" si="556"/>
        <v>94.207119741100314</v>
      </c>
      <c r="HW107">
        <f t="shared" si="556"/>
        <v>90.328638497652591</v>
      </c>
      <c r="HX107">
        <f t="shared" si="556"/>
        <v>92.741433021806856</v>
      </c>
      <c r="HY107">
        <f t="shared" si="556"/>
        <v>90.833333333333329</v>
      </c>
      <c r="HZ107">
        <f t="shared" si="556"/>
        <v>91.017543859649123</v>
      </c>
      <c r="IA107" s="377">
        <f t="shared" si="544"/>
        <v>56.194322531320495</v>
      </c>
      <c r="IB107" s="365">
        <f t="shared" si="545"/>
        <v>47.223500780762343</v>
      </c>
      <c r="IC107" s="44"/>
      <c r="IF107" s="49"/>
      <c r="IH107" s="398"/>
      <c r="II107" s="334"/>
      <c r="IJ107" s="334"/>
      <c r="IK107" s="334"/>
      <c r="IL107" s="334"/>
      <c r="IM107" s="334"/>
      <c r="IN107" s="334"/>
      <c r="IO107" s="334"/>
      <c r="IP107" s="334"/>
      <c r="IQ107" s="334"/>
      <c r="IR107" s="334"/>
      <c r="IS107" s="334"/>
      <c r="IT107" s="334"/>
      <c r="IV107" s="334"/>
      <c r="IW107" s="526"/>
      <c r="IX107" s="42"/>
      <c r="IY107" s="42"/>
      <c r="JP107" s="334"/>
    </row>
    <row r="108" spans="2:280" ht="16.5" thickTop="1" thickBot="1" x14ac:dyDescent="0.4">
      <c r="O108" s="429"/>
      <c r="P108" s="429"/>
      <c r="Q108" s="428"/>
      <c r="R108" s="428"/>
      <c r="S108" s="428"/>
      <c r="T108" s="326"/>
      <c r="V108" s="417" t="s">
        <v>136</v>
      </c>
      <c r="W108" s="407">
        <f t="shared" ref="W108:AH108" si="557">COUNTIF(W92:W106,"&gt;=90")</f>
        <v>0</v>
      </c>
      <c r="X108" s="407">
        <f t="shared" si="557"/>
        <v>0</v>
      </c>
      <c r="Y108" s="407">
        <f t="shared" si="557"/>
        <v>0</v>
      </c>
      <c r="Z108" s="407">
        <f t="shared" si="557"/>
        <v>0</v>
      </c>
      <c r="AA108" s="407">
        <f t="shared" si="557"/>
        <v>0</v>
      </c>
      <c r="AB108" s="407">
        <f t="shared" si="557"/>
        <v>1</v>
      </c>
      <c r="AC108" s="407">
        <f t="shared" si="557"/>
        <v>8</v>
      </c>
      <c r="AD108" s="407">
        <f t="shared" si="557"/>
        <v>13</v>
      </c>
      <c r="AE108" s="407">
        <f t="shared" si="557"/>
        <v>4</v>
      </c>
      <c r="AF108" s="407">
        <f t="shared" si="557"/>
        <v>13</v>
      </c>
      <c r="AG108" s="407">
        <f t="shared" si="557"/>
        <v>9</v>
      </c>
      <c r="AH108" s="407">
        <f t="shared" si="557"/>
        <v>7</v>
      </c>
      <c r="AI108" s="377">
        <f>AVERAGE(W108:AH108)</f>
        <v>4.583333333333333</v>
      </c>
      <c r="AJ108" s="365">
        <f>STDEV(W108:AH108)</f>
        <v>5.1954233939520504</v>
      </c>
      <c r="AL108" s="398"/>
      <c r="BC108" s="309"/>
      <c r="BD108" s="309"/>
      <c r="BJ108" s="529" t="s">
        <v>136</v>
      </c>
      <c r="BK108" s="407">
        <f t="shared" ref="BK108:BV108" si="558">COUNTIF(BK92:BK106,"&gt;=90")</f>
        <v>0</v>
      </c>
      <c r="BL108" s="407">
        <f t="shared" si="558"/>
        <v>0</v>
      </c>
      <c r="BM108" s="407">
        <f t="shared" si="558"/>
        <v>0</v>
      </c>
      <c r="BN108" s="407">
        <f t="shared" si="558"/>
        <v>0</v>
      </c>
      <c r="BO108" s="407">
        <f t="shared" si="558"/>
        <v>0</v>
      </c>
      <c r="BP108" s="407">
        <f t="shared" si="558"/>
        <v>9</v>
      </c>
      <c r="BQ108" s="407">
        <f t="shared" si="558"/>
        <v>10</v>
      </c>
      <c r="BR108" s="407">
        <f t="shared" si="558"/>
        <v>14</v>
      </c>
      <c r="BS108" s="407">
        <f t="shared" si="558"/>
        <v>10</v>
      </c>
      <c r="BT108" s="407">
        <f t="shared" si="558"/>
        <v>13</v>
      </c>
      <c r="BU108" s="407">
        <f t="shared" si="558"/>
        <v>13</v>
      </c>
      <c r="BV108" s="407">
        <f t="shared" si="558"/>
        <v>11</v>
      </c>
      <c r="BW108" s="528">
        <f>AVERAGE(BK108:BU108)</f>
        <v>6.2727272727272725</v>
      </c>
      <c r="BX108" s="527"/>
      <c r="BY108" s="415"/>
      <c r="BZ108" s="414"/>
      <c r="CA108" s="414"/>
      <c r="CB108" s="413"/>
      <c r="CD108" s="376"/>
      <c r="CE108" s="422"/>
      <c r="CF108" s="422"/>
      <c r="CG108" s="422"/>
      <c r="CH108" s="422"/>
      <c r="CI108" s="422"/>
      <c r="CJ108" s="422"/>
      <c r="CK108" s="422"/>
      <c r="CL108" s="422"/>
      <c r="CM108" s="422"/>
      <c r="CN108" s="422"/>
      <c r="CO108" s="422"/>
      <c r="CP108" s="422"/>
      <c r="CQ108" s="309"/>
      <c r="CR108" s="309"/>
      <c r="CX108" s="417" t="s">
        <v>136</v>
      </c>
      <c r="CY108" s="407">
        <f t="shared" ref="CY108:DJ108" si="559">COUNTIF(CY92:CY106,"&gt;=90")</f>
        <v>0</v>
      </c>
      <c r="CZ108" s="407">
        <f t="shared" si="559"/>
        <v>0</v>
      </c>
      <c r="DA108" s="407">
        <f t="shared" si="559"/>
        <v>0</v>
      </c>
      <c r="DB108" s="407">
        <f t="shared" si="559"/>
        <v>0</v>
      </c>
      <c r="DC108" s="407">
        <f t="shared" si="559"/>
        <v>0</v>
      </c>
      <c r="DD108" s="407">
        <f t="shared" si="559"/>
        <v>11</v>
      </c>
      <c r="DE108" s="407">
        <f t="shared" si="559"/>
        <v>12</v>
      </c>
      <c r="DF108" s="407">
        <f t="shared" si="559"/>
        <v>14</v>
      </c>
      <c r="DG108" s="407">
        <f t="shared" si="559"/>
        <v>11</v>
      </c>
      <c r="DH108" s="407">
        <f t="shared" si="559"/>
        <v>13</v>
      </c>
      <c r="DI108" s="407">
        <f t="shared" si="559"/>
        <v>13</v>
      </c>
      <c r="DJ108" s="407">
        <f t="shared" si="559"/>
        <v>13</v>
      </c>
      <c r="DK108" s="377">
        <f>AVERAGE(CY108:DJ108)</f>
        <v>7.25</v>
      </c>
      <c r="DL108" s="365">
        <f>STDEV(CY108:DJ108)</f>
        <v>6.4543854013446476</v>
      </c>
      <c r="DM108" s="415"/>
      <c r="DN108" s="414"/>
      <c r="DO108" s="414"/>
      <c r="DP108" s="413"/>
      <c r="DR108" s="398"/>
      <c r="EB108" s="309"/>
      <c r="EC108" s="309"/>
      <c r="ED108" s="309"/>
      <c r="EE108" s="309"/>
      <c r="EF108" s="309"/>
      <c r="EL108" s="417" t="s">
        <v>136</v>
      </c>
      <c r="EM108" s="407">
        <f t="shared" ref="EM108:EX108" si="560">COUNTIF(EM92:EM106,"&gt;=90")</f>
        <v>0</v>
      </c>
      <c r="EN108" s="407">
        <f t="shared" si="560"/>
        <v>0</v>
      </c>
      <c r="EO108" s="407">
        <f t="shared" si="560"/>
        <v>0</v>
      </c>
      <c r="EP108" s="407">
        <f t="shared" si="560"/>
        <v>0</v>
      </c>
      <c r="EQ108" s="407">
        <f t="shared" si="560"/>
        <v>0</v>
      </c>
      <c r="ER108" s="407">
        <f t="shared" si="560"/>
        <v>11</v>
      </c>
      <c r="ES108" s="407">
        <f t="shared" si="560"/>
        <v>13</v>
      </c>
      <c r="ET108" s="407">
        <f t="shared" si="560"/>
        <v>14</v>
      </c>
      <c r="EU108" s="407">
        <f t="shared" si="560"/>
        <v>11</v>
      </c>
      <c r="EV108" s="407">
        <f t="shared" si="560"/>
        <v>13</v>
      </c>
      <c r="EW108" s="407">
        <f t="shared" si="560"/>
        <v>13</v>
      </c>
      <c r="EX108" s="407">
        <f t="shared" si="560"/>
        <v>12</v>
      </c>
      <c r="EY108" s="377">
        <f>AVERAGE(EM108:EX108)</f>
        <v>7.25</v>
      </c>
      <c r="EZ108" s="365">
        <f>STDEV(EM108:EX108)</f>
        <v>6.4543854013446476</v>
      </c>
      <c r="FB108" s="398"/>
      <c r="FF108" s="398"/>
      <c r="FP108" s="309"/>
      <c r="FQ108" s="309"/>
      <c r="FR108" s="309"/>
      <c r="FS108" s="309"/>
      <c r="FT108" s="309"/>
      <c r="FZ108" s="417" t="s">
        <v>136</v>
      </c>
      <c r="GA108" s="407">
        <f t="shared" ref="GA108:GL108" si="561">COUNTIF(GA92:GA106,"&gt;=90")</f>
        <v>0</v>
      </c>
      <c r="GB108" s="407">
        <f t="shared" si="561"/>
        <v>0</v>
      </c>
      <c r="GC108" s="407">
        <f t="shared" si="561"/>
        <v>0</v>
      </c>
      <c r="GD108" s="407">
        <f t="shared" si="561"/>
        <v>0</v>
      </c>
      <c r="GE108" s="407">
        <f t="shared" si="561"/>
        <v>0</v>
      </c>
      <c r="GF108" s="407">
        <f t="shared" si="561"/>
        <v>11</v>
      </c>
      <c r="GG108" s="407">
        <f t="shared" si="561"/>
        <v>13</v>
      </c>
      <c r="GH108" s="407">
        <f t="shared" si="561"/>
        <v>14</v>
      </c>
      <c r="GI108" s="407">
        <f t="shared" si="561"/>
        <v>12</v>
      </c>
      <c r="GJ108" s="407">
        <f t="shared" si="561"/>
        <v>13</v>
      </c>
      <c r="GK108" s="407">
        <f t="shared" si="561"/>
        <v>13</v>
      </c>
      <c r="GL108" s="407">
        <f t="shared" si="561"/>
        <v>12</v>
      </c>
      <c r="GM108" s="418">
        <f>AVERAGE(GA108:GL108)</f>
        <v>7.333333333333333</v>
      </c>
      <c r="GN108" s="365">
        <f>STDEV(GA108:GL108)</f>
        <v>6.5133894727892958</v>
      </c>
      <c r="GP108" s="398"/>
      <c r="GT108" s="398"/>
      <c r="HD108" s="309"/>
      <c r="HE108" s="309"/>
      <c r="HF108" s="309"/>
      <c r="HG108" s="309"/>
      <c r="HH108" s="309"/>
      <c r="HN108" s="417" t="s">
        <v>136</v>
      </c>
      <c r="HO108" s="407">
        <f t="shared" ref="HO108:HZ108" si="562">COUNTIF(HO92:HO106,"&gt;=90")</f>
        <v>0</v>
      </c>
      <c r="HP108" s="407">
        <f t="shared" si="562"/>
        <v>0</v>
      </c>
      <c r="HQ108" s="407">
        <f t="shared" si="562"/>
        <v>0</v>
      </c>
      <c r="HR108" s="407">
        <f t="shared" si="562"/>
        <v>0</v>
      </c>
      <c r="HS108" s="407">
        <f t="shared" si="562"/>
        <v>0</v>
      </c>
      <c r="HT108" s="407">
        <f t="shared" si="562"/>
        <v>12</v>
      </c>
      <c r="HU108" s="407">
        <f t="shared" si="562"/>
        <v>13</v>
      </c>
      <c r="HV108" s="407">
        <f t="shared" si="562"/>
        <v>14</v>
      </c>
      <c r="HW108" s="407">
        <f t="shared" si="562"/>
        <v>11</v>
      </c>
      <c r="HX108" s="407">
        <f t="shared" si="562"/>
        <v>12</v>
      </c>
      <c r="HY108" s="407">
        <f t="shared" si="562"/>
        <v>12</v>
      </c>
      <c r="HZ108" s="407">
        <f t="shared" si="562"/>
        <v>11</v>
      </c>
      <c r="IA108" s="406">
        <f>AVERAGE(HO108:HZ108)</f>
        <v>7.083333333333333</v>
      </c>
      <c r="IB108" s="416">
        <f t="shared" ref="IB108:IB114" si="563">STDEV(HO108:HZ108)</f>
        <v>6.3023564616496399</v>
      </c>
      <c r="IC108" s="415"/>
      <c r="ID108" s="414"/>
      <c r="IE108" s="414"/>
      <c r="IF108" s="413"/>
      <c r="IH108" s="398"/>
      <c r="IR108" s="309"/>
      <c r="IS108" s="309"/>
      <c r="IT108" s="309"/>
      <c r="IU108" s="309"/>
      <c r="IV108" s="309"/>
      <c r="JB108" s="334"/>
      <c r="JC108" s="334"/>
      <c r="JD108" s="334"/>
      <c r="JE108" s="334"/>
      <c r="JF108" s="334"/>
      <c r="JG108" s="334"/>
      <c r="JH108" s="334"/>
      <c r="JI108" s="334"/>
      <c r="JJ108" s="334"/>
      <c r="JK108" s="334"/>
      <c r="JL108" s="334"/>
      <c r="JM108" s="334"/>
      <c r="JN108" s="334"/>
      <c r="JQ108" s="526"/>
      <c r="JR108" s="525"/>
      <c r="JS108" s="525"/>
      <c r="JT108" s="3"/>
    </row>
    <row r="109" spans="2:280" ht="16.5" thickTop="1" thickBot="1" x14ac:dyDescent="0.4">
      <c r="B109" s="398"/>
      <c r="L109" s="309"/>
      <c r="M109" s="309"/>
      <c r="N109" s="309"/>
      <c r="O109" s="309"/>
      <c r="P109" s="309"/>
      <c r="V109" s="399" t="s">
        <v>135</v>
      </c>
      <c r="W109" s="407">
        <f t="shared" ref="W109:AH109" si="564">COUNTIF(W92:W106,"&gt;=85")</f>
        <v>0</v>
      </c>
      <c r="X109" s="407">
        <f t="shared" si="564"/>
        <v>0</v>
      </c>
      <c r="Y109" s="407">
        <f t="shared" si="564"/>
        <v>0</v>
      </c>
      <c r="Z109" s="407">
        <f t="shared" si="564"/>
        <v>0</v>
      </c>
      <c r="AA109" s="407">
        <f t="shared" si="564"/>
        <v>0</v>
      </c>
      <c r="AB109" s="407">
        <f t="shared" si="564"/>
        <v>11</v>
      </c>
      <c r="AC109" s="407">
        <f t="shared" si="564"/>
        <v>13</v>
      </c>
      <c r="AD109" s="407">
        <f t="shared" si="564"/>
        <v>14</v>
      </c>
      <c r="AE109" s="407">
        <f t="shared" si="564"/>
        <v>12</v>
      </c>
      <c r="AF109" s="407">
        <f t="shared" si="564"/>
        <v>15</v>
      </c>
      <c r="AG109" s="407">
        <f t="shared" si="564"/>
        <v>14</v>
      </c>
      <c r="AH109" s="407">
        <f t="shared" si="564"/>
        <v>14</v>
      </c>
      <c r="AI109" s="377">
        <f>AVERAGE(W109:AH109)</f>
        <v>7.75</v>
      </c>
      <c r="AJ109" s="365">
        <f>STDEV(W109:AH109)</f>
        <v>6.9167123036099376</v>
      </c>
      <c r="AL109" s="398"/>
      <c r="AP109" s="398"/>
      <c r="AZ109" s="309"/>
      <c r="BA109" s="309"/>
      <c r="BB109" s="309"/>
      <c r="BC109" s="309"/>
      <c r="BD109" s="309"/>
      <c r="BJ109" s="383" t="s">
        <v>135</v>
      </c>
      <c r="BK109" s="407">
        <f t="shared" ref="BK109:BV109" si="565">COUNTIF(BK92:BK106,"&gt;=85")</f>
        <v>0</v>
      </c>
      <c r="BL109" s="407">
        <f t="shared" si="565"/>
        <v>0</v>
      </c>
      <c r="BM109" s="407">
        <f t="shared" si="565"/>
        <v>0</v>
      </c>
      <c r="BN109" s="407">
        <f t="shared" si="565"/>
        <v>0</v>
      </c>
      <c r="BO109" s="407">
        <f t="shared" si="565"/>
        <v>0</v>
      </c>
      <c r="BP109" s="407">
        <f t="shared" si="565"/>
        <v>13</v>
      </c>
      <c r="BQ109" s="407">
        <f t="shared" si="565"/>
        <v>14</v>
      </c>
      <c r="BR109" s="407">
        <f t="shared" si="565"/>
        <v>15</v>
      </c>
      <c r="BS109" s="407">
        <f t="shared" si="565"/>
        <v>13</v>
      </c>
      <c r="BT109" s="407">
        <f t="shared" si="565"/>
        <v>14</v>
      </c>
      <c r="BU109" s="407">
        <f t="shared" si="565"/>
        <v>14</v>
      </c>
      <c r="BV109" s="407">
        <f t="shared" si="565"/>
        <v>14</v>
      </c>
      <c r="BW109" s="524">
        <f>AVERAGE(BK109:BU109)</f>
        <v>7.5454545454545459</v>
      </c>
      <c r="BX109" s="374">
        <f>STDEV(BK109:BV109)</f>
        <v>7.1536174362515652</v>
      </c>
      <c r="BZ109" s="398"/>
      <c r="CD109" s="398"/>
      <c r="CN109" s="309"/>
      <c r="CO109" s="309"/>
      <c r="CP109" s="309"/>
      <c r="CQ109" s="309"/>
      <c r="CR109" s="309"/>
      <c r="CX109" s="399" t="s">
        <v>135</v>
      </c>
      <c r="CY109" s="407">
        <f t="shared" ref="CY109:DJ109" si="566">COUNTIF(CY92:CY106,"&gt;=85")</f>
        <v>0</v>
      </c>
      <c r="CZ109" s="407">
        <f t="shared" si="566"/>
        <v>0</v>
      </c>
      <c r="DA109" s="407">
        <f t="shared" si="566"/>
        <v>0</v>
      </c>
      <c r="DB109" s="407">
        <f t="shared" si="566"/>
        <v>0</v>
      </c>
      <c r="DC109" s="407">
        <f t="shared" si="566"/>
        <v>0</v>
      </c>
      <c r="DD109" s="407">
        <f t="shared" si="566"/>
        <v>14</v>
      </c>
      <c r="DE109" s="407">
        <f t="shared" si="566"/>
        <v>14</v>
      </c>
      <c r="DF109" s="407">
        <f t="shared" si="566"/>
        <v>15</v>
      </c>
      <c r="DG109" s="407">
        <f t="shared" si="566"/>
        <v>13</v>
      </c>
      <c r="DH109" s="407">
        <f t="shared" si="566"/>
        <v>14</v>
      </c>
      <c r="DI109" s="407">
        <f t="shared" si="566"/>
        <v>14</v>
      </c>
      <c r="DJ109" s="407">
        <f t="shared" si="566"/>
        <v>15</v>
      </c>
      <c r="DK109" s="377">
        <f>AVERAGE(CY109:DJ109)</f>
        <v>8.25</v>
      </c>
      <c r="DL109" s="365">
        <f>STDEV(CY109:DJ109)</f>
        <v>7.3003735894442103</v>
      </c>
      <c r="DN109" s="398"/>
      <c r="DR109" s="398"/>
      <c r="EB109" s="309"/>
      <c r="EC109" s="309"/>
      <c r="ED109" s="309"/>
      <c r="EE109" s="309"/>
      <c r="EF109" s="309"/>
      <c r="EL109" s="399" t="s">
        <v>135</v>
      </c>
      <c r="EM109" s="407">
        <f t="shared" ref="EM109:EX109" si="567">COUNTIF(EM92:EM106,"&gt;=85")</f>
        <v>0</v>
      </c>
      <c r="EN109" s="407">
        <f t="shared" si="567"/>
        <v>0</v>
      </c>
      <c r="EO109" s="407">
        <f t="shared" si="567"/>
        <v>0</v>
      </c>
      <c r="EP109" s="407">
        <f t="shared" si="567"/>
        <v>0</v>
      </c>
      <c r="EQ109" s="407">
        <f t="shared" si="567"/>
        <v>0</v>
      </c>
      <c r="ER109" s="407">
        <f t="shared" si="567"/>
        <v>14</v>
      </c>
      <c r="ES109" s="407">
        <f t="shared" si="567"/>
        <v>14</v>
      </c>
      <c r="ET109" s="407">
        <f t="shared" si="567"/>
        <v>15</v>
      </c>
      <c r="EU109" s="407">
        <f t="shared" si="567"/>
        <v>13</v>
      </c>
      <c r="EV109" s="407">
        <f t="shared" si="567"/>
        <v>15</v>
      </c>
      <c r="EW109" s="407">
        <f t="shared" si="567"/>
        <v>14</v>
      </c>
      <c r="EX109" s="407">
        <f t="shared" si="567"/>
        <v>14</v>
      </c>
      <c r="EY109" s="377">
        <f>AVERAGE(EM109:EX109)</f>
        <v>8.25</v>
      </c>
      <c r="EZ109" s="365">
        <f>STDEV(EM109:EX109)</f>
        <v>7.3003735894442103</v>
      </c>
      <c r="FB109" s="398"/>
      <c r="FF109" s="398"/>
      <c r="FP109" s="309"/>
      <c r="FQ109" s="309"/>
      <c r="FR109" s="309"/>
      <c r="FS109" s="309"/>
      <c r="FT109" s="309"/>
      <c r="FZ109" s="399" t="s">
        <v>135</v>
      </c>
      <c r="GA109" s="407">
        <f t="shared" ref="GA109:GL109" si="568">COUNTIF(GA92:GA106,"&gt;=85")</f>
        <v>0</v>
      </c>
      <c r="GB109" s="407">
        <f t="shared" si="568"/>
        <v>0</v>
      </c>
      <c r="GC109" s="407">
        <f t="shared" si="568"/>
        <v>0</v>
      </c>
      <c r="GD109" s="407">
        <f t="shared" si="568"/>
        <v>0</v>
      </c>
      <c r="GE109" s="407">
        <f t="shared" si="568"/>
        <v>0</v>
      </c>
      <c r="GF109" s="407">
        <f t="shared" si="568"/>
        <v>14</v>
      </c>
      <c r="GG109" s="407">
        <f t="shared" si="568"/>
        <v>14</v>
      </c>
      <c r="GH109" s="407">
        <f t="shared" si="568"/>
        <v>15</v>
      </c>
      <c r="GI109" s="407">
        <f t="shared" si="568"/>
        <v>14</v>
      </c>
      <c r="GJ109" s="407">
        <f t="shared" si="568"/>
        <v>15</v>
      </c>
      <c r="GK109" s="407">
        <f t="shared" si="568"/>
        <v>14</v>
      </c>
      <c r="GL109" s="407">
        <f t="shared" si="568"/>
        <v>14</v>
      </c>
      <c r="GM109" s="377">
        <f>AVERAGE(GA109:GL109)</f>
        <v>8.3333333333333339</v>
      </c>
      <c r="GN109" s="365">
        <f>STDEV(GA109:GL109)</f>
        <v>7.3649456374384901</v>
      </c>
      <c r="GP109" s="398"/>
      <c r="GT109" s="398"/>
      <c r="HD109" s="309"/>
      <c r="HE109" s="309"/>
      <c r="HF109" s="309"/>
      <c r="HG109" s="309"/>
      <c r="HH109" s="309"/>
      <c r="HN109" s="399" t="s">
        <v>135</v>
      </c>
      <c r="HO109" s="407">
        <f t="shared" ref="HO109:HZ109" si="569">COUNTIF(HO92:HO106,"&gt;=85")</f>
        <v>0</v>
      </c>
      <c r="HP109" s="407">
        <f t="shared" si="569"/>
        <v>0</v>
      </c>
      <c r="HQ109" s="407">
        <f t="shared" si="569"/>
        <v>0</v>
      </c>
      <c r="HR109" s="407">
        <f t="shared" si="569"/>
        <v>0</v>
      </c>
      <c r="HS109" s="407">
        <f t="shared" si="569"/>
        <v>0</v>
      </c>
      <c r="HT109" s="407">
        <f t="shared" si="569"/>
        <v>15</v>
      </c>
      <c r="HU109" s="407">
        <f t="shared" si="569"/>
        <v>15</v>
      </c>
      <c r="HV109" s="407">
        <f t="shared" si="569"/>
        <v>15</v>
      </c>
      <c r="HW109" s="407">
        <f t="shared" si="569"/>
        <v>13</v>
      </c>
      <c r="HX109" s="407">
        <f t="shared" si="569"/>
        <v>15</v>
      </c>
      <c r="HY109" s="407">
        <f t="shared" si="569"/>
        <v>14</v>
      </c>
      <c r="HZ109" s="407">
        <f t="shared" si="569"/>
        <v>14</v>
      </c>
      <c r="IA109" s="406">
        <f>AVERAGE(HO109:HZ109)</f>
        <v>8.4166666666666661</v>
      </c>
      <c r="IB109" s="329">
        <f t="shared" si="563"/>
        <v>7.4523740370353648</v>
      </c>
      <c r="ID109" s="398"/>
      <c r="IH109" s="398"/>
      <c r="IR109" s="309"/>
      <c r="IS109" s="309"/>
      <c r="IT109" s="309"/>
      <c r="IU109" s="309"/>
      <c r="IV109" s="309"/>
      <c r="JB109" s="334"/>
      <c r="JC109" s="334"/>
      <c r="JD109" s="334"/>
      <c r="JE109" s="334"/>
      <c r="JF109" s="334"/>
      <c r="JG109" s="334"/>
      <c r="JH109" s="334"/>
      <c r="JI109" s="334"/>
      <c r="JJ109" s="334"/>
      <c r="JK109" s="334"/>
      <c r="JL109" s="334"/>
      <c r="JM109" s="334"/>
      <c r="JN109" s="334"/>
      <c r="JR109" s="398"/>
    </row>
    <row r="110" spans="2:280" ht="16.5" thickTop="1" thickBot="1" x14ac:dyDescent="0.4">
      <c r="B110" s="398"/>
      <c r="L110" s="309"/>
      <c r="M110" s="309"/>
      <c r="N110" s="309"/>
      <c r="O110" s="309"/>
      <c r="P110" s="309"/>
      <c r="V110" s="399" t="s">
        <v>134</v>
      </c>
      <c r="W110" s="407">
        <f t="shared" ref="W110:AH110" si="570">COUNTIF(W92:W106,"&gt;=88")</f>
        <v>0</v>
      </c>
      <c r="X110" s="407">
        <f t="shared" si="570"/>
        <v>0</v>
      </c>
      <c r="Y110" s="407">
        <f t="shared" si="570"/>
        <v>0</v>
      </c>
      <c r="Z110" s="407">
        <f t="shared" si="570"/>
        <v>0</v>
      </c>
      <c r="AA110" s="407">
        <f t="shared" si="570"/>
        <v>0</v>
      </c>
      <c r="AB110" s="407">
        <f t="shared" si="570"/>
        <v>8</v>
      </c>
      <c r="AC110" s="407">
        <f t="shared" si="570"/>
        <v>11</v>
      </c>
      <c r="AD110" s="407">
        <f t="shared" si="570"/>
        <v>14</v>
      </c>
      <c r="AE110" s="407">
        <f t="shared" si="570"/>
        <v>8</v>
      </c>
      <c r="AF110" s="407">
        <f t="shared" si="570"/>
        <v>14</v>
      </c>
      <c r="AG110" s="407">
        <f t="shared" si="570"/>
        <v>13</v>
      </c>
      <c r="AH110" s="407">
        <f t="shared" si="570"/>
        <v>11</v>
      </c>
      <c r="AI110" s="377">
        <f>AVERAGE(W110:AH110)</f>
        <v>6.583333333333333</v>
      </c>
      <c r="AJ110" s="365">
        <f>STDEV(W110:AH110)</f>
        <v>6.1119604552107996</v>
      </c>
      <c r="AL110" s="398"/>
      <c r="AP110" s="398"/>
      <c r="AZ110" s="309"/>
      <c r="BA110" s="309"/>
      <c r="BB110" s="309"/>
      <c r="BC110" s="309"/>
      <c r="BD110" s="309"/>
      <c r="BJ110" s="383" t="s">
        <v>134</v>
      </c>
      <c r="BK110" s="407">
        <f t="shared" ref="BK110:BV110" si="571">COUNTIF(BK92:BK106,"&gt;=88")</f>
        <v>0</v>
      </c>
      <c r="BL110" s="407">
        <f t="shared" si="571"/>
        <v>0</v>
      </c>
      <c r="BM110" s="407">
        <f t="shared" si="571"/>
        <v>0</v>
      </c>
      <c r="BN110" s="407">
        <f t="shared" si="571"/>
        <v>0</v>
      </c>
      <c r="BO110" s="407">
        <f t="shared" si="571"/>
        <v>0</v>
      </c>
      <c r="BP110" s="407">
        <f t="shared" si="571"/>
        <v>11</v>
      </c>
      <c r="BQ110" s="407">
        <f t="shared" si="571"/>
        <v>13</v>
      </c>
      <c r="BR110" s="407">
        <f t="shared" si="571"/>
        <v>14</v>
      </c>
      <c r="BS110" s="407">
        <f t="shared" si="571"/>
        <v>12</v>
      </c>
      <c r="BT110" s="407">
        <f t="shared" si="571"/>
        <v>14</v>
      </c>
      <c r="BU110" s="407">
        <f t="shared" si="571"/>
        <v>14</v>
      </c>
      <c r="BV110" s="407">
        <f t="shared" si="571"/>
        <v>14</v>
      </c>
      <c r="BW110" s="524">
        <f>AVERAGE(BK110:BU110)</f>
        <v>7.0909090909090908</v>
      </c>
      <c r="BX110" s="374">
        <f>STDEV(BK110:BV110)</f>
        <v>6.826863160050932</v>
      </c>
      <c r="BZ110" s="398"/>
      <c r="CD110" s="398"/>
      <c r="CN110" s="309"/>
      <c r="CO110" s="309"/>
      <c r="CP110" s="309"/>
      <c r="CQ110" s="309"/>
      <c r="CR110" s="309"/>
      <c r="CX110" s="399" t="s">
        <v>134</v>
      </c>
      <c r="CY110" s="407">
        <f t="shared" ref="CY110:DJ110" si="572">COUNTIF(CY92:CY106,"&gt;=88")</f>
        <v>0</v>
      </c>
      <c r="CZ110" s="407">
        <f t="shared" si="572"/>
        <v>0</v>
      </c>
      <c r="DA110" s="407">
        <f t="shared" si="572"/>
        <v>0</v>
      </c>
      <c r="DB110" s="407">
        <f t="shared" si="572"/>
        <v>0</v>
      </c>
      <c r="DC110" s="407">
        <f t="shared" si="572"/>
        <v>0</v>
      </c>
      <c r="DD110" s="407">
        <f t="shared" si="572"/>
        <v>13</v>
      </c>
      <c r="DE110" s="407">
        <f t="shared" si="572"/>
        <v>13</v>
      </c>
      <c r="DF110" s="407">
        <f t="shared" si="572"/>
        <v>14</v>
      </c>
      <c r="DG110" s="407">
        <f t="shared" si="572"/>
        <v>12</v>
      </c>
      <c r="DH110" s="407">
        <f t="shared" si="572"/>
        <v>14</v>
      </c>
      <c r="DI110" s="407">
        <f t="shared" si="572"/>
        <v>14</v>
      </c>
      <c r="DJ110" s="407">
        <f t="shared" si="572"/>
        <v>14</v>
      </c>
      <c r="DK110" s="377">
        <f>AVERAGE(CY110:DJ110)</f>
        <v>7.833333333333333</v>
      </c>
      <c r="DL110" s="365">
        <f>STDEV(CY110:DJ110)</f>
        <v>6.9391292790605323</v>
      </c>
      <c r="DN110" s="398"/>
      <c r="DR110" s="398"/>
      <c r="EB110" s="309"/>
      <c r="EC110" s="309"/>
      <c r="ED110" s="309"/>
      <c r="EE110" s="309"/>
      <c r="EF110" s="309"/>
      <c r="EL110" s="399" t="s">
        <v>134</v>
      </c>
      <c r="EM110" s="407">
        <f t="shared" ref="EM110:EX110" si="573">COUNTIF(EM92:EM106,"&gt;=88")</f>
        <v>0</v>
      </c>
      <c r="EN110" s="407">
        <f t="shared" si="573"/>
        <v>0</v>
      </c>
      <c r="EO110" s="407">
        <f t="shared" si="573"/>
        <v>0</v>
      </c>
      <c r="EP110" s="407">
        <f t="shared" si="573"/>
        <v>0</v>
      </c>
      <c r="EQ110" s="407">
        <f t="shared" si="573"/>
        <v>0</v>
      </c>
      <c r="ER110" s="407">
        <f t="shared" si="573"/>
        <v>13</v>
      </c>
      <c r="ES110" s="407">
        <f t="shared" si="573"/>
        <v>13</v>
      </c>
      <c r="ET110" s="407">
        <f t="shared" si="573"/>
        <v>15</v>
      </c>
      <c r="EU110" s="407">
        <f t="shared" si="573"/>
        <v>13</v>
      </c>
      <c r="EV110" s="407">
        <f t="shared" si="573"/>
        <v>14</v>
      </c>
      <c r="EW110" s="407">
        <f t="shared" si="573"/>
        <v>13</v>
      </c>
      <c r="EX110" s="407">
        <f t="shared" si="573"/>
        <v>12</v>
      </c>
      <c r="EY110" s="377">
        <f>AVERAGE(EM110:EX110)</f>
        <v>7.75</v>
      </c>
      <c r="EZ110" s="365">
        <f>STDEV(EM110:EX110)</f>
        <v>6.8771690793126892</v>
      </c>
      <c r="FB110" s="398"/>
      <c r="FF110" s="398"/>
      <c r="FP110" s="309"/>
      <c r="FQ110" s="309"/>
      <c r="FR110" s="309"/>
      <c r="FS110" s="309"/>
      <c r="FT110" s="309"/>
      <c r="FZ110" s="399" t="s">
        <v>134</v>
      </c>
      <c r="GA110" s="407">
        <f t="shared" ref="GA110:GL110" si="574">COUNTIF(GA92:GA106,"&gt;=88")</f>
        <v>0</v>
      </c>
      <c r="GB110" s="407">
        <f t="shared" si="574"/>
        <v>0</v>
      </c>
      <c r="GC110" s="407">
        <f t="shared" si="574"/>
        <v>0</v>
      </c>
      <c r="GD110" s="407">
        <f t="shared" si="574"/>
        <v>0</v>
      </c>
      <c r="GE110" s="407">
        <f t="shared" si="574"/>
        <v>0</v>
      </c>
      <c r="GF110" s="407">
        <f t="shared" si="574"/>
        <v>13</v>
      </c>
      <c r="GG110" s="407">
        <f t="shared" si="574"/>
        <v>13</v>
      </c>
      <c r="GH110" s="407">
        <f t="shared" si="574"/>
        <v>14</v>
      </c>
      <c r="GI110" s="407">
        <f t="shared" si="574"/>
        <v>13</v>
      </c>
      <c r="GJ110" s="407">
        <f t="shared" si="574"/>
        <v>14</v>
      </c>
      <c r="GK110" s="407">
        <f t="shared" si="574"/>
        <v>14</v>
      </c>
      <c r="GL110" s="407">
        <f t="shared" si="574"/>
        <v>14</v>
      </c>
      <c r="GM110" s="377">
        <f>AVERAGE(GA110:GL110)</f>
        <v>7.916666666666667</v>
      </c>
      <c r="GN110" s="365">
        <f>STDEV(GA110:GL110)</f>
        <v>6.9994588535417677</v>
      </c>
      <c r="GP110" s="398"/>
      <c r="GT110" s="398"/>
      <c r="HD110" s="309"/>
      <c r="HE110" s="309"/>
      <c r="HF110" s="309"/>
      <c r="HG110" s="309"/>
      <c r="HH110" s="309"/>
      <c r="HN110" s="399" t="s">
        <v>134</v>
      </c>
      <c r="HO110" s="407">
        <f t="shared" ref="HO110:HZ110" si="575">COUNTIF(HO92:HO106,"&gt;=88")</f>
        <v>0</v>
      </c>
      <c r="HP110" s="407">
        <f t="shared" si="575"/>
        <v>0</v>
      </c>
      <c r="HQ110" s="407">
        <f t="shared" si="575"/>
        <v>0</v>
      </c>
      <c r="HR110" s="407">
        <f t="shared" si="575"/>
        <v>0</v>
      </c>
      <c r="HS110" s="407">
        <f t="shared" si="575"/>
        <v>0</v>
      </c>
      <c r="HT110" s="407">
        <f t="shared" si="575"/>
        <v>14</v>
      </c>
      <c r="HU110" s="407">
        <f t="shared" si="575"/>
        <v>14</v>
      </c>
      <c r="HV110" s="407">
        <f t="shared" si="575"/>
        <v>15</v>
      </c>
      <c r="HW110" s="407">
        <f t="shared" si="575"/>
        <v>13</v>
      </c>
      <c r="HX110" s="407">
        <f t="shared" si="575"/>
        <v>14</v>
      </c>
      <c r="HY110" s="407">
        <f t="shared" si="575"/>
        <v>13</v>
      </c>
      <c r="HZ110" s="407">
        <f t="shared" si="575"/>
        <v>12</v>
      </c>
      <c r="IA110" s="406">
        <f>AVERAGE(HO110:HZ110)</f>
        <v>7.916666666666667</v>
      </c>
      <c r="IB110" s="411">
        <f t="shared" si="563"/>
        <v>7.0253868652239078</v>
      </c>
      <c r="ID110" s="398"/>
      <c r="IH110" s="398"/>
      <c r="IR110" s="309"/>
      <c r="IS110" s="309"/>
      <c r="IT110" s="309"/>
      <c r="IU110" s="309"/>
      <c r="IV110" s="309"/>
      <c r="JB110" s="334"/>
      <c r="JC110" s="334"/>
      <c r="JD110" s="334"/>
      <c r="JE110" s="334"/>
      <c r="JF110" s="334"/>
      <c r="JG110" s="334"/>
      <c r="JH110" s="334"/>
      <c r="JI110" s="334"/>
      <c r="JJ110" s="334"/>
      <c r="JK110" s="334"/>
      <c r="JL110" s="334"/>
      <c r="JM110" s="334"/>
      <c r="JN110" s="334"/>
      <c r="JR110" s="398"/>
    </row>
    <row r="111" spans="2:280" ht="16.5" thickTop="1" thickBot="1" x14ac:dyDescent="0.4">
      <c r="B111" s="398"/>
      <c r="L111" s="309"/>
      <c r="M111" s="309"/>
      <c r="N111" s="309"/>
      <c r="O111" s="309"/>
      <c r="P111" s="309"/>
      <c r="V111" s="399" t="s">
        <v>133</v>
      </c>
      <c r="W111" s="407">
        <f t="shared" ref="W111:AH111" si="576">COUNTIF(W92:W106,"&gt;=92")</f>
        <v>0</v>
      </c>
      <c r="X111" s="407">
        <f t="shared" si="576"/>
        <v>0</v>
      </c>
      <c r="Y111" s="407">
        <f t="shared" si="576"/>
        <v>0</v>
      </c>
      <c r="Z111" s="407">
        <f t="shared" si="576"/>
        <v>0</v>
      </c>
      <c r="AA111" s="407">
        <f t="shared" si="576"/>
        <v>0</v>
      </c>
      <c r="AB111" s="407">
        <f t="shared" si="576"/>
        <v>0</v>
      </c>
      <c r="AC111" s="407">
        <f t="shared" si="576"/>
        <v>0</v>
      </c>
      <c r="AD111" s="407">
        <f t="shared" si="576"/>
        <v>10</v>
      </c>
      <c r="AE111" s="407">
        <f t="shared" si="576"/>
        <v>0</v>
      </c>
      <c r="AF111" s="407">
        <f t="shared" si="576"/>
        <v>10</v>
      </c>
      <c r="AG111" s="407">
        <f t="shared" si="576"/>
        <v>3</v>
      </c>
      <c r="AH111" s="407">
        <f t="shared" si="576"/>
        <v>0</v>
      </c>
      <c r="AI111" s="377">
        <f>AVERAGE(W111:AH111)</f>
        <v>1.9166666666666667</v>
      </c>
      <c r="AJ111" s="365">
        <f>STDEV(W111:AH111)</f>
        <v>3.8720051965905524</v>
      </c>
      <c r="AL111" s="398"/>
      <c r="AP111" s="398"/>
      <c r="AZ111" s="309"/>
      <c r="BA111" s="309"/>
      <c r="BB111" s="309"/>
      <c r="BC111" s="309"/>
      <c r="BD111" s="309"/>
      <c r="BJ111" s="383" t="s">
        <v>133</v>
      </c>
      <c r="BK111" s="407">
        <f t="shared" ref="BK111:BV111" si="577">COUNTIF(BK92:BK106,"&gt;=92")</f>
        <v>0</v>
      </c>
      <c r="BL111" s="407">
        <f t="shared" si="577"/>
        <v>0</v>
      </c>
      <c r="BM111" s="407">
        <f t="shared" si="577"/>
        <v>0</v>
      </c>
      <c r="BN111" s="407">
        <f t="shared" si="577"/>
        <v>0</v>
      </c>
      <c r="BO111" s="407">
        <f t="shared" si="577"/>
        <v>0</v>
      </c>
      <c r="BP111" s="407">
        <f t="shared" si="577"/>
        <v>0</v>
      </c>
      <c r="BQ111" s="407">
        <f t="shared" si="577"/>
        <v>6</v>
      </c>
      <c r="BR111" s="407">
        <f t="shared" si="577"/>
        <v>13</v>
      </c>
      <c r="BS111" s="407">
        <f t="shared" si="577"/>
        <v>5</v>
      </c>
      <c r="BT111" s="407">
        <f t="shared" si="577"/>
        <v>12</v>
      </c>
      <c r="BU111" s="407">
        <f t="shared" si="577"/>
        <v>10</v>
      </c>
      <c r="BV111" s="407">
        <f t="shared" si="577"/>
        <v>2</v>
      </c>
      <c r="BW111" s="524">
        <f>AVERAGE(BK111:BU111)</f>
        <v>4.1818181818181817</v>
      </c>
      <c r="BX111" s="374">
        <f>STDEV(BK111:BV111)</f>
        <v>5.0990195135927845</v>
      </c>
      <c r="BZ111" s="398"/>
      <c r="CD111" s="398"/>
      <c r="CN111" s="309"/>
      <c r="CO111" s="309"/>
      <c r="CP111" s="309"/>
      <c r="CQ111" s="309"/>
      <c r="CR111" s="309"/>
      <c r="CX111" s="399" t="s">
        <v>133</v>
      </c>
      <c r="CY111" s="407">
        <f t="shared" ref="CY111:DJ111" si="578">COUNTIF(CY92:CY106,"&gt;=92")</f>
        <v>0</v>
      </c>
      <c r="CZ111" s="407">
        <f t="shared" si="578"/>
        <v>0</v>
      </c>
      <c r="DA111" s="407">
        <f t="shared" si="578"/>
        <v>0</v>
      </c>
      <c r="DB111" s="407">
        <f t="shared" si="578"/>
        <v>0</v>
      </c>
      <c r="DC111" s="407">
        <f t="shared" si="578"/>
        <v>0</v>
      </c>
      <c r="DD111" s="407">
        <f t="shared" si="578"/>
        <v>5</v>
      </c>
      <c r="DE111" s="407">
        <f t="shared" si="578"/>
        <v>9</v>
      </c>
      <c r="DF111" s="407">
        <f t="shared" si="578"/>
        <v>13</v>
      </c>
      <c r="DG111" s="407">
        <f t="shared" si="578"/>
        <v>9</v>
      </c>
      <c r="DH111" s="407">
        <f t="shared" si="578"/>
        <v>12</v>
      </c>
      <c r="DI111" s="407">
        <f t="shared" si="578"/>
        <v>12</v>
      </c>
      <c r="DJ111" s="407">
        <f t="shared" si="578"/>
        <v>9</v>
      </c>
      <c r="DK111" s="377">
        <f>AVERAGE(CY111:DJ111)</f>
        <v>5.75</v>
      </c>
      <c r="DL111" s="365">
        <f>STDEV(CY111:DJ111)</f>
        <v>5.4626833233228052</v>
      </c>
      <c r="DN111" s="398"/>
      <c r="DR111" s="398"/>
      <c r="EB111" s="309"/>
      <c r="EC111" s="309"/>
      <c r="ED111" s="309"/>
      <c r="EE111" s="309"/>
      <c r="EF111" s="309"/>
      <c r="EL111" s="399" t="s">
        <v>133</v>
      </c>
      <c r="EM111" s="407">
        <f t="shared" ref="EM111:EX111" si="579">COUNTIF(EM92:EM106,"&gt;=92")</f>
        <v>0</v>
      </c>
      <c r="EN111" s="407">
        <f t="shared" si="579"/>
        <v>0</v>
      </c>
      <c r="EO111" s="407">
        <f t="shared" si="579"/>
        <v>0</v>
      </c>
      <c r="EP111" s="407">
        <f t="shared" si="579"/>
        <v>0</v>
      </c>
      <c r="EQ111" s="407">
        <f t="shared" si="579"/>
        <v>0</v>
      </c>
      <c r="ER111" s="407">
        <f t="shared" si="579"/>
        <v>7</v>
      </c>
      <c r="ES111" s="407">
        <f t="shared" si="579"/>
        <v>11</v>
      </c>
      <c r="ET111" s="407">
        <f t="shared" si="579"/>
        <v>14</v>
      </c>
      <c r="EU111" s="407">
        <f t="shared" si="579"/>
        <v>9</v>
      </c>
      <c r="EV111" s="407">
        <f t="shared" si="579"/>
        <v>11</v>
      </c>
      <c r="EW111" s="407">
        <f t="shared" si="579"/>
        <v>10</v>
      </c>
      <c r="EX111" s="407">
        <f t="shared" si="579"/>
        <v>10</v>
      </c>
      <c r="EY111" s="377">
        <f>AVERAGE(EM111:EX111)</f>
        <v>6</v>
      </c>
      <c r="EZ111" s="365">
        <f>STDEV(EM111:EX111)</f>
        <v>5.5267942376620596</v>
      </c>
      <c r="FB111" s="398"/>
      <c r="FF111" s="398"/>
      <c r="FP111" s="309"/>
      <c r="FQ111" s="309"/>
      <c r="FR111" s="309"/>
      <c r="FS111" s="309"/>
      <c r="FT111" s="309"/>
      <c r="FZ111" s="399" t="s">
        <v>133</v>
      </c>
      <c r="GA111" s="407">
        <f t="shared" ref="GA111:GL111" si="580">COUNTIF(GA92:GA106,"&gt;=92")</f>
        <v>0</v>
      </c>
      <c r="GB111" s="407">
        <f t="shared" si="580"/>
        <v>0</v>
      </c>
      <c r="GC111" s="407">
        <f t="shared" si="580"/>
        <v>0</v>
      </c>
      <c r="GD111" s="407">
        <f t="shared" si="580"/>
        <v>0</v>
      </c>
      <c r="GE111" s="407">
        <f t="shared" si="580"/>
        <v>0</v>
      </c>
      <c r="GF111" s="407">
        <f t="shared" si="580"/>
        <v>7</v>
      </c>
      <c r="GG111" s="407">
        <f t="shared" si="580"/>
        <v>10</v>
      </c>
      <c r="GH111" s="407">
        <f t="shared" si="580"/>
        <v>13</v>
      </c>
      <c r="GI111" s="407">
        <f t="shared" si="580"/>
        <v>8</v>
      </c>
      <c r="GJ111" s="407">
        <f t="shared" si="580"/>
        <v>11</v>
      </c>
      <c r="GK111" s="407">
        <f t="shared" si="580"/>
        <v>9</v>
      </c>
      <c r="GL111" s="407">
        <f t="shared" si="580"/>
        <v>9</v>
      </c>
      <c r="GM111" s="377">
        <f>AVERAGE(GA111:GL111)</f>
        <v>5.583333333333333</v>
      </c>
      <c r="GN111" s="365">
        <f>STDEV(GA111:GL111)</f>
        <v>5.1426617326992936</v>
      </c>
      <c r="GP111" s="398"/>
      <c r="GT111" s="398"/>
      <c r="HD111" s="309"/>
      <c r="HE111" s="309"/>
      <c r="HF111" s="309"/>
      <c r="HG111" s="309"/>
      <c r="HH111" s="309"/>
      <c r="HN111" s="399" t="s">
        <v>133</v>
      </c>
      <c r="HO111" s="407">
        <f t="shared" ref="HO111:HZ111" si="581">COUNTIF(HO92:HO106,"&gt;=92")</f>
        <v>0</v>
      </c>
      <c r="HP111" s="407">
        <f t="shared" si="581"/>
        <v>0</v>
      </c>
      <c r="HQ111" s="407">
        <f t="shared" si="581"/>
        <v>0</v>
      </c>
      <c r="HR111" s="407">
        <f t="shared" si="581"/>
        <v>0</v>
      </c>
      <c r="HS111" s="407">
        <f t="shared" si="581"/>
        <v>0</v>
      </c>
      <c r="HT111" s="407">
        <f t="shared" si="581"/>
        <v>9</v>
      </c>
      <c r="HU111" s="407">
        <f t="shared" si="581"/>
        <v>12</v>
      </c>
      <c r="HV111" s="407">
        <f t="shared" si="581"/>
        <v>13</v>
      </c>
      <c r="HW111" s="407">
        <f t="shared" si="581"/>
        <v>8</v>
      </c>
      <c r="HX111" s="407">
        <f t="shared" si="581"/>
        <v>11</v>
      </c>
      <c r="HY111" s="407">
        <f t="shared" si="581"/>
        <v>8</v>
      </c>
      <c r="HZ111" s="407">
        <f t="shared" si="581"/>
        <v>10</v>
      </c>
      <c r="IA111" s="406">
        <f>AVERAGE(HO111:HZ111)</f>
        <v>5.916666666666667</v>
      </c>
      <c r="IB111" s="405">
        <f t="shared" si="563"/>
        <v>5.4181233472541583</v>
      </c>
      <c r="ID111" s="398"/>
      <c r="IH111" s="398"/>
      <c r="IR111" s="309"/>
      <c r="IS111" s="309"/>
      <c r="IT111" s="309"/>
      <c r="IU111" s="309"/>
      <c r="IV111" s="309"/>
      <c r="JB111" s="334"/>
      <c r="JC111" s="334"/>
      <c r="JD111" s="334"/>
      <c r="JE111" s="334"/>
      <c r="JF111" s="334"/>
      <c r="JG111" s="334"/>
      <c r="JH111" s="334"/>
      <c r="JI111" s="334"/>
      <c r="JJ111" s="334"/>
      <c r="JK111" s="334"/>
      <c r="JL111" s="334"/>
      <c r="JM111" s="334"/>
      <c r="JN111" s="334"/>
      <c r="JR111" s="398"/>
    </row>
    <row r="112" spans="2:280" ht="16.5" thickTop="1" thickBot="1" x14ac:dyDescent="0.4">
      <c r="B112" s="398"/>
      <c r="L112" s="309"/>
      <c r="M112" s="309"/>
      <c r="N112" s="309"/>
      <c r="O112" s="309"/>
      <c r="P112" s="309"/>
      <c r="V112" s="399" t="s">
        <v>132</v>
      </c>
      <c r="W112" s="407">
        <f t="shared" ref="W112:AH112" si="582">COUNTIF(W92:W106,"&gt;=95")</f>
        <v>0</v>
      </c>
      <c r="X112" s="407">
        <f t="shared" si="582"/>
        <v>0</v>
      </c>
      <c r="Y112" s="407">
        <f t="shared" si="582"/>
        <v>0</v>
      </c>
      <c r="Z112" s="407">
        <f t="shared" si="582"/>
        <v>0</v>
      </c>
      <c r="AA112" s="407">
        <f t="shared" si="582"/>
        <v>0</v>
      </c>
      <c r="AB112" s="407">
        <f t="shared" si="582"/>
        <v>0</v>
      </c>
      <c r="AC112" s="407">
        <f t="shared" si="582"/>
        <v>0</v>
      </c>
      <c r="AD112" s="407">
        <f t="shared" si="582"/>
        <v>0</v>
      </c>
      <c r="AE112" s="407">
        <f t="shared" si="582"/>
        <v>0</v>
      </c>
      <c r="AF112" s="407">
        <f t="shared" si="582"/>
        <v>0</v>
      </c>
      <c r="AG112" s="407">
        <f t="shared" si="582"/>
        <v>0</v>
      </c>
      <c r="AH112" s="407">
        <f t="shared" si="582"/>
        <v>0</v>
      </c>
      <c r="AI112" s="377">
        <f>AVERAGE(W112:AH112)</f>
        <v>0</v>
      </c>
      <c r="AJ112" s="365">
        <f>STDEV(W112:AH112)</f>
        <v>0</v>
      </c>
      <c r="BJ112" s="383" t="s">
        <v>132</v>
      </c>
      <c r="BK112" s="407">
        <f t="shared" ref="BK112:BV112" si="583">COUNTIF(BK92:BK106,"&gt;=95")</f>
        <v>0</v>
      </c>
      <c r="BL112" s="407">
        <f t="shared" si="583"/>
        <v>0</v>
      </c>
      <c r="BM112" s="407">
        <f t="shared" si="583"/>
        <v>0</v>
      </c>
      <c r="BN112" s="407">
        <f t="shared" si="583"/>
        <v>0</v>
      </c>
      <c r="BO112" s="407">
        <f t="shared" si="583"/>
        <v>0</v>
      </c>
      <c r="BP112" s="407">
        <f t="shared" si="583"/>
        <v>0</v>
      </c>
      <c r="BQ112" s="407">
        <f t="shared" si="583"/>
        <v>0</v>
      </c>
      <c r="BR112" s="407">
        <f t="shared" si="583"/>
        <v>4</v>
      </c>
      <c r="BS112" s="407">
        <f t="shared" si="583"/>
        <v>0</v>
      </c>
      <c r="BT112" s="407">
        <f t="shared" si="583"/>
        <v>0</v>
      </c>
      <c r="BU112" s="407">
        <f t="shared" si="583"/>
        <v>0</v>
      </c>
      <c r="BV112" s="407">
        <f t="shared" si="583"/>
        <v>0</v>
      </c>
      <c r="BW112" s="524">
        <f>AVERAGE(BK112:BU112)</f>
        <v>0.36363636363636365</v>
      </c>
      <c r="BX112" s="374">
        <f>STDEV(BK112:BV112)</f>
        <v>1.1547005383792515</v>
      </c>
      <c r="BZ112" s="398"/>
      <c r="CX112" s="399" t="s">
        <v>132</v>
      </c>
      <c r="CY112" s="407">
        <f t="shared" ref="CY112:DJ112" si="584">COUNTIF(CY92:CY106,"&gt;=95")</f>
        <v>0</v>
      </c>
      <c r="CZ112" s="407">
        <f t="shared" si="584"/>
        <v>0</v>
      </c>
      <c r="DA112" s="407">
        <f t="shared" si="584"/>
        <v>0</v>
      </c>
      <c r="DB112" s="407">
        <f t="shared" si="584"/>
        <v>0</v>
      </c>
      <c r="DC112" s="407">
        <f t="shared" si="584"/>
        <v>0</v>
      </c>
      <c r="DD112" s="407">
        <f t="shared" si="584"/>
        <v>0</v>
      </c>
      <c r="DE112" s="407">
        <f t="shared" si="584"/>
        <v>0</v>
      </c>
      <c r="DF112" s="407">
        <f t="shared" si="584"/>
        <v>4</v>
      </c>
      <c r="DG112" s="407">
        <f t="shared" si="584"/>
        <v>0</v>
      </c>
      <c r="DH112" s="407">
        <f t="shared" si="584"/>
        <v>0</v>
      </c>
      <c r="DI112" s="407">
        <f t="shared" si="584"/>
        <v>0</v>
      </c>
      <c r="DJ112" s="407">
        <f t="shared" si="584"/>
        <v>0</v>
      </c>
      <c r="DK112" s="377">
        <f>AVERAGE(CY112:DJ112)</f>
        <v>0.33333333333333331</v>
      </c>
      <c r="DL112" s="365">
        <f>STDEV(CY112:DJ112)</f>
        <v>1.1547005383792515</v>
      </c>
      <c r="DN112" s="398"/>
      <c r="EL112" s="399" t="s">
        <v>132</v>
      </c>
      <c r="EM112" s="407">
        <f t="shared" ref="EM112:EX112" si="585">COUNTIF(EM92:EM106,"&gt;=95")</f>
        <v>0</v>
      </c>
      <c r="EN112" s="407">
        <f t="shared" si="585"/>
        <v>0</v>
      </c>
      <c r="EO112" s="407">
        <f t="shared" si="585"/>
        <v>0</v>
      </c>
      <c r="EP112" s="407">
        <f t="shared" si="585"/>
        <v>0</v>
      </c>
      <c r="EQ112" s="407">
        <f t="shared" si="585"/>
        <v>0</v>
      </c>
      <c r="ER112" s="407">
        <f t="shared" si="585"/>
        <v>0</v>
      </c>
      <c r="ES112" s="407">
        <f t="shared" si="585"/>
        <v>0</v>
      </c>
      <c r="ET112" s="407">
        <f t="shared" si="585"/>
        <v>7</v>
      </c>
      <c r="EU112" s="407">
        <f t="shared" si="585"/>
        <v>0</v>
      </c>
      <c r="EV112" s="407">
        <f t="shared" si="585"/>
        <v>0</v>
      </c>
      <c r="EW112" s="407">
        <f t="shared" si="585"/>
        <v>0</v>
      </c>
      <c r="EX112" s="407">
        <f t="shared" si="585"/>
        <v>0</v>
      </c>
      <c r="EY112" s="377">
        <f>AVERAGE(EM112:EX112)</f>
        <v>0.58333333333333337</v>
      </c>
      <c r="EZ112" s="365">
        <f>STDEV(EM112:EX112)</f>
        <v>2.0207259421636903</v>
      </c>
      <c r="FB112" s="398"/>
      <c r="FZ112" s="399" t="s">
        <v>132</v>
      </c>
      <c r="GA112" s="407">
        <f t="shared" ref="GA112:GL112" si="586">COUNTIF(GA92:GA106,"&gt;=95")</f>
        <v>0</v>
      </c>
      <c r="GB112" s="407">
        <f t="shared" si="586"/>
        <v>0</v>
      </c>
      <c r="GC112" s="407">
        <f t="shared" si="586"/>
        <v>0</v>
      </c>
      <c r="GD112" s="407">
        <f t="shared" si="586"/>
        <v>0</v>
      </c>
      <c r="GE112" s="407">
        <f t="shared" si="586"/>
        <v>0</v>
      </c>
      <c r="GF112" s="407">
        <f t="shared" si="586"/>
        <v>0</v>
      </c>
      <c r="GG112" s="407">
        <f t="shared" si="586"/>
        <v>0</v>
      </c>
      <c r="GH112" s="407">
        <f t="shared" si="586"/>
        <v>5</v>
      </c>
      <c r="GI112" s="407">
        <f t="shared" si="586"/>
        <v>0</v>
      </c>
      <c r="GJ112" s="407">
        <f t="shared" si="586"/>
        <v>0</v>
      </c>
      <c r="GK112" s="407">
        <f t="shared" si="586"/>
        <v>0</v>
      </c>
      <c r="GL112" s="407">
        <f t="shared" si="586"/>
        <v>0</v>
      </c>
      <c r="GM112" s="377">
        <f>AVERAGE(GA112:GL112)</f>
        <v>0.41666666666666669</v>
      </c>
      <c r="GN112" s="365">
        <f>STDEV(GA112:GL112)</f>
        <v>1.4433756729740645</v>
      </c>
      <c r="GP112" s="398"/>
      <c r="HN112" s="399" t="s">
        <v>132</v>
      </c>
      <c r="HO112" s="407">
        <f t="shared" ref="HO112:HZ112" si="587">COUNTIF(HO92:HO106,"&gt;=95")</f>
        <v>0</v>
      </c>
      <c r="HP112" s="407">
        <f t="shared" si="587"/>
        <v>0</v>
      </c>
      <c r="HQ112" s="407">
        <f t="shared" si="587"/>
        <v>0</v>
      </c>
      <c r="HR112" s="407">
        <f t="shared" si="587"/>
        <v>0</v>
      </c>
      <c r="HS112" s="407">
        <f t="shared" si="587"/>
        <v>0</v>
      </c>
      <c r="HT112" s="407">
        <f t="shared" si="587"/>
        <v>0</v>
      </c>
      <c r="HU112" s="407">
        <f t="shared" si="587"/>
        <v>1</v>
      </c>
      <c r="HV112" s="407">
        <f t="shared" si="587"/>
        <v>9</v>
      </c>
      <c r="HW112" s="407">
        <f t="shared" si="587"/>
        <v>0</v>
      </c>
      <c r="HX112" s="407">
        <f t="shared" si="587"/>
        <v>0</v>
      </c>
      <c r="HY112" s="407">
        <f t="shared" si="587"/>
        <v>0</v>
      </c>
      <c r="HZ112" s="407">
        <f t="shared" si="587"/>
        <v>0</v>
      </c>
      <c r="IA112" s="406">
        <f>AVERAGE(HO112:HZ112)</f>
        <v>0.83333333333333337</v>
      </c>
      <c r="IB112" s="405">
        <f t="shared" si="563"/>
        <v>2.5878504008094629</v>
      </c>
      <c r="ID112" s="398"/>
      <c r="IH112" s="398"/>
      <c r="IR112" s="309"/>
      <c r="IS112" s="309"/>
      <c r="IT112" s="309"/>
      <c r="IU112" s="309"/>
      <c r="IV112" s="309"/>
      <c r="JB112" s="334"/>
      <c r="JC112" s="334"/>
      <c r="JD112" s="334"/>
      <c r="JE112" s="334"/>
      <c r="JF112" s="334"/>
      <c r="JG112" s="334"/>
      <c r="JH112" s="334"/>
      <c r="JI112" s="334"/>
      <c r="JJ112" s="334"/>
      <c r="JK112" s="334"/>
      <c r="JL112" s="334"/>
      <c r="JM112" s="334"/>
      <c r="JN112" s="334"/>
      <c r="JR112" s="398"/>
    </row>
    <row r="113" spans="2:278" ht="16.5" thickTop="1" thickBot="1" x14ac:dyDescent="0.4">
      <c r="V113" s="427" t="s">
        <v>163</v>
      </c>
      <c r="W113" s="402"/>
      <c r="X113" s="379"/>
      <c r="Y113" s="379"/>
      <c r="Z113" s="379"/>
      <c r="AA113" s="523">
        <v>6.95</v>
      </c>
      <c r="AB113" s="523">
        <v>7.81</v>
      </c>
      <c r="AC113" s="523">
        <v>5.81</v>
      </c>
      <c r="AD113" s="400">
        <v>4.7300000000000004</v>
      </c>
      <c r="AE113" s="379"/>
      <c r="AF113" s="379">
        <v>6.54</v>
      </c>
      <c r="AG113" s="400">
        <v>7.96</v>
      </c>
      <c r="AH113" s="400">
        <v>4.99</v>
      </c>
      <c r="AI113" s="377">
        <f>AVERAGE(W113:AE113)</f>
        <v>6.3250000000000002</v>
      </c>
      <c r="AJ113" s="518"/>
      <c r="BJ113" s="417" t="s">
        <v>163</v>
      </c>
      <c r="BK113" s="382"/>
      <c r="BL113" s="382"/>
      <c r="BM113" s="382"/>
      <c r="BN113" s="382"/>
      <c r="BO113" s="382"/>
      <c r="BP113" s="382">
        <v>8.09</v>
      </c>
      <c r="BQ113" s="382">
        <v>9.07</v>
      </c>
      <c r="BR113" s="382">
        <v>6.67</v>
      </c>
      <c r="BS113" s="382">
        <v>6.12</v>
      </c>
      <c r="BT113" s="522">
        <v>7.14</v>
      </c>
      <c r="BU113" s="522">
        <v>7.46</v>
      </c>
      <c r="BV113" s="522">
        <v>5.66</v>
      </c>
      <c r="BW113" s="521">
        <f>AVERAGE(BK113:BV113)</f>
        <v>7.1728571428571417</v>
      </c>
      <c r="CX113" s="399" t="s">
        <v>163</v>
      </c>
      <c r="CY113" s="379"/>
      <c r="CZ113" s="379"/>
      <c r="DA113" s="379"/>
      <c r="DB113" s="379"/>
      <c r="DC113" s="379"/>
      <c r="DD113" s="379">
        <v>9.0500000000000007</v>
      </c>
      <c r="DE113" s="379">
        <v>9.92</v>
      </c>
      <c r="DF113" s="379">
        <v>6.51</v>
      </c>
      <c r="DG113" s="379">
        <v>6.96</v>
      </c>
      <c r="DH113" s="400">
        <v>8.4600000000000009</v>
      </c>
      <c r="DI113" s="400">
        <v>9.39</v>
      </c>
      <c r="DJ113" s="400">
        <v>6.05</v>
      </c>
      <c r="DK113" s="377">
        <f>AVERAGE(CZ113:DJ113)</f>
        <v>8.048571428571428</v>
      </c>
      <c r="DL113" s="365">
        <f>STDEV(CZ113:DJ113)</f>
        <v>1.5286315074975763</v>
      </c>
      <c r="DN113" s="398"/>
      <c r="EL113" s="399" t="s">
        <v>163</v>
      </c>
      <c r="EM113" s="379"/>
      <c r="EN113" s="379"/>
      <c r="EO113" s="379"/>
      <c r="EP113" s="379"/>
      <c r="EQ113" s="379"/>
      <c r="ER113" s="379">
        <v>8.59</v>
      </c>
      <c r="ES113" s="379">
        <v>8.92</v>
      </c>
      <c r="ET113" s="379">
        <v>6.23</v>
      </c>
      <c r="EU113" s="379">
        <v>6.76</v>
      </c>
      <c r="EV113" s="400">
        <v>9.09</v>
      </c>
      <c r="EW113" s="400">
        <v>8.11</v>
      </c>
      <c r="EX113" s="400">
        <v>6.13</v>
      </c>
      <c r="EY113" s="377">
        <f>AVERAGE(EN113:EX113)</f>
        <v>7.69</v>
      </c>
      <c r="EZ113" s="518"/>
      <c r="FB113" s="398"/>
      <c r="FZ113" s="399" t="s">
        <v>163</v>
      </c>
      <c r="GA113" s="379"/>
      <c r="GB113" s="379"/>
      <c r="GC113" s="379"/>
      <c r="GD113" s="379"/>
      <c r="GE113" s="379"/>
      <c r="GF113" s="379">
        <v>8.26</v>
      </c>
      <c r="GG113" s="379">
        <v>8.93</v>
      </c>
      <c r="GH113" s="379">
        <v>6.09</v>
      </c>
      <c r="GI113" s="379">
        <v>5.87</v>
      </c>
      <c r="GJ113" s="400">
        <v>8.64</v>
      </c>
      <c r="GK113" s="400">
        <v>7.64</v>
      </c>
      <c r="GL113" s="400">
        <v>5.97</v>
      </c>
      <c r="GM113" s="377">
        <f>AVERAGE(GA113:GK113)</f>
        <v>7.5716666666666663</v>
      </c>
      <c r="GN113" s="518"/>
      <c r="GP113" s="398"/>
      <c r="HN113" s="399" t="s">
        <v>163</v>
      </c>
      <c r="HO113" s="379"/>
      <c r="HP113" s="379"/>
      <c r="HQ113" s="379"/>
      <c r="HR113" s="379"/>
      <c r="HS113" s="379"/>
      <c r="HT113" s="379">
        <v>8.6300000000000008</v>
      </c>
      <c r="HU113" s="379">
        <v>9.1</v>
      </c>
      <c r="HV113" s="379">
        <v>7.04</v>
      </c>
      <c r="HW113" s="379">
        <v>5.5</v>
      </c>
      <c r="HX113" s="400">
        <v>9.85</v>
      </c>
      <c r="HY113" s="400">
        <v>6.93</v>
      </c>
      <c r="HZ113" s="400">
        <v>6.44</v>
      </c>
      <c r="IA113" s="384">
        <f>AVERAGE(HO113:HY113)</f>
        <v>7.8416666666666659</v>
      </c>
      <c r="IB113" s="372">
        <f t="shared" si="563"/>
        <v>1.5747743602542876</v>
      </c>
      <c r="ID113" s="398"/>
      <c r="JB113" s="334"/>
      <c r="JC113" s="334"/>
      <c r="JD113" s="334"/>
      <c r="JE113" s="334"/>
      <c r="JF113" s="334"/>
      <c r="JG113" s="334"/>
      <c r="JH113" s="334"/>
      <c r="JI113" s="334"/>
      <c r="JJ113" s="334"/>
      <c r="JK113" s="334"/>
      <c r="JL113" s="334"/>
      <c r="JM113" s="334"/>
      <c r="JN113" s="334"/>
      <c r="JR113" s="398"/>
    </row>
    <row r="114" spans="2:278" ht="16.5" thickTop="1" thickBot="1" x14ac:dyDescent="0.4">
      <c r="V114" s="371" t="s">
        <v>14</v>
      </c>
      <c r="W114" s="520"/>
      <c r="X114" s="392"/>
      <c r="Y114" s="392"/>
      <c r="Z114" s="392"/>
      <c r="AA114" s="392">
        <v>14</v>
      </c>
      <c r="AB114" s="379">
        <v>15</v>
      </c>
      <c r="AC114" s="379">
        <v>17</v>
      </c>
      <c r="AD114" s="379">
        <v>12</v>
      </c>
      <c r="AE114" s="392"/>
      <c r="AF114" s="392">
        <v>15</v>
      </c>
      <c r="AG114" s="379">
        <v>14</v>
      </c>
      <c r="AH114" s="379">
        <v>14</v>
      </c>
      <c r="AI114" s="377">
        <f>AVERAGE(W114:AE114)</f>
        <v>14.5</v>
      </c>
      <c r="AJ114" s="517"/>
      <c r="BJ114" s="368" t="s">
        <v>14</v>
      </c>
      <c r="BK114" s="392"/>
      <c r="BL114" s="392"/>
      <c r="BM114" s="392"/>
      <c r="BN114" s="392"/>
      <c r="BO114" s="392"/>
      <c r="BP114" s="392">
        <v>16</v>
      </c>
      <c r="BQ114" s="392">
        <v>15</v>
      </c>
      <c r="BR114" s="392">
        <v>18</v>
      </c>
      <c r="BS114" s="392">
        <v>14</v>
      </c>
      <c r="BT114" s="392">
        <v>15</v>
      </c>
      <c r="BU114" s="392">
        <v>17</v>
      </c>
      <c r="BV114" s="392">
        <v>15</v>
      </c>
      <c r="BW114" s="519">
        <f>AVERAGE(BK114:BV114)</f>
        <v>15.714285714285714</v>
      </c>
      <c r="BX114" s="518"/>
      <c r="CX114" s="368" t="s">
        <v>14</v>
      </c>
      <c r="CY114" s="392"/>
      <c r="CZ114" s="392"/>
      <c r="DA114" s="392"/>
      <c r="DB114" s="392"/>
      <c r="DC114" s="392"/>
      <c r="DD114" s="392">
        <v>17</v>
      </c>
      <c r="DE114" s="392">
        <v>15</v>
      </c>
      <c r="DF114" s="392">
        <v>18</v>
      </c>
      <c r="DG114" s="392">
        <v>15</v>
      </c>
      <c r="DH114" s="379">
        <v>16</v>
      </c>
      <c r="DI114" s="379">
        <v>18</v>
      </c>
      <c r="DJ114" s="379">
        <v>15</v>
      </c>
      <c r="DK114" s="377">
        <f>AVERAGE(CZ114:DJ114)</f>
        <v>16.285714285714285</v>
      </c>
      <c r="DL114" s="365">
        <f>STDEV(CZ114:DJ114)</f>
        <v>1.3801311186847083</v>
      </c>
      <c r="EL114" s="368" t="s">
        <v>14</v>
      </c>
      <c r="EM114" s="392"/>
      <c r="EN114" s="392"/>
      <c r="EO114" s="392"/>
      <c r="EP114" s="392"/>
      <c r="EQ114" s="392"/>
      <c r="ER114" s="392">
        <v>17</v>
      </c>
      <c r="ES114" s="392">
        <v>15</v>
      </c>
      <c r="ET114" s="392">
        <v>18</v>
      </c>
      <c r="EU114" s="392">
        <v>15</v>
      </c>
      <c r="EV114" s="379">
        <v>17</v>
      </c>
      <c r="EW114" s="379">
        <v>18</v>
      </c>
      <c r="EX114" s="379">
        <v>15</v>
      </c>
      <c r="EY114" s="377">
        <f>AVERAGE(EN114:EX114)</f>
        <v>16.428571428571427</v>
      </c>
      <c r="EZ114" s="517"/>
      <c r="FZ114" s="368" t="s">
        <v>14</v>
      </c>
      <c r="GA114" s="392"/>
      <c r="GB114" s="392"/>
      <c r="GC114" s="392"/>
      <c r="GD114" s="392"/>
      <c r="GE114" s="392"/>
      <c r="GF114" s="392">
        <v>17</v>
      </c>
      <c r="GG114" s="392">
        <v>16</v>
      </c>
      <c r="GH114" s="392">
        <v>18</v>
      </c>
      <c r="GI114" s="392">
        <v>15</v>
      </c>
      <c r="GJ114" s="379">
        <v>16</v>
      </c>
      <c r="GK114" s="379">
        <v>17</v>
      </c>
      <c r="GL114" s="379">
        <v>16</v>
      </c>
      <c r="GM114" s="377">
        <f>AVERAGE(GA114:GK114)</f>
        <v>16.5</v>
      </c>
      <c r="GN114" s="517"/>
      <c r="HN114" s="368" t="s">
        <v>14</v>
      </c>
      <c r="HO114" s="392"/>
      <c r="HP114" s="392"/>
      <c r="HQ114" s="392"/>
      <c r="HR114" s="392"/>
      <c r="HS114" s="392"/>
      <c r="HT114" s="392">
        <v>16</v>
      </c>
      <c r="HU114" s="392">
        <v>16</v>
      </c>
      <c r="HV114" s="392">
        <v>19</v>
      </c>
      <c r="HW114" s="392">
        <v>14</v>
      </c>
      <c r="HX114" s="379">
        <v>16</v>
      </c>
      <c r="HY114" s="379">
        <v>17</v>
      </c>
      <c r="HZ114" s="379">
        <v>15</v>
      </c>
      <c r="IA114" s="375">
        <f>AVERAGE(HO114:HY114)</f>
        <v>16.333333333333332</v>
      </c>
      <c r="IB114" s="374">
        <f t="shared" si="563"/>
        <v>1.5735915849388864</v>
      </c>
      <c r="JB114" s="334"/>
    </row>
    <row r="115" spans="2:278" ht="16" thickBot="1" x14ac:dyDescent="0.4">
      <c r="BW115" s="418"/>
      <c r="BX115" s="517"/>
      <c r="JB115" s="334"/>
    </row>
    <row r="117" spans="2:278" ht="21.5" thickBot="1" x14ac:dyDescent="0.55000000000000004">
      <c r="B117" s="369" t="s">
        <v>198</v>
      </c>
      <c r="C117" s="369"/>
      <c r="D117" s="369"/>
      <c r="E117" s="369"/>
      <c r="F117" s="369"/>
      <c r="G117" s="369"/>
      <c r="H117" s="369"/>
      <c r="I117" s="369"/>
      <c r="J117" s="369"/>
      <c r="K117" s="369"/>
      <c r="L117" s="369"/>
      <c r="M117" s="369"/>
      <c r="N117" s="369"/>
      <c r="O117" s="369"/>
      <c r="P117" s="369"/>
      <c r="Q117" s="369"/>
      <c r="R117" s="369"/>
      <c r="S117" s="369"/>
      <c r="T117" s="369"/>
      <c r="U117" s="369"/>
      <c r="V117" s="369"/>
      <c r="W117" s="369"/>
      <c r="X117" s="369"/>
      <c r="Y117" s="369"/>
      <c r="Z117" s="369"/>
      <c r="AA117" s="369"/>
      <c r="AB117" s="369"/>
      <c r="AC117" s="369"/>
      <c r="AD117" s="369"/>
      <c r="AE117" s="369"/>
      <c r="AF117" s="369"/>
      <c r="AG117" s="369"/>
      <c r="AH117" s="369"/>
      <c r="AI117" s="369"/>
      <c r="AJ117" s="369"/>
      <c r="AK117" s="369"/>
      <c r="AL117" s="369"/>
      <c r="AM117" s="369"/>
      <c r="AN117" s="369"/>
      <c r="AO117" s="369"/>
      <c r="AP117" s="369" t="s">
        <v>197</v>
      </c>
      <c r="AQ117" s="369"/>
      <c r="AR117" s="369"/>
      <c r="AS117" s="369"/>
      <c r="AT117" s="369"/>
      <c r="AU117" s="369"/>
      <c r="AV117" s="369"/>
      <c r="AW117" s="369"/>
      <c r="AX117" s="369"/>
      <c r="AY117" s="369"/>
      <c r="AZ117" s="369"/>
      <c r="BA117" s="369"/>
      <c r="BB117" s="369"/>
      <c r="BC117" s="369"/>
      <c r="BD117" s="369"/>
      <c r="BE117" s="369"/>
      <c r="BF117" s="369"/>
      <c r="BG117" s="369"/>
      <c r="BH117" s="369"/>
      <c r="BI117" s="369"/>
      <c r="BJ117" s="369"/>
      <c r="BK117" s="369"/>
      <c r="BL117" s="369"/>
      <c r="BM117" s="369"/>
      <c r="BN117" s="369"/>
      <c r="BO117" s="369"/>
      <c r="BP117" s="369"/>
      <c r="BQ117" s="369"/>
      <c r="BR117" s="369"/>
      <c r="BS117" s="369"/>
      <c r="BT117" s="369"/>
      <c r="BU117" s="369"/>
      <c r="BV117" s="369"/>
      <c r="BW117" s="369"/>
      <c r="BX117" s="369"/>
      <c r="BY117" s="369"/>
      <c r="BZ117" s="369"/>
      <c r="CA117" s="369"/>
      <c r="CB117" s="369"/>
      <c r="CC117" s="369"/>
      <c r="CD117" s="369" t="s">
        <v>196</v>
      </c>
      <c r="CE117" s="369"/>
      <c r="CF117" s="369"/>
      <c r="CG117" s="369"/>
      <c r="CH117" s="369"/>
      <c r="CI117" s="369"/>
      <c r="CJ117" s="369"/>
      <c r="CK117" s="369"/>
      <c r="CL117" s="369"/>
      <c r="CM117" s="369"/>
      <c r="CN117" s="369"/>
      <c r="CO117" s="369"/>
      <c r="CP117" s="369"/>
      <c r="CQ117" s="369"/>
      <c r="CR117" s="369"/>
      <c r="CS117" s="369"/>
      <c r="CT117" s="369"/>
      <c r="CU117" s="369"/>
      <c r="CV117" s="369"/>
      <c r="CW117" s="369"/>
      <c r="CX117" s="369"/>
      <c r="CY117" s="369"/>
      <c r="CZ117" s="369"/>
      <c r="DA117" s="369"/>
      <c r="DB117" s="369"/>
      <c r="DC117" s="369"/>
      <c r="DD117" s="369"/>
      <c r="DE117" s="369"/>
      <c r="DF117" s="369"/>
      <c r="DG117" s="369"/>
      <c r="DH117" s="369"/>
      <c r="DI117" s="369"/>
      <c r="DJ117" s="369"/>
      <c r="DK117" s="369"/>
      <c r="DL117" s="369"/>
      <c r="DM117" s="369"/>
      <c r="DN117" s="369"/>
      <c r="DO117" s="369"/>
      <c r="DP117" s="369"/>
      <c r="DQ117" s="369"/>
      <c r="DR117" s="369" t="s">
        <v>195</v>
      </c>
      <c r="DS117" s="369"/>
      <c r="DT117" s="369"/>
      <c r="DU117" s="369"/>
      <c r="DV117" s="369"/>
      <c r="DW117" s="369"/>
      <c r="DX117" s="369"/>
      <c r="DY117" s="369"/>
      <c r="DZ117" s="369"/>
      <c r="EA117" s="369"/>
      <c r="EB117" s="369"/>
      <c r="EC117" s="369"/>
      <c r="ED117" s="369"/>
      <c r="EE117" s="369"/>
      <c r="EF117" s="369"/>
      <c r="EG117" s="369"/>
      <c r="EH117" s="369"/>
      <c r="EI117" s="369"/>
      <c r="EJ117" s="369"/>
      <c r="EK117" s="369"/>
      <c r="EL117" s="369"/>
      <c r="EM117" s="369"/>
      <c r="EN117" s="369"/>
      <c r="EO117" s="369"/>
      <c r="EP117" s="369"/>
      <c r="EQ117" s="369"/>
      <c r="ER117" s="369"/>
      <c r="ES117" s="369"/>
      <c r="ET117" s="369"/>
      <c r="EU117" s="369"/>
      <c r="EV117" s="369"/>
      <c r="EW117" s="369"/>
      <c r="EX117" s="369"/>
      <c r="EY117" s="369"/>
      <c r="EZ117" s="369"/>
      <c r="FA117" s="369"/>
      <c r="FB117" s="369"/>
      <c r="FC117" s="369"/>
      <c r="FD117" s="369"/>
      <c r="FE117" s="369"/>
      <c r="FF117" s="369" t="s">
        <v>194</v>
      </c>
      <c r="FG117" s="369"/>
      <c r="FH117" s="369"/>
      <c r="FI117" s="369"/>
      <c r="FJ117" s="369"/>
      <c r="FK117" s="369"/>
      <c r="FL117" s="369"/>
      <c r="FM117" s="369"/>
      <c r="FN117" s="369"/>
      <c r="FO117" s="369"/>
      <c r="FP117" s="369"/>
      <c r="FQ117" s="369"/>
      <c r="FR117" s="369"/>
      <c r="FS117" s="369"/>
      <c r="FT117" s="369"/>
      <c r="FU117" s="369"/>
      <c r="FV117" s="369"/>
      <c r="FW117" s="369"/>
      <c r="FX117" s="369"/>
      <c r="FY117" s="369"/>
      <c r="FZ117" s="369"/>
      <c r="GA117" s="369"/>
      <c r="GB117" s="369"/>
      <c r="GC117" s="369"/>
      <c r="GD117" s="369"/>
      <c r="GE117" s="369"/>
      <c r="GF117" s="369"/>
      <c r="GG117" s="369"/>
      <c r="GH117" s="369"/>
      <c r="GI117" s="369"/>
      <c r="GJ117" s="369"/>
      <c r="GK117" s="369"/>
      <c r="GL117" s="369"/>
      <c r="GM117" s="369"/>
      <c r="GN117" s="369"/>
      <c r="GO117" s="369"/>
      <c r="GP117" s="369"/>
      <c r="GQ117" s="369"/>
      <c r="GR117" s="369"/>
      <c r="GS117" s="369"/>
      <c r="GT117" s="369" t="s">
        <v>193</v>
      </c>
    </row>
    <row r="118" spans="2:278" ht="16" thickBot="1" x14ac:dyDescent="0.4">
      <c r="B118" s="504" t="s">
        <v>192</v>
      </c>
      <c r="C118" s="503">
        <v>202</v>
      </c>
      <c r="D118" s="502">
        <v>207</v>
      </c>
      <c r="E118" s="501">
        <v>193</v>
      </c>
      <c r="F118" s="500">
        <v>207</v>
      </c>
      <c r="G118" s="500">
        <v>197</v>
      </c>
      <c r="H118" s="500">
        <v>210</v>
      </c>
      <c r="I118" s="500">
        <v>203</v>
      </c>
      <c r="J118" s="500">
        <v>206</v>
      </c>
      <c r="K118" s="500">
        <v>213</v>
      </c>
      <c r="L118" s="500">
        <v>214</v>
      </c>
      <c r="M118" s="500">
        <v>200</v>
      </c>
      <c r="N118" s="499">
        <v>190</v>
      </c>
      <c r="O118" s="498"/>
      <c r="P118" s="497"/>
      <c r="Q118" s="496"/>
      <c r="R118" s="495"/>
      <c r="S118" s="495"/>
      <c r="T118" s="494"/>
      <c r="V118" s="477" t="s">
        <v>32</v>
      </c>
      <c r="W118" s="493"/>
      <c r="X118" s="493"/>
      <c r="Y118" s="493"/>
      <c r="Z118" s="493"/>
      <c r="AA118" s="493"/>
      <c r="AB118" s="493"/>
      <c r="AC118" s="493"/>
      <c r="AD118" s="493"/>
      <c r="AE118" s="493"/>
      <c r="AF118" s="493"/>
      <c r="AG118" s="493"/>
      <c r="AH118" s="493"/>
      <c r="AI118" s="492"/>
      <c r="AJ118" s="491"/>
      <c r="AK118" s="490"/>
      <c r="AL118" s="489"/>
      <c r="AM118" s="489"/>
      <c r="AN118" s="488"/>
      <c r="AP118" s="504" t="s">
        <v>192</v>
      </c>
      <c r="AQ118" s="503">
        <v>202</v>
      </c>
      <c r="AR118" s="516">
        <v>207</v>
      </c>
      <c r="AS118" s="501">
        <v>193</v>
      </c>
      <c r="AT118" s="500">
        <v>207</v>
      </c>
      <c r="AU118" s="500">
        <v>197</v>
      </c>
      <c r="AV118" s="500">
        <v>210</v>
      </c>
      <c r="AW118" s="500">
        <v>203</v>
      </c>
      <c r="AX118" s="500">
        <v>206</v>
      </c>
      <c r="AY118" s="500">
        <v>213</v>
      </c>
      <c r="AZ118" s="500">
        <v>214</v>
      </c>
      <c r="BA118" s="500">
        <v>200</v>
      </c>
      <c r="BB118" s="499">
        <v>190</v>
      </c>
      <c r="BC118" s="498"/>
      <c r="BD118" s="497"/>
      <c r="BE118" s="496"/>
      <c r="BF118" s="495"/>
      <c r="BG118" s="495"/>
      <c r="BH118" s="494"/>
      <c r="BJ118" s="477" t="s">
        <v>32</v>
      </c>
      <c r="BK118" s="493"/>
      <c r="BL118" s="493"/>
      <c r="BM118" s="493"/>
      <c r="BN118" s="493"/>
      <c r="BO118" s="493"/>
      <c r="BP118" s="493"/>
      <c r="BQ118" s="493"/>
      <c r="BR118" s="493"/>
      <c r="BS118" s="493"/>
      <c r="BT118" s="493"/>
      <c r="BU118" s="493"/>
      <c r="BV118" s="515"/>
      <c r="BW118" s="498"/>
      <c r="BX118" s="514"/>
      <c r="BY118" s="513"/>
      <c r="BZ118" s="489"/>
      <c r="CA118" s="489"/>
      <c r="CB118" s="488"/>
      <c r="CD118" s="504" t="s">
        <v>192</v>
      </c>
      <c r="CE118" s="503">
        <v>202</v>
      </c>
      <c r="CF118" s="502">
        <v>207</v>
      </c>
      <c r="CG118" s="501">
        <v>193</v>
      </c>
      <c r="CH118" s="500">
        <v>207</v>
      </c>
      <c r="CI118" s="500">
        <v>197</v>
      </c>
      <c r="CJ118" s="500">
        <v>210</v>
      </c>
      <c r="CK118" s="500">
        <v>203</v>
      </c>
      <c r="CL118" s="500">
        <v>206</v>
      </c>
      <c r="CM118" s="500">
        <v>213</v>
      </c>
      <c r="CN118" s="500">
        <v>214</v>
      </c>
      <c r="CO118" s="500">
        <v>200</v>
      </c>
      <c r="CP118" s="499">
        <v>190</v>
      </c>
      <c r="CQ118" s="498"/>
      <c r="CR118" s="497"/>
      <c r="CS118" s="496"/>
      <c r="CT118" s="495"/>
      <c r="CU118" s="495"/>
      <c r="CV118" s="494"/>
      <c r="CX118" s="512" t="s">
        <v>32</v>
      </c>
      <c r="CY118" s="511"/>
      <c r="CZ118" s="500"/>
      <c r="DA118" s="500"/>
      <c r="DB118" s="500"/>
      <c r="DC118" s="500"/>
      <c r="DD118" s="500"/>
      <c r="DE118" s="500"/>
      <c r="DF118" s="500"/>
      <c r="DG118" s="500"/>
      <c r="DH118" s="500"/>
      <c r="DI118" s="500"/>
      <c r="DJ118" s="499"/>
      <c r="DK118" s="509"/>
      <c r="DL118" s="497"/>
      <c r="DM118" s="508"/>
      <c r="DN118" s="507"/>
      <c r="DO118" s="507"/>
      <c r="DP118" s="506"/>
      <c r="DR118" s="504" t="s">
        <v>192</v>
      </c>
      <c r="DS118" s="503">
        <v>202</v>
      </c>
      <c r="DT118" s="502">
        <v>207</v>
      </c>
      <c r="DU118" s="501">
        <v>193</v>
      </c>
      <c r="DV118" s="500">
        <v>207</v>
      </c>
      <c r="DW118" s="500">
        <v>197</v>
      </c>
      <c r="DX118" s="500">
        <v>210</v>
      </c>
      <c r="DY118" s="500">
        <v>203</v>
      </c>
      <c r="DZ118" s="500">
        <v>206</v>
      </c>
      <c r="EA118" s="500">
        <v>213</v>
      </c>
      <c r="EB118" s="500">
        <v>214</v>
      </c>
      <c r="EC118" s="500">
        <v>200</v>
      </c>
      <c r="ED118" s="499">
        <v>190</v>
      </c>
      <c r="EE118" s="498"/>
      <c r="EF118" s="497"/>
      <c r="EG118" s="496"/>
      <c r="EH118" s="495"/>
      <c r="EI118" s="495"/>
      <c r="EJ118" s="494"/>
      <c r="EL118" s="510" t="s">
        <v>32</v>
      </c>
      <c r="EM118" s="500"/>
      <c r="EN118" s="500"/>
      <c r="EO118" s="500"/>
      <c r="EP118" s="500"/>
      <c r="EQ118" s="500"/>
      <c r="ER118" s="500"/>
      <c r="ES118" s="500"/>
      <c r="ET118" s="500"/>
      <c r="EU118" s="500"/>
      <c r="EV118" s="500"/>
      <c r="EW118" s="500"/>
      <c r="EX118" s="500"/>
      <c r="EY118" s="509"/>
      <c r="EZ118" s="497"/>
      <c r="FA118" s="508"/>
      <c r="FB118" s="507"/>
      <c r="FC118" s="507"/>
      <c r="FD118" s="506"/>
      <c r="FF118" s="504" t="s">
        <v>192</v>
      </c>
      <c r="FG118" s="503">
        <v>202</v>
      </c>
      <c r="FH118" s="502">
        <v>207</v>
      </c>
      <c r="FI118" s="501">
        <v>193</v>
      </c>
      <c r="FJ118" s="500">
        <v>207</v>
      </c>
      <c r="FK118" s="500">
        <v>197</v>
      </c>
      <c r="FL118" s="500">
        <v>210</v>
      </c>
      <c r="FM118" s="500">
        <v>203</v>
      </c>
      <c r="FN118" s="500">
        <v>206</v>
      </c>
      <c r="FO118" s="500">
        <v>213</v>
      </c>
      <c r="FP118" s="500">
        <v>214</v>
      </c>
      <c r="FQ118" s="500">
        <v>200</v>
      </c>
      <c r="FR118" s="499">
        <v>190</v>
      </c>
      <c r="FS118" s="498"/>
      <c r="FT118" s="497"/>
      <c r="FU118" s="496"/>
      <c r="FV118" s="495"/>
      <c r="FW118" s="495"/>
      <c r="FX118" s="494"/>
      <c r="FZ118" s="477" t="s">
        <v>32</v>
      </c>
      <c r="GA118" s="503">
        <v>202</v>
      </c>
      <c r="GB118" s="502">
        <v>207</v>
      </c>
      <c r="GC118" s="501">
        <v>193</v>
      </c>
      <c r="GD118" s="500">
        <v>207</v>
      </c>
      <c r="GE118" s="500">
        <v>197</v>
      </c>
      <c r="GF118" s="493"/>
      <c r="GG118" s="493"/>
      <c r="GH118" s="493"/>
      <c r="GI118" s="493"/>
      <c r="GJ118" s="493"/>
      <c r="GK118" s="493"/>
      <c r="GL118" s="493"/>
      <c r="GM118" s="505"/>
      <c r="GN118" s="491"/>
      <c r="GO118" s="490"/>
      <c r="GP118" s="489"/>
      <c r="GQ118" s="489"/>
      <c r="GR118" s="488"/>
      <c r="GT118" s="504" t="s">
        <v>192</v>
      </c>
      <c r="GU118" s="503">
        <v>202</v>
      </c>
      <c r="GV118" s="502">
        <v>207</v>
      </c>
      <c r="GW118" s="501">
        <v>193</v>
      </c>
      <c r="GX118" s="500">
        <v>207</v>
      </c>
      <c r="GY118" s="500">
        <v>197</v>
      </c>
      <c r="GZ118" s="500">
        <v>210</v>
      </c>
      <c r="HA118" s="500">
        <v>203</v>
      </c>
      <c r="HB118" s="500">
        <v>206</v>
      </c>
      <c r="HC118" s="500">
        <v>213</v>
      </c>
      <c r="HD118" s="500">
        <v>214</v>
      </c>
      <c r="HE118" s="500">
        <v>200</v>
      </c>
      <c r="HF118" s="499">
        <v>190</v>
      </c>
      <c r="HG118" s="498"/>
      <c r="HH118" s="497"/>
      <c r="HI118" s="496"/>
      <c r="HJ118" s="495"/>
      <c r="HK118" s="495"/>
      <c r="HL118" s="494"/>
      <c r="HN118" s="477" t="s">
        <v>32</v>
      </c>
      <c r="HO118" s="493"/>
      <c r="HP118" s="493"/>
      <c r="HQ118" s="493"/>
      <c r="HR118" s="493"/>
      <c r="HS118" s="493"/>
      <c r="HT118" s="493"/>
      <c r="HU118" s="493"/>
      <c r="HV118" s="493"/>
      <c r="HW118" s="493"/>
      <c r="HX118" s="493"/>
      <c r="HY118" s="493"/>
      <c r="HZ118" s="493"/>
      <c r="IA118" s="492"/>
      <c r="IB118" s="491"/>
      <c r="IC118" s="490"/>
      <c r="ID118" s="489"/>
      <c r="IE118" s="489"/>
      <c r="IF118" s="488"/>
    </row>
    <row r="119" spans="2:278" ht="16.5" thickTop="1" thickBot="1" x14ac:dyDescent="0.4">
      <c r="B119" s="483" t="s">
        <v>191</v>
      </c>
      <c r="C119" s="476" t="s">
        <v>149</v>
      </c>
      <c r="D119" s="476" t="s">
        <v>148</v>
      </c>
      <c r="E119" s="476" t="s">
        <v>147</v>
      </c>
      <c r="F119" s="476" t="s">
        <v>146</v>
      </c>
      <c r="G119" s="476" t="s">
        <v>145</v>
      </c>
      <c r="H119" s="475" t="s">
        <v>144</v>
      </c>
      <c r="I119" s="475" t="s">
        <v>143</v>
      </c>
      <c r="J119" s="475" t="s">
        <v>142</v>
      </c>
      <c r="K119" s="475" t="s">
        <v>141</v>
      </c>
      <c r="L119" s="475" t="s">
        <v>140</v>
      </c>
      <c r="M119" s="475" t="s">
        <v>139</v>
      </c>
      <c r="N119" s="475" t="s">
        <v>138</v>
      </c>
      <c r="O119" s="482" t="s">
        <v>190</v>
      </c>
      <c r="P119" s="481" t="s">
        <v>152</v>
      </c>
      <c r="Q119" s="480"/>
      <c r="R119" s="479" t="s">
        <v>189</v>
      </c>
      <c r="S119" s="479" t="s">
        <v>152</v>
      </c>
      <c r="T119" s="478" t="s">
        <v>188</v>
      </c>
      <c r="V119" s="477" t="s">
        <v>191</v>
      </c>
      <c r="W119" s="476" t="s">
        <v>149</v>
      </c>
      <c r="X119" s="476" t="s">
        <v>148</v>
      </c>
      <c r="Y119" s="476" t="s">
        <v>147</v>
      </c>
      <c r="Z119" s="476" t="s">
        <v>146</v>
      </c>
      <c r="AA119" s="476" t="s">
        <v>145</v>
      </c>
      <c r="AB119" s="475" t="s">
        <v>144</v>
      </c>
      <c r="AC119" s="475" t="s">
        <v>143</v>
      </c>
      <c r="AD119" s="475" t="s">
        <v>142</v>
      </c>
      <c r="AE119" s="475" t="s">
        <v>141</v>
      </c>
      <c r="AF119" s="475" t="s">
        <v>140</v>
      </c>
      <c r="AG119" s="475" t="s">
        <v>139</v>
      </c>
      <c r="AH119" s="475" t="s">
        <v>138</v>
      </c>
      <c r="AI119" s="474" t="s">
        <v>190</v>
      </c>
      <c r="AJ119" s="473" t="s">
        <v>152</v>
      </c>
      <c r="AK119" s="472"/>
      <c r="AL119" s="471" t="s">
        <v>189</v>
      </c>
      <c r="AM119" s="471" t="s">
        <v>152</v>
      </c>
      <c r="AN119" s="470" t="s">
        <v>188</v>
      </c>
      <c r="AP119" s="483" t="s">
        <v>191</v>
      </c>
      <c r="AQ119" s="476" t="s">
        <v>149</v>
      </c>
      <c r="AR119" s="476" t="s">
        <v>148</v>
      </c>
      <c r="AS119" s="476" t="s">
        <v>147</v>
      </c>
      <c r="AT119" s="476" t="s">
        <v>146</v>
      </c>
      <c r="AU119" s="476" t="s">
        <v>145</v>
      </c>
      <c r="AV119" s="475" t="s">
        <v>144</v>
      </c>
      <c r="AW119" s="475" t="s">
        <v>143</v>
      </c>
      <c r="AX119" s="475" t="s">
        <v>142</v>
      </c>
      <c r="AY119" s="475" t="s">
        <v>141</v>
      </c>
      <c r="AZ119" s="475" t="s">
        <v>140</v>
      </c>
      <c r="BA119" s="475" t="s">
        <v>139</v>
      </c>
      <c r="BB119" s="487" t="s">
        <v>138</v>
      </c>
      <c r="BC119" s="482" t="s">
        <v>190</v>
      </c>
      <c r="BD119" s="481" t="s">
        <v>152</v>
      </c>
      <c r="BE119" s="480"/>
      <c r="BF119" s="479" t="s">
        <v>189</v>
      </c>
      <c r="BG119" s="479" t="s">
        <v>152</v>
      </c>
      <c r="BH119" s="478" t="s">
        <v>188</v>
      </c>
      <c r="BJ119" s="477" t="s">
        <v>191</v>
      </c>
      <c r="BK119" s="476" t="s">
        <v>149</v>
      </c>
      <c r="BL119" s="476" t="s">
        <v>148</v>
      </c>
      <c r="BM119" s="476" t="s">
        <v>147</v>
      </c>
      <c r="BN119" s="476" t="s">
        <v>146</v>
      </c>
      <c r="BO119" s="476" t="s">
        <v>145</v>
      </c>
      <c r="BP119" s="475" t="s">
        <v>144</v>
      </c>
      <c r="BQ119" s="475" t="s">
        <v>143</v>
      </c>
      <c r="BR119" s="475" t="s">
        <v>142</v>
      </c>
      <c r="BS119" s="475" t="s">
        <v>141</v>
      </c>
      <c r="BT119" s="475" t="s">
        <v>140</v>
      </c>
      <c r="BU119" s="475" t="s">
        <v>139</v>
      </c>
      <c r="BV119" s="486" t="s">
        <v>138</v>
      </c>
      <c r="BW119" s="482" t="s">
        <v>190</v>
      </c>
      <c r="BX119" s="485" t="s">
        <v>152</v>
      </c>
      <c r="BY119" s="484"/>
      <c r="BZ119" s="471" t="s">
        <v>189</v>
      </c>
      <c r="CA119" s="471" t="s">
        <v>152</v>
      </c>
      <c r="CB119" s="470" t="s">
        <v>188</v>
      </c>
      <c r="CD119" s="483" t="s">
        <v>191</v>
      </c>
      <c r="CE119" s="476" t="s">
        <v>149</v>
      </c>
      <c r="CF119" s="476" t="s">
        <v>148</v>
      </c>
      <c r="CG119" s="476" t="s">
        <v>147</v>
      </c>
      <c r="CH119" s="476" t="s">
        <v>146</v>
      </c>
      <c r="CI119" s="476" t="s">
        <v>145</v>
      </c>
      <c r="CJ119" s="475" t="s">
        <v>144</v>
      </c>
      <c r="CK119" s="475" t="s">
        <v>143</v>
      </c>
      <c r="CL119" s="475" t="s">
        <v>142</v>
      </c>
      <c r="CM119" s="475" t="s">
        <v>141</v>
      </c>
      <c r="CN119" s="475" t="s">
        <v>140</v>
      </c>
      <c r="CO119" s="475" t="s">
        <v>139</v>
      </c>
      <c r="CP119" s="475" t="s">
        <v>138</v>
      </c>
      <c r="CQ119" s="482" t="s">
        <v>190</v>
      </c>
      <c r="CR119" s="481" t="s">
        <v>152</v>
      </c>
      <c r="CS119" s="480"/>
      <c r="CT119" s="479" t="s">
        <v>189</v>
      </c>
      <c r="CU119" s="479" t="s">
        <v>152</v>
      </c>
      <c r="CV119" s="478" t="s">
        <v>188</v>
      </c>
      <c r="CX119" s="477" t="s">
        <v>191</v>
      </c>
      <c r="CY119" s="476" t="s">
        <v>149</v>
      </c>
      <c r="CZ119" s="476" t="s">
        <v>148</v>
      </c>
      <c r="DA119" s="476" t="s">
        <v>147</v>
      </c>
      <c r="DB119" s="476" t="s">
        <v>146</v>
      </c>
      <c r="DC119" s="476" t="s">
        <v>145</v>
      </c>
      <c r="DD119" s="475" t="s">
        <v>144</v>
      </c>
      <c r="DE119" s="475" t="s">
        <v>143</v>
      </c>
      <c r="DF119" s="475" t="s">
        <v>142</v>
      </c>
      <c r="DG119" s="475" t="s">
        <v>141</v>
      </c>
      <c r="DH119" s="475" t="s">
        <v>140</v>
      </c>
      <c r="DI119" s="475" t="s">
        <v>139</v>
      </c>
      <c r="DJ119" s="475" t="s">
        <v>138</v>
      </c>
      <c r="DK119" s="474" t="s">
        <v>190</v>
      </c>
      <c r="DL119" s="473" t="s">
        <v>152</v>
      </c>
      <c r="DM119" s="472"/>
      <c r="DN119" s="471" t="s">
        <v>189</v>
      </c>
      <c r="DO119" s="471" t="s">
        <v>152</v>
      </c>
      <c r="DP119" s="470" t="s">
        <v>188</v>
      </c>
      <c r="DR119" s="483" t="s">
        <v>191</v>
      </c>
      <c r="DS119" s="476" t="s">
        <v>149</v>
      </c>
      <c r="DT119" s="476" t="s">
        <v>148</v>
      </c>
      <c r="DU119" s="476" t="s">
        <v>147</v>
      </c>
      <c r="DV119" s="476" t="s">
        <v>146</v>
      </c>
      <c r="DW119" s="476" t="s">
        <v>145</v>
      </c>
      <c r="DX119" s="475" t="s">
        <v>144</v>
      </c>
      <c r="DY119" s="475" t="s">
        <v>143</v>
      </c>
      <c r="DZ119" s="475" t="s">
        <v>142</v>
      </c>
      <c r="EA119" s="475" t="s">
        <v>141</v>
      </c>
      <c r="EB119" s="475" t="s">
        <v>140</v>
      </c>
      <c r="EC119" s="475" t="s">
        <v>139</v>
      </c>
      <c r="ED119" s="475" t="s">
        <v>138</v>
      </c>
      <c r="EE119" s="482" t="s">
        <v>190</v>
      </c>
      <c r="EF119" s="481" t="s">
        <v>152</v>
      </c>
      <c r="EG119" s="480"/>
      <c r="EH119" s="479" t="s">
        <v>189</v>
      </c>
      <c r="EI119" s="479" t="s">
        <v>152</v>
      </c>
      <c r="EJ119" s="478" t="s">
        <v>188</v>
      </c>
      <c r="EL119" s="477" t="s">
        <v>191</v>
      </c>
      <c r="EM119" s="476" t="s">
        <v>149</v>
      </c>
      <c r="EN119" s="476" t="s">
        <v>148</v>
      </c>
      <c r="EO119" s="476" t="s">
        <v>147</v>
      </c>
      <c r="EP119" s="476" t="s">
        <v>146</v>
      </c>
      <c r="EQ119" s="476" t="s">
        <v>145</v>
      </c>
      <c r="ER119" s="475" t="s">
        <v>144</v>
      </c>
      <c r="ES119" s="475" t="s">
        <v>143</v>
      </c>
      <c r="ET119" s="475" t="s">
        <v>142</v>
      </c>
      <c r="EU119" s="475" t="s">
        <v>141</v>
      </c>
      <c r="EV119" s="475" t="s">
        <v>140</v>
      </c>
      <c r="EW119" s="475" t="s">
        <v>139</v>
      </c>
      <c r="EX119" s="475" t="s">
        <v>138</v>
      </c>
      <c r="EY119" s="474" t="s">
        <v>190</v>
      </c>
      <c r="EZ119" s="473" t="s">
        <v>152</v>
      </c>
      <c r="FA119" s="472"/>
      <c r="FB119" s="471" t="s">
        <v>189</v>
      </c>
      <c r="FC119" s="471" t="s">
        <v>152</v>
      </c>
      <c r="FD119" s="470" t="s">
        <v>188</v>
      </c>
      <c r="FF119" s="483" t="s">
        <v>191</v>
      </c>
      <c r="FG119" s="476" t="s">
        <v>149</v>
      </c>
      <c r="FH119" s="476" t="s">
        <v>148</v>
      </c>
      <c r="FI119" s="476" t="s">
        <v>147</v>
      </c>
      <c r="FJ119" s="476" t="s">
        <v>146</v>
      </c>
      <c r="FK119" s="476" t="s">
        <v>145</v>
      </c>
      <c r="FL119" s="475" t="s">
        <v>144</v>
      </c>
      <c r="FM119" s="475" t="s">
        <v>143</v>
      </c>
      <c r="FN119" s="475" t="s">
        <v>142</v>
      </c>
      <c r="FO119" s="475" t="s">
        <v>141</v>
      </c>
      <c r="FP119" s="475" t="s">
        <v>140</v>
      </c>
      <c r="FQ119" s="475" t="s">
        <v>139</v>
      </c>
      <c r="FR119" s="475" t="s">
        <v>138</v>
      </c>
      <c r="FS119" s="482" t="s">
        <v>190</v>
      </c>
      <c r="FT119" s="481" t="s">
        <v>152</v>
      </c>
      <c r="FU119" s="480"/>
      <c r="FV119" s="479" t="s">
        <v>189</v>
      </c>
      <c r="FW119" s="479" t="s">
        <v>152</v>
      </c>
      <c r="FX119" s="478" t="s">
        <v>188</v>
      </c>
      <c r="FZ119" s="477" t="s">
        <v>191</v>
      </c>
      <c r="GA119" s="476" t="s">
        <v>149</v>
      </c>
      <c r="GB119" s="476" t="s">
        <v>148</v>
      </c>
      <c r="GC119" s="476" t="s">
        <v>147</v>
      </c>
      <c r="GD119" s="476" t="s">
        <v>146</v>
      </c>
      <c r="GE119" s="476" t="s">
        <v>145</v>
      </c>
      <c r="GF119" s="475" t="s">
        <v>144</v>
      </c>
      <c r="GG119" s="475" t="s">
        <v>143</v>
      </c>
      <c r="GH119" s="475" t="s">
        <v>142</v>
      </c>
      <c r="GI119" s="475" t="s">
        <v>141</v>
      </c>
      <c r="GJ119" s="475" t="s">
        <v>140</v>
      </c>
      <c r="GK119" s="475" t="s">
        <v>139</v>
      </c>
      <c r="GL119" s="475" t="s">
        <v>138</v>
      </c>
      <c r="GM119" s="474" t="s">
        <v>190</v>
      </c>
      <c r="GN119" s="473" t="s">
        <v>152</v>
      </c>
      <c r="GO119" s="472"/>
      <c r="GP119" s="471" t="s">
        <v>189</v>
      </c>
      <c r="GQ119" s="471" t="s">
        <v>152</v>
      </c>
      <c r="GR119" s="470" t="s">
        <v>188</v>
      </c>
      <c r="GT119" s="483" t="s">
        <v>191</v>
      </c>
      <c r="GU119" s="476" t="s">
        <v>149</v>
      </c>
      <c r="GV119" s="476" t="s">
        <v>148</v>
      </c>
      <c r="GW119" s="476" t="s">
        <v>147</v>
      </c>
      <c r="GX119" s="476" t="s">
        <v>146</v>
      </c>
      <c r="GY119" s="476" t="s">
        <v>145</v>
      </c>
      <c r="GZ119" s="475" t="s">
        <v>144</v>
      </c>
      <c r="HA119" s="475" t="s">
        <v>143</v>
      </c>
      <c r="HB119" s="475" t="s">
        <v>142</v>
      </c>
      <c r="HC119" s="475" t="s">
        <v>141</v>
      </c>
      <c r="HD119" s="475" t="s">
        <v>140</v>
      </c>
      <c r="HE119" s="475" t="s">
        <v>139</v>
      </c>
      <c r="HF119" s="475" t="s">
        <v>138</v>
      </c>
      <c r="HG119" s="482" t="s">
        <v>190</v>
      </c>
      <c r="HH119" s="481" t="s">
        <v>152</v>
      </c>
      <c r="HI119" s="480"/>
      <c r="HJ119" s="479" t="s">
        <v>189</v>
      </c>
      <c r="HK119" s="479" t="s">
        <v>152</v>
      </c>
      <c r="HL119" s="478" t="s">
        <v>188</v>
      </c>
      <c r="HN119" s="477" t="s">
        <v>191</v>
      </c>
      <c r="HO119" s="476" t="s">
        <v>149</v>
      </c>
      <c r="HP119" s="476" t="s">
        <v>148</v>
      </c>
      <c r="HQ119" s="476" t="s">
        <v>147</v>
      </c>
      <c r="HR119" s="476" t="s">
        <v>146</v>
      </c>
      <c r="HS119" s="476" t="s">
        <v>145</v>
      </c>
      <c r="HT119" s="475" t="s">
        <v>144</v>
      </c>
      <c r="HU119" s="475" t="s">
        <v>143</v>
      </c>
      <c r="HV119" s="475" t="s">
        <v>142</v>
      </c>
      <c r="HW119" s="475" t="s">
        <v>141</v>
      </c>
      <c r="HX119" s="475" t="s">
        <v>140</v>
      </c>
      <c r="HY119" s="475" t="s">
        <v>139</v>
      </c>
      <c r="HZ119" s="475" t="s">
        <v>138</v>
      </c>
      <c r="IA119" s="474" t="s">
        <v>190</v>
      </c>
      <c r="IB119" s="473" t="s">
        <v>152</v>
      </c>
      <c r="IC119" s="472"/>
      <c r="ID119" s="471" t="s">
        <v>189</v>
      </c>
      <c r="IE119" s="471" t="s">
        <v>152</v>
      </c>
      <c r="IF119" s="470" t="s">
        <v>188</v>
      </c>
    </row>
    <row r="120" spans="2:278" ht="16" thickBot="1" x14ac:dyDescent="0.4">
      <c r="B120" s="460">
        <v>1.3888888888888888E-2</v>
      </c>
      <c r="C120" s="379">
        <v>140</v>
      </c>
      <c r="D120" s="461">
        <v>131</v>
      </c>
      <c r="E120" s="379">
        <v>117</v>
      </c>
      <c r="F120" s="379">
        <v>151</v>
      </c>
      <c r="G120" s="461">
        <v>148</v>
      </c>
      <c r="H120" s="379">
        <v>169</v>
      </c>
      <c r="I120" s="379">
        <v>162</v>
      </c>
      <c r="J120" s="379">
        <v>174</v>
      </c>
      <c r="K120" s="379">
        <v>162</v>
      </c>
      <c r="L120" s="379">
        <v>173</v>
      </c>
      <c r="M120" s="379">
        <v>160</v>
      </c>
      <c r="N120" s="379">
        <v>137</v>
      </c>
      <c r="O120" s="447">
        <f t="shared" ref="O120:O134" si="588">AVERAGE(C120:N120)</f>
        <v>152</v>
      </c>
      <c r="P120" s="446">
        <f t="shared" ref="P120:P134" si="589">STDEV(C120:N120)</f>
        <v>17.91393566219023</v>
      </c>
      <c r="Q120" s="466" t="s">
        <v>187</v>
      </c>
      <c r="R120" s="444">
        <f>AVERAGE(H119:H121,I119:I121,J119:J121,K119:K121,L119:L121,M119:M121,N119:N121,G119:G121,F119:F121,E119:E121,D119:D121,C119:C121)</f>
        <v>160</v>
      </c>
      <c r="S120" s="458">
        <f>STDEV(C120:N122)</f>
        <v>15.708934875434263</v>
      </c>
      <c r="T120" s="465">
        <f>S120/SQRT(10)</f>
        <v>4.9676013821625711</v>
      </c>
      <c r="V120" s="460">
        <v>1.3888888888888888E-2</v>
      </c>
      <c r="W120">
        <f t="shared" ref="W120:W134" si="590">C120/D$6*100</f>
        <v>67.632850241545896</v>
      </c>
      <c r="X120">
        <f t="shared" ref="X120:X134" si="591">D120/D$6*100</f>
        <v>63.285024154589372</v>
      </c>
      <c r="Y120">
        <f t="shared" ref="Y120:Y134" si="592">E120/F$6*100</f>
        <v>56.521739130434781</v>
      </c>
      <c r="Z120">
        <f t="shared" ref="Z120:Z134" si="593">F120/G$6*100</f>
        <v>76.649746192893403</v>
      </c>
      <c r="AA120">
        <f t="shared" ref="AA120:AA134" si="594">G120/G$6*100</f>
        <v>75.126903553299499</v>
      </c>
      <c r="AB120">
        <f t="shared" ref="AB120:AB134" si="595">H120/H$6*100</f>
        <v>80.476190476190482</v>
      </c>
      <c r="AC120">
        <f t="shared" ref="AC120:AC134" si="596">I120/I$6*100</f>
        <v>79.802955665024626</v>
      </c>
      <c r="AD120">
        <f t="shared" ref="AD120:AD134" si="597">J120/J$6*100</f>
        <v>84.466019417475721</v>
      </c>
      <c r="AE120">
        <f t="shared" ref="AE120:AE134" si="598">K120/K$6*100</f>
        <v>76.056338028169009</v>
      </c>
      <c r="AF120">
        <f t="shared" ref="AF120:AF134" si="599">L120/M$6*100</f>
        <v>86.5</v>
      </c>
      <c r="AG120">
        <f t="shared" ref="AG120:AG134" si="600">M120/N$6*100</f>
        <v>84.210526315789465</v>
      </c>
      <c r="AH120">
        <f t="shared" ref="AH120:AH134" si="601">N120/N$6*100</f>
        <v>72.10526315789474</v>
      </c>
      <c r="AI120" s="447">
        <f t="shared" ref="AI120:AI134" si="602">AVERAGE(W120:AH120)</f>
        <v>75.236129694442241</v>
      </c>
      <c r="AJ120" s="446">
        <f t="shared" ref="AJ120:AJ142" si="603">STDEV(W120:AH120)</f>
        <v>9.0667829059494878</v>
      </c>
      <c r="AK120" s="466" t="s">
        <v>187</v>
      </c>
      <c r="AL120" s="444">
        <f>AVERAGE(AB120:AB122,AC120:AC122,AD120:AD122,AE120:AE122,AF120:AF122,AG120:AG122,AH120:AH122)</f>
        <v>83.968156460845577</v>
      </c>
      <c r="AM120" s="458">
        <f>STDEV(W120:AH122)</f>
        <v>7.9281211930496269</v>
      </c>
      <c r="AN120" s="465">
        <f>AM120/SQRT(10)</f>
        <v>2.5070920535888312</v>
      </c>
      <c r="AP120" s="460">
        <v>1.3888888888888888E-2</v>
      </c>
      <c r="AQ120" s="379">
        <v>122</v>
      </c>
      <c r="AR120" s="461">
        <v>131</v>
      </c>
      <c r="AS120" s="379">
        <v>119</v>
      </c>
      <c r="AT120" s="461">
        <v>141</v>
      </c>
      <c r="AU120" s="461">
        <v>143</v>
      </c>
      <c r="AV120" s="379">
        <v>174</v>
      </c>
      <c r="AW120" s="379">
        <v>163</v>
      </c>
      <c r="AX120" s="379">
        <v>183</v>
      </c>
      <c r="AY120" s="379">
        <v>161</v>
      </c>
      <c r="AZ120" s="379">
        <v>179</v>
      </c>
      <c r="BA120" s="379">
        <v>161</v>
      </c>
      <c r="BB120" s="379">
        <v>154</v>
      </c>
      <c r="BC120" s="447">
        <f t="shared" ref="BC120:BC134" si="604">AVERAGE(AQ120:BB120)</f>
        <v>152.58333333333334</v>
      </c>
      <c r="BD120" s="446">
        <f t="shared" ref="BD120:BD134" si="605">STDEV(AQ120:BB120)</f>
        <v>21.508807216551773</v>
      </c>
      <c r="BE120" s="466" t="s">
        <v>187</v>
      </c>
      <c r="BF120" s="444">
        <f>AVERAGE(AV119:AV121,AW119:AW121,AX119:AX121,AY119:AY121,AZ119:AZ121,BA119:BA121,BB119:BB121,AU119:AU121,AT119:AT121,AS119:AS121,AR119:AR121,AQ119:AQ121)</f>
        <v>162.16666666666666</v>
      </c>
      <c r="BG120" s="458">
        <f>STDEV(AQ120:BB122)</f>
        <v>17.959478197956006</v>
      </c>
      <c r="BH120" s="465">
        <f>BG120/SQRT(10)</f>
        <v>5.6792856693677338</v>
      </c>
      <c r="BJ120" s="460">
        <v>1.3888888888888888E-2</v>
      </c>
      <c r="BK120">
        <f t="shared" ref="BK120:BK134" si="606">AQ120/AQ$6*100</f>
        <v>60.396039603960396</v>
      </c>
      <c r="BL120">
        <f t="shared" ref="BL120:BL134" si="607">AR120/AR$6*100</f>
        <v>63.285024154589372</v>
      </c>
      <c r="BM120">
        <f t="shared" ref="BM120:BM134" si="608">AS120/AS$6*100</f>
        <v>61.6580310880829</v>
      </c>
      <c r="BN120">
        <f t="shared" ref="BN120:BN134" si="609">AT120/AT$6*100</f>
        <v>68.115942028985515</v>
      </c>
      <c r="BO120">
        <f t="shared" ref="BO120:BO134" si="610">AU120/AU$6*100</f>
        <v>72.588832487309645</v>
      </c>
      <c r="BP120">
        <f t="shared" ref="BP120:BP134" si="611">AV120/AV$6*100</f>
        <v>82.857142857142861</v>
      </c>
      <c r="BQ120">
        <f t="shared" ref="BQ120:BQ134" si="612">AW120/AW$6*100</f>
        <v>80.29556650246306</v>
      </c>
      <c r="BR120">
        <f t="shared" ref="BR120:BR134" si="613">AX120/AX$6*100</f>
        <v>88.834951456310691</v>
      </c>
      <c r="BS120">
        <f t="shared" ref="BS120:BS134" si="614">AY120/AY$6*100</f>
        <v>75.586854460093903</v>
      </c>
      <c r="BT120">
        <f t="shared" ref="BT120:BT134" si="615">AZ120/AZ$6*100</f>
        <v>83.644859813084111</v>
      </c>
      <c r="BU120">
        <f t="shared" ref="BU120:BU134" si="616">BA120/BA$6*100</f>
        <v>80.5</v>
      </c>
      <c r="BV120">
        <f t="shared" ref="BV120:BV134" si="617">BB120/BB$6*100</f>
        <v>81.05263157894737</v>
      </c>
      <c r="BW120" s="447">
        <f t="shared" ref="BW120:BW145" si="618">AVERAGE(BK120:BV120)</f>
        <v>74.901323002580824</v>
      </c>
      <c r="BX120" s="446">
        <f t="shared" ref="BX120:BX145" si="619">STDEV(BK120:BV120)</f>
        <v>9.5572796553327546</v>
      </c>
      <c r="BY120" s="466" t="s">
        <v>187</v>
      </c>
      <c r="BZ120" s="444">
        <f>AVERAGE(BP119:BP121,BQ119:BQ121,BR119:BR121,BS119:BS121,BT119:BT121,BU119:BU121,BV119:BV121,BO119:BO121,BN119:BN121,BM119:BM121,BL119:BL121,BK119:BK121)</f>
        <v>79.632469458517335</v>
      </c>
      <c r="CA120" s="458">
        <f>STDEV(BK120:BV122)</f>
        <v>7.8769885348836937</v>
      </c>
      <c r="CB120" s="465">
        <f>CA120/SQRT(10)</f>
        <v>2.4909224873265154</v>
      </c>
      <c r="CD120" s="460">
        <v>1.3888888888888888E-2</v>
      </c>
      <c r="CE120" s="379">
        <v>140</v>
      </c>
      <c r="CF120" s="461">
        <v>152</v>
      </c>
      <c r="CG120" s="379">
        <v>125</v>
      </c>
      <c r="CH120" s="461">
        <v>155</v>
      </c>
      <c r="CI120" s="469">
        <v>145</v>
      </c>
      <c r="CJ120" s="379">
        <v>174</v>
      </c>
      <c r="CK120" s="379">
        <v>164</v>
      </c>
      <c r="CL120" s="379">
        <v>184</v>
      </c>
      <c r="CM120" s="379">
        <v>167</v>
      </c>
      <c r="CN120" s="379">
        <v>184</v>
      </c>
      <c r="CO120" s="379">
        <v>162</v>
      </c>
      <c r="CP120" s="379">
        <v>148</v>
      </c>
      <c r="CQ120" s="447">
        <f t="shared" ref="CQ120:CQ134" si="620">AVERAGE(CE120:CP120)</f>
        <v>158.33333333333334</v>
      </c>
      <c r="CR120" s="446">
        <f t="shared" ref="CR120:CR134" si="621">STDEV(CE120:CP120)</f>
        <v>17.752507291971941</v>
      </c>
      <c r="CS120" s="466" t="s">
        <v>187</v>
      </c>
      <c r="CT120" s="444">
        <f>AVERAGE(CJ119:CJ121,CK119:CK121,CL119:CL121,CM119:CM121,CN119:CN121,CO119:CO121,CP119:CP121,CI119:CI121,CH119:CH121,CG119:CG121,CF119:CF121,CE119:CE121)</f>
        <v>165.875</v>
      </c>
      <c r="CU120" s="458">
        <f>STDEV(CE120:CP122)</f>
        <v>15.176710436802162</v>
      </c>
      <c r="CV120" s="465">
        <f>CU120/SQRT(10)</f>
        <v>4.7992972369143763</v>
      </c>
      <c r="CX120" s="460">
        <v>1.3888888888888888E-2</v>
      </c>
      <c r="CY120">
        <f t="shared" ref="CY120:CY134" si="622">CE120/CE$6*100</f>
        <v>69.306930693069305</v>
      </c>
      <c r="CZ120">
        <f t="shared" ref="CZ120:CZ134" si="623">CF120/CF$6*100</f>
        <v>73.429951690821255</v>
      </c>
      <c r="DA120">
        <f t="shared" ref="DA120:DA134" si="624">CG120/CG$6*100</f>
        <v>64.766839378238345</v>
      </c>
      <c r="DB120">
        <f t="shared" ref="DB120:DB134" si="625">CH120/CH$6*100</f>
        <v>74.879227053140099</v>
      </c>
      <c r="DC120">
        <f t="shared" ref="DC120:DC134" si="626">CI120/CI$6*100</f>
        <v>73.604060913705581</v>
      </c>
      <c r="DD120">
        <f t="shared" ref="DD120:DD134" si="627">CJ120/CJ$6*100</f>
        <v>82.857142857142861</v>
      </c>
      <c r="DE120">
        <f t="shared" ref="DE120:DE134" si="628">CK120/CK$6*100</f>
        <v>80.78817733990148</v>
      </c>
      <c r="DF120">
        <f t="shared" ref="DF120:DF134" si="629">CL120/CL$6*100</f>
        <v>89.320388349514573</v>
      </c>
      <c r="DG120">
        <f t="shared" ref="DG120:DG134" si="630">CM120/CM$6*100</f>
        <v>78.403755868544607</v>
      </c>
      <c r="DH120">
        <f t="shared" ref="DH120:DH134" si="631">CN120/CN$6*100</f>
        <v>85.981308411214954</v>
      </c>
      <c r="DI120">
        <f t="shared" ref="DI120:DI134" si="632">CO120/CO$6*100</f>
        <v>81</v>
      </c>
      <c r="DJ120">
        <f t="shared" ref="DJ120:DJ134" si="633">CP120/CP$6*100</f>
        <v>77.89473684210526</v>
      </c>
      <c r="DK120" s="447">
        <f t="shared" ref="DK120:DK134" si="634">AVERAGE(CY120:DJ120)</f>
        <v>77.686043283116533</v>
      </c>
      <c r="DL120" s="446">
        <f t="shared" ref="DL120:DL134" si="635">STDEV(CY120:DJ120)</f>
        <v>6.9533795514124188</v>
      </c>
      <c r="DM120" s="466" t="s">
        <v>187</v>
      </c>
      <c r="DN120" s="444">
        <f>AVERAGE(DD119:DD121,DE119:DE121,DF119:DF121,DG119:DG121,DH119:DH121,DI119:DI121,DJ119:DJ121,DC119:DC121,DB119:DB121,DA119:DA121,CZ119:CZ121,CY119:CY121)</f>
        <v>81.434882809512104</v>
      </c>
      <c r="DO120" s="458">
        <f>STDEV(CY120:DJ122)</f>
        <v>6.1555471896892131</v>
      </c>
      <c r="DP120" s="465">
        <f>DO120/SQRT(10)</f>
        <v>1.9465549364066446</v>
      </c>
      <c r="DR120" s="460">
        <v>1.3888888888888888E-2</v>
      </c>
      <c r="DS120" s="461">
        <v>140</v>
      </c>
      <c r="DT120" s="461">
        <v>150</v>
      </c>
      <c r="DU120" s="379">
        <v>127</v>
      </c>
      <c r="DV120" s="379">
        <v>150</v>
      </c>
      <c r="DW120" s="469">
        <v>154</v>
      </c>
      <c r="DX120" s="379">
        <v>172</v>
      </c>
      <c r="DY120" s="379">
        <v>165</v>
      </c>
      <c r="DZ120" s="379">
        <v>183</v>
      </c>
      <c r="EA120" s="379">
        <v>172</v>
      </c>
      <c r="EB120" s="379">
        <v>178</v>
      </c>
      <c r="EC120" s="379">
        <v>168</v>
      </c>
      <c r="ED120" s="379">
        <v>151</v>
      </c>
      <c r="EE120" s="447">
        <f t="shared" ref="EE120:EE134" si="636">AVERAGE(DS120:ED120)</f>
        <v>159.16666666666666</v>
      </c>
      <c r="EF120" s="446">
        <f t="shared" ref="EF120:EF134" si="637">STDEV(DS120:ED120)</f>
        <v>16.590431707536251</v>
      </c>
      <c r="EG120" s="466" t="s">
        <v>187</v>
      </c>
      <c r="EH120" s="444">
        <f>AVERAGE(DX119:DX121,DY119:DY121,DZ119:DZ121,EA119:EA121,EB119:EB121,EC119:EC121,ED119:ED121,DW119:DW121,DV119:DV121,DU119:DU121,DT119:DT121,DS119:DS121)</f>
        <v>166.375</v>
      </c>
      <c r="EI120" s="458">
        <f>STDEV(DS120:ED122)</f>
        <v>14.132788623824892</v>
      </c>
      <c r="EJ120" s="465">
        <f>EI120/SQRT(10)</f>
        <v>4.4691801741003268</v>
      </c>
      <c r="EL120" s="460">
        <v>1.3888888888888888E-2</v>
      </c>
      <c r="EM120">
        <f t="shared" ref="EM120:EM134" si="638">DS120/DS$6*100</f>
        <v>69.306930693069305</v>
      </c>
      <c r="EN120">
        <f t="shared" ref="EN120:EN134" si="639">DT120/DT$6*100</f>
        <v>72.463768115942031</v>
      </c>
      <c r="EO120">
        <f t="shared" ref="EO120:EO134" si="640">DU120/DU$6*100</f>
        <v>65.803108808290162</v>
      </c>
      <c r="EP120">
        <f t="shared" ref="EP120:EP134" si="641">DV120/DV$6*100</f>
        <v>72.463768115942031</v>
      </c>
      <c r="EQ120">
        <f t="shared" ref="EQ120:EQ134" si="642">DW120/DW$6*100</f>
        <v>78.172588832487307</v>
      </c>
      <c r="ER120">
        <f t="shared" ref="ER120:ER134" si="643">DX120/DX$6*100</f>
        <v>81.904761904761898</v>
      </c>
      <c r="ES120">
        <f t="shared" ref="ES120:ES134" si="644">DY120/DY$6*100</f>
        <v>81.2807881773399</v>
      </c>
      <c r="ET120">
        <f t="shared" ref="ET120:ET134" si="645">DZ120/DZ$6*100</f>
        <v>88.834951456310691</v>
      </c>
      <c r="EU120">
        <f t="shared" ref="EU120:EU134" si="646">EA120/EA$6*100</f>
        <v>80.751173708920192</v>
      </c>
      <c r="EV120">
        <f t="shared" ref="EV120:EV134" si="647">EB120/EB$6*100</f>
        <v>83.177570093457945</v>
      </c>
      <c r="EW120">
        <f t="shared" ref="EW120:EW134" si="648">EC120/EC$6*100</f>
        <v>84</v>
      </c>
      <c r="EX120">
        <f t="shared" ref="EX120:EX134" si="649">ED120/ED$6*100</f>
        <v>79.473684210526315</v>
      </c>
      <c r="EY120" s="447">
        <f t="shared" ref="EY120:EY134" si="650">AVERAGE(EM120:EX120)</f>
        <v>78.136091176420649</v>
      </c>
      <c r="EZ120" s="446">
        <f t="shared" ref="EZ120:EZ134" si="651">STDEV(EM120:EX120)</f>
        <v>6.7514019859236702</v>
      </c>
      <c r="FA120" s="466" t="s">
        <v>187</v>
      </c>
      <c r="FB120" s="444">
        <f>AVERAGE(ER119:ER121,ES119:ES121,ET119:ET121,EU119:EU121,EV119:EV121,EW119:EW121,EX119:EX121,EQ119:EQ121,EP119:EP121,EO119:EO121,EN119:EN121,EM119:EM121)</f>
        <v>81.71701994033252</v>
      </c>
      <c r="FC120" s="458">
        <f>STDEV(EM120:EX122)</f>
        <v>5.8803337547120575</v>
      </c>
      <c r="FD120" s="465">
        <f>FC120/SQRT(10)</f>
        <v>1.8595248066859984</v>
      </c>
      <c r="FF120" s="460">
        <v>1.3888888888888888E-2</v>
      </c>
      <c r="FG120" s="461">
        <v>144</v>
      </c>
      <c r="FH120" s="461">
        <v>141</v>
      </c>
      <c r="FI120" s="379">
        <v>121</v>
      </c>
      <c r="FJ120" s="379">
        <v>145</v>
      </c>
      <c r="FK120" s="468">
        <v>143</v>
      </c>
      <c r="FL120" s="379">
        <v>173</v>
      </c>
      <c r="FM120" s="379">
        <v>166</v>
      </c>
      <c r="FN120" s="379">
        <v>179</v>
      </c>
      <c r="FO120" s="379">
        <v>169</v>
      </c>
      <c r="FP120" s="379">
        <v>182</v>
      </c>
      <c r="FQ120" s="379">
        <v>165</v>
      </c>
      <c r="FR120" s="379">
        <v>153</v>
      </c>
      <c r="FS120" s="447">
        <f t="shared" ref="FS120:FS134" si="652">AVERAGE(FG120:FR120)</f>
        <v>156.75</v>
      </c>
      <c r="FT120" s="446">
        <f t="shared" ref="FT120:FT134" si="653">STDEV(FG120:FR120)</f>
        <v>18.415038320992881</v>
      </c>
      <c r="FU120" s="466" t="s">
        <v>187</v>
      </c>
      <c r="FV120" s="444">
        <f>AVERAGE(FL119:FL121,FM119:FM121,FN119:FN121,FO119:FO121,FP119:FP121,FQ119:FQ121,FR119:FR121,FK119:FK121,FJ119:FJ121,FI119:FI121,FH119:FH121,FG119:FG121)</f>
        <v>165.125</v>
      </c>
      <c r="FW120" s="458">
        <f>STDEV(FG120:FR122)</f>
        <v>15.687094078729833</v>
      </c>
      <c r="FX120" s="465">
        <f>FW120/SQRT(10)</f>
        <v>4.9606947158127017</v>
      </c>
      <c r="FZ120" s="460">
        <v>1.3888888888888888E-2</v>
      </c>
      <c r="GA120">
        <f t="shared" ref="GA120:GA134" si="654">FG120/FG$6*100</f>
        <v>71.287128712871279</v>
      </c>
      <c r="GB120">
        <f t="shared" ref="GB120:GB134" si="655">FH120/FH$6*100</f>
        <v>68.115942028985515</v>
      </c>
      <c r="GC120">
        <f t="shared" ref="GC120:GC134" si="656">FI120/FI$6*100</f>
        <v>62.694300518134717</v>
      </c>
      <c r="GD120">
        <f t="shared" ref="GD120:GD134" si="657">FJ120/FJ$6*100</f>
        <v>70.048309178743963</v>
      </c>
      <c r="GE120">
        <f t="shared" ref="GE120:GE134" si="658">FK120/FK$6*100</f>
        <v>72.588832487309645</v>
      </c>
      <c r="GF120">
        <f t="shared" ref="GF120:GF134" si="659">FL120/FL$6*100</f>
        <v>82.38095238095238</v>
      </c>
      <c r="GG120">
        <f t="shared" ref="GG120:GG134" si="660">FM120/FM$6*100</f>
        <v>81.77339901477832</v>
      </c>
      <c r="GH120">
        <f t="shared" ref="GH120:GH134" si="661">FN120/FN$6*100</f>
        <v>86.893203883495147</v>
      </c>
      <c r="GI120">
        <f t="shared" ref="GI120:GI134" si="662">FO120/FO$6*100</f>
        <v>79.342723004694832</v>
      </c>
      <c r="GJ120">
        <f t="shared" ref="GJ120:GJ134" si="663">FP120/FP$6*100</f>
        <v>85.046728971962608</v>
      </c>
      <c r="GK120">
        <f t="shared" ref="GK120:GK134" si="664">FQ120/FQ$6*100</f>
        <v>82.5</v>
      </c>
      <c r="GL120">
        <f t="shared" ref="GL120:GL134" si="665">FR120/FR$6*100</f>
        <v>80.526315789473685</v>
      </c>
      <c r="GM120" s="447">
        <f t="shared" ref="GM120:GM134" si="666">AVERAGE(GA120:GL120)</f>
        <v>76.93315299761683</v>
      </c>
      <c r="GN120" s="446">
        <f t="shared" ref="GN120:GN134" si="667">STDEV(GA120:GL120)</f>
        <v>7.6662529362756935</v>
      </c>
      <c r="GO120" s="466" t="s">
        <v>187</v>
      </c>
      <c r="GP120" s="444">
        <f>AVERAGE(GF119:GF121,GG119:GG121,GH119:GH121,GI119:GI121,GJ119:GJ121,GK119:GK121,GL119:GL121,GE119:GE121,GD119:GD121,GC119:GC121,GB119:GB121,GA119:GA121)</f>
        <v>81.088603649556759</v>
      </c>
      <c r="GQ120" s="458">
        <f>STDEV(GA120:GL122)</f>
        <v>6.6551347482379741</v>
      </c>
      <c r="GR120" s="465">
        <f>GQ120/SQRT(10)</f>
        <v>2.1045383939763256</v>
      </c>
      <c r="GT120" s="460">
        <v>1.3888888888888888E-2</v>
      </c>
      <c r="GU120" s="461">
        <v>151</v>
      </c>
      <c r="GV120" s="461">
        <v>157</v>
      </c>
      <c r="GW120" s="379">
        <v>124</v>
      </c>
      <c r="GX120" s="379">
        <v>155</v>
      </c>
      <c r="GY120" s="468">
        <v>155</v>
      </c>
      <c r="GZ120" s="379">
        <v>174</v>
      </c>
      <c r="HA120" s="379">
        <v>167</v>
      </c>
      <c r="HB120" s="379">
        <v>179</v>
      </c>
      <c r="HC120" s="379">
        <v>171</v>
      </c>
      <c r="HD120" s="379">
        <v>181</v>
      </c>
      <c r="HE120" s="379">
        <v>167</v>
      </c>
      <c r="HF120" s="467">
        <v>150</v>
      </c>
      <c r="HG120" s="447">
        <f t="shared" ref="HG120:HG134" si="668">AVERAGE(GU120:HF120)</f>
        <v>160.91666666666666</v>
      </c>
      <c r="HH120" s="446">
        <f t="shared" ref="HH120:HH134" si="669">STDEV(GU120:HF120)</f>
        <v>15.791012019692108</v>
      </c>
      <c r="HI120" s="466" t="s">
        <v>187</v>
      </c>
      <c r="HJ120" s="444">
        <f>AVERAGE(GZ119:GZ121,HA119:HA121,HB119:HB121,HC119:HC121,HD119:HD121,HE119:HE121,HF119:HF121,GY119:GY121,GX119:GX121,GW119:GW121,GV119:GV121,GU119:GU121)</f>
        <v>168.08333333333334</v>
      </c>
      <c r="HK120" s="458">
        <f>STDEV(GU120:HF122)</f>
        <v>13.725887949418793</v>
      </c>
      <c r="HL120" s="465">
        <f>HK120/SQRT(10)</f>
        <v>4.3405068828421411</v>
      </c>
      <c r="HN120" s="460">
        <v>1.3888888888888888E-2</v>
      </c>
      <c r="HO120">
        <f t="shared" ref="HO120:HO134" si="670">GU120/GU$6*100</f>
        <v>74.752475247524757</v>
      </c>
      <c r="HP120">
        <f t="shared" ref="HP120:HP134" si="671">GV120/GV$6*100</f>
        <v>75.845410628019323</v>
      </c>
      <c r="HQ120">
        <f t="shared" ref="HQ120:HQ134" si="672">GW120/GW$6*100</f>
        <v>64.248704663212436</v>
      </c>
      <c r="HR120">
        <f t="shared" ref="HR120:HR134" si="673">GX120/GX$6*100</f>
        <v>74.879227053140099</v>
      </c>
      <c r="HS120">
        <f t="shared" ref="HS120:HS134" si="674">GY120/GY$6*100</f>
        <v>78.680203045685289</v>
      </c>
      <c r="HT120">
        <f t="shared" ref="HT120:HT134" si="675">GZ120/GZ$6*100</f>
        <v>82.857142857142861</v>
      </c>
      <c r="HU120">
        <f t="shared" ref="HU120:HU134" si="676">HA120/HA$6*100</f>
        <v>82.266009852216754</v>
      </c>
      <c r="HV120">
        <f t="shared" ref="HV120:HV134" si="677">HB120/HB$6*100</f>
        <v>86.893203883495147</v>
      </c>
      <c r="HW120">
        <f t="shared" ref="HW120:HW134" si="678">HC120/HC$6*100</f>
        <v>80.281690140845072</v>
      </c>
      <c r="HX120">
        <f t="shared" ref="HX120:HX134" si="679">HD120/HD$6*100</f>
        <v>84.579439252336456</v>
      </c>
      <c r="HY120">
        <f t="shared" ref="HY120:HY134" si="680">HE120/HE$6*100</f>
        <v>83.5</v>
      </c>
      <c r="HZ120">
        <f t="shared" ref="HZ120:HZ134" si="681">HF120/HF$6*100</f>
        <v>78.94736842105263</v>
      </c>
      <c r="IA120" s="447">
        <f t="shared" ref="IA120:IA134" si="682">AVERAGE(HO120:HZ120)</f>
        <v>78.977572920389221</v>
      </c>
      <c r="IB120" s="446">
        <f t="shared" ref="IB120:IB134" si="683">STDEV(HO120:HZ120)</f>
        <v>6.0568766314822957</v>
      </c>
      <c r="IC120" s="466" t="s">
        <v>187</v>
      </c>
      <c r="ID120" s="444">
        <f>AVERAGE(HT119:HT121,HU119:HU121,HV119:HV121,HW119:HW121,HX119:HX121,HY119:HY121,HZ119:HZ121,HS119:HS121,HR119:HR121,HQ119:HQ121,HP119:HP121,HO119:HO121)</f>
        <v>82.539095324004492</v>
      </c>
      <c r="IE120" s="458">
        <f>STDEV(HO120:HZ122)</f>
        <v>5.5025076489706564</v>
      </c>
      <c r="IF120" s="465">
        <f>IE120/SQRT(10)</f>
        <v>1.7400457013245536</v>
      </c>
    </row>
    <row r="121" spans="2:278" ht="16" thickBot="1" x14ac:dyDescent="0.4">
      <c r="B121" s="456">
        <v>2.7777777777777801E-2</v>
      </c>
      <c r="C121" s="379">
        <v>161</v>
      </c>
      <c r="D121" s="379">
        <v>170</v>
      </c>
      <c r="E121" s="379">
        <v>148</v>
      </c>
      <c r="F121" s="379">
        <v>178</v>
      </c>
      <c r="G121" s="379">
        <v>162</v>
      </c>
      <c r="H121" s="379">
        <v>173</v>
      </c>
      <c r="I121" s="379">
        <v>173</v>
      </c>
      <c r="J121" s="379">
        <v>182</v>
      </c>
      <c r="K121" s="379">
        <v>170</v>
      </c>
      <c r="L121" s="379">
        <v>182</v>
      </c>
      <c r="M121" s="379">
        <v>167</v>
      </c>
      <c r="N121" s="379">
        <v>150</v>
      </c>
      <c r="O121" s="447">
        <f t="shared" si="588"/>
        <v>168</v>
      </c>
      <c r="P121" s="446">
        <f t="shared" si="589"/>
        <v>11.119188982851385</v>
      </c>
      <c r="Q121" s="455"/>
      <c r="R121" s="444"/>
      <c r="S121" s="458"/>
      <c r="T121" s="453"/>
      <c r="V121" s="456">
        <v>2.7777777777777801E-2</v>
      </c>
      <c r="W121">
        <f t="shared" si="590"/>
        <v>77.777777777777786</v>
      </c>
      <c r="X121">
        <f t="shared" si="591"/>
        <v>82.125603864734302</v>
      </c>
      <c r="Y121">
        <f t="shared" si="592"/>
        <v>71.497584541062793</v>
      </c>
      <c r="Z121">
        <f t="shared" si="593"/>
        <v>90.35532994923858</v>
      </c>
      <c r="AA121">
        <f t="shared" si="594"/>
        <v>82.233502538071065</v>
      </c>
      <c r="AB121">
        <f t="shared" si="595"/>
        <v>82.38095238095238</v>
      </c>
      <c r="AC121">
        <f t="shared" si="596"/>
        <v>85.221674876847288</v>
      </c>
      <c r="AD121">
        <f t="shared" si="597"/>
        <v>88.349514563106794</v>
      </c>
      <c r="AE121">
        <f t="shared" si="598"/>
        <v>79.812206572769952</v>
      </c>
      <c r="AF121">
        <f t="shared" si="599"/>
        <v>91</v>
      </c>
      <c r="AG121">
        <f t="shared" si="600"/>
        <v>87.89473684210526</v>
      </c>
      <c r="AH121">
        <f t="shared" si="601"/>
        <v>78.94736842105263</v>
      </c>
      <c r="AI121" s="447">
        <f t="shared" si="602"/>
        <v>83.133021027309908</v>
      </c>
      <c r="AJ121" s="446">
        <f t="shared" si="603"/>
        <v>5.7469237660702772</v>
      </c>
      <c r="AK121" s="455"/>
      <c r="AL121" s="444"/>
      <c r="AM121" s="458"/>
      <c r="AN121" s="453"/>
      <c r="AP121" s="456">
        <v>2.7777777777777801E-2</v>
      </c>
      <c r="AQ121" s="379">
        <v>157</v>
      </c>
      <c r="AR121" s="379">
        <v>174</v>
      </c>
      <c r="AS121" s="379">
        <v>155</v>
      </c>
      <c r="AT121" s="379">
        <v>179</v>
      </c>
      <c r="AU121" s="379">
        <v>166</v>
      </c>
      <c r="AV121" s="379">
        <v>178</v>
      </c>
      <c r="AW121" s="379">
        <v>173</v>
      </c>
      <c r="AX121" s="379">
        <v>186</v>
      </c>
      <c r="AY121" s="379">
        <v>172</v>
      </c>
      <c r="AZ121" s="379">
        <v>188</v>
      </c>
      <c r="BA121" s="379">
        <v>175</v>
      </c>
      <c r="BB121" s="379">
        <v>158</v>
      </c>
      <c r="BC121" s="447">
        <f t="shared" si="604"/>
        <v>171.75</v>
      </c>
      <c r="BD121" s="446">
        <f t="shared" si="605"/>
        <v>10.855455268707486</v>
      </c>
      <c r="BE121" s="455"/>
      <c r="BF121" s="444"/>
      <c r="BG121" s="458"/>
      <c r="BH121" s="453"/>
      <c r="BJ121" s="456">
        <v>2.7777777777777801E-2</v>
      </c>
      <c r="BK121">
        <f t="shared" si="606"/>
        <v>77.722772277227719</v>
      </c>
      <c r="BL121">
        <f t="shared" si="607"/>
        <v>84.05797101449275</v>
      </c>
      <c r="BM121">
        <f t="shared" si="608"/>
        <v>80.310880829015545</v>
      </c>
      <c r="BN121">
        <f t="shared" si="609"/>
        <v>86.473429951690818</v>
      </c>
      <c r="BO121">
        <f t="shared" si="610"/>
        <v>84.263959390862937</v>
      </c>
      <c r="BP121">
        <f t="shared" si="611"/>
        <v>84.761904761904759</v>
      </c>
      <c r="BQ121">
        <f t="shared" si="612"/>
        <v>85.221674876847288</v>
      </c>
      <c r="BR121">
        <f t="shared" si="613"/>
        <v>90.291262135922338</v>
      </c>
      <c r="BS121">
        <f t="shared" si="614"/>
        <v>80.751173708920192</v>
      </c>
      <c r="BT121">
        <f t="shared" si="615"/>
        <v>87.850467289719631</v>
      </c>
      <c r="BU121">
        <f t="shared" si="616"/>
        <v>87.5</v>
      </c>
      <c r="BV121">
        <f t="shared" si="617"/>
        <v>83.15789473684211</v>
      </c>
      <c r="BW121" s="447">
        <f t="shared" si="618"/>
        <v>84.363615914453845</v>
      </c>
      <c r="BX121" s="446">
        <f t="shared" si="619"/>
        <v>3.5369550360017237</v>
      </c>
      <c r="BY121" s="455"/>
      <c r="BZ121" s="444"/>
      <c r="CA121" s="458"/>
      <c r="CB121" s="453"/>
      <c r="CD121" s="456">
        <v>2.7777777777777801E-2</v>
      </c>
      <c r="CE121" s="379">
        <v>165</v>
      </c>
      <c r="CF121" s="379">
        <v>175</v>
      </c>
      <c r="CG121" s="379">
        <v>162</v>
      </c>
      <c r="CH121" s="379">
        <v>177</v>
      </c>
      <c r="CI121" s="379">
        <v>167</v>
      </c>
      <c r="CJ121" s="379">
        <v>180</v>
      </c>
      <c r="CK121" s="379">
        <v>174</v>
      </c>
      <c r="CL121" s="379">
        <v>187</v>
      </c>
      <c r="CM121" s="379">
        <v>176</v>
      </c>
      <c r="CN121" s="379">
        <v>188</v>
      </c>
      <c r="CO121" s="379">
        <v>175</v>
      </c>
      <c r="CP121" s="379">
        <v>155</v>
      </c>
      <c r="CQ121" s="447">
        <f t="shared" si="620"/>
        <v>173.41666666666666</v>
      </c>
      <c r="CR121" s="446">
        <f t="shared" si="621"/>
        <v>9.7557286977571493</v>
      </c>
      <c r="CS121" s="455"/>
      <c r="CT121" s="444"/>
      <c r="CU121" s="458"/>
      <c r="CV121" s="453"/>
      <c r="CX121" s="456">
        <v>2.7777777777777801E-2</v>
      </c>
      <c r="CY121">
        <f t="shared" si="622"/>
        <v>81.683168316831683</v>
      </c>
      <c r="CZ121">
        <f t="shared" si="623"/>
        <v>84.54106280193237</v>
      </c>
      <c r="DA121">
        <f t="shared" si="624"/>
        <v>83.937823834196891</v>
      </c>
      <c r="DB121">
        <f t="shared" si="625"/>
        <v>85.507246376811594</v>
      </c>
      <c r="DC121">
        <f t="shared" si="626"/>
        <v>84.771573604060919</v>
      </c>
      <c r="DD121">
        <f t="shared" si="627"/>
        <v>85.714285714285708</v>
      </c>
      <c r="DE121">
        <f t="shared" si="628"/>
        <v>85.714285714285708</v>
      </c>
      <c r="DF121">
        <f t="shared" si="629"/>
        <v>90.77669902912622</v>
      </c>
      <c r="DG121">
        <f t="shared" si="630"/>
        <v>82.629107981220656</v>
      </c>
      <c r="DH121">
        <f t="shared" si="631"/>
        <v>87.850467289719631</v>
      </c>
      <c r="DI121">
        <f t="shared" si="632"/>
        <v>87.5</v>
      </c>
      <c r="DJ121">
        <f t="shared" si="633"/>
        <v>81.578947368421055</v>
      </c>
      <c r="DK121" s="447">
        <f t="shared" si="634"/>
        <v>85.183722335907703</v>
      </c>
      <c r="DL121" s="446">
        <f t="shared" si="635"/>
        <v>2.6685917020871557</v>
      </c>
      <c r="DM121" s="455"/>
      <c r="DN121" s="444"/>
      <c r="DO121" s="458"/>
      <c r="DP121" s="453"/>
      <c r="DR121" s="456">
        <v>2.7777777777777801E-2</v>
      </c>
      <c r="DS121" s="379">
        <v>165</v>
      </c>
      <c r="DT121" s="379">
        <v>169</v>
      </c>
      <c r="DU121" s="379">
        <v>164</v>
      </c>
      <c r="DV121" s="379">
        <v>172</v>
      </c>
      <c r="DW121" s="379">
        <v>171</v>
      </c>
      <c r="DX121" s="379">
        <v>180</v>
      </c>
      <c r="DY121" s="379">
        <v>177</v>
      </c>
      <c r="DZ121" s="379">
        <v>187</v>
      </c>
      <c r="EA121" s="379">
        <v>177</v>
      </c>
      <c r="EB121" s="379">
        <v>186</v>
      </c>
      <c r="EC121" s="379">
        <v>176</v>
      </c>
      <c r="ED121" s="379">
        <v>159</v>
      </c>
      <c r="EE121" s="447">
        <f t="shared" si="636"/>
        <v>173.58333333333334</v>
      </c>
      <c r="EF121" s="446">
        <f t="shared" si="637"/>
        <v>8.596599045640966</v>
      </c>
      <c r="EG121" s="455"/>
      <c r="EH121" s="444"/>
      <c r="EI121" s="458"/>
      <c r="EJ121" s="453"/>
      <c r="EL121" s="456">
        <v>2.7777777777777801E-2</v>
      </c>
      <c r="EM121">
        <f t="shared" si="638"/>
        <v>81.683168316831683</v>
      </c>
      <c r="EN121">
        <f t="shared" si="639"/>
        <v>81.642512077294683</v>
      </c>
      <c r="EO121">
        <f t="shared" si="640"/>
        <v>84.974093264248708</v>
      </c>
      <c r="EP121">
        <f t="shared" si="641"/>
        <v>83.091787439613526</v>
      </c>
      <c r="EQ121">
        <f t="shared" si="642"/>
        <v>86.802030456852791</v>
      </c>
      <c r="ER121">
        <f t="shared" si="643"/>
        <v>85.714285714285708</v>
      </c>
      <c r="ES121">
        <f t="shared" si="644"/>
        <v>87.192118226600996</v>
      </c>
      <c r="ET121">
        <f t="shared" si="645"/>
        <v>90.77669902912622</v>
      </c>
      <c r="EU121">
        <f t="shared" si="646"/>
        <v>83.098591549295776</v>
      </c>
      <c r="EV121">
        <f t="shared" si="647"/>
        <v>86.915887850467286</v>
      </c>
      <c r="EW121">
        <f t="shared" si="648"/>
        <v>88</v>
      </c>
      <c r="EX121">
        <f t="shared" si="649"/>
        <v>83.684210526315795</v>
      </c>
      <c r="EY121" s="447">
        <f t="shared" si="650"/>
        <v>85.297948704244433</v>
      </c>
      <c r="EZ121" s="446">
        <f t="shared" si="651"/>
        <v>2.7765445638979132</v>
      </c>
      <c r="FA121" s="455"/>
      <c r="FB121" s="444"/>
      <c r="FC121" s="458"/>
      <c r="FD121" s="453"/>
      <c r="FF121" s="456">
        <v>2.7777777777777801E-2</v>
      </c>
      <c r="FG121" s="461">
        <v>171</v>
      </c>
      <c r="FH121" s="379">
        <v>168</v>
      </c>
      <c r="FI121" s="379">
        <v>163</v>
      </c>
      <c r="FJ121" s="379">
        <v>172</v>
      </c>
      <c r="FK121" s="379">
        <v>170</v>
      </c>
      <c r="FL121" s="379">
        <v>179</v>
      </c>
      <c r="FM121" s="379">
        <v>177</v>
      </c>
      <c r="FN121" s="379">
        <v>186</v>
      </c>
      <c r="FO121" s="379">
        <v>176</v>
      </c>
      <c r="FP121" s="379">
        <v>189</v>
      </c>
      <c r="FQ121" s="379">
        <v>175</v>
      </c>
      <c r="FR121" s="379">
        <v>156</v>
      </c>
      <c r="FS121" s="447">
        <f t="shared" si="652"/>
        <v>173.5</v>
      </c>
      <c r="FT121" s="446">
        <f t="shared" si="653"/>
        <v>9.1204066894968108</v>
      </c>
      <c r="FU121" s="455"/>
      <c r="FV121" s="444"/>
      <c r="FW121" s="458"/>
      <c r="FX121" s="453"/>
      <c r="FZ121" s="456">
        <v>2.7777777777777801E-2</v>
      </c>
      <c r="GA121">
        <f t="shared" si="654"/>
        <v>84.653465346534645</v>
      </c>
      <c r="GB121">
        <f t="shared" si="655"/>
        <v>81.159420289855078</v>
      </c>
      <c r="GC121">
        <f t="shared" si="656"/>
        <v>84.4559585492228</v>
      </c>
      <c r="GD121">
        <f t="shared" si="657"/>
        <v>83.091787439613526</v>
      </c>
      <c r="GE121">
        <f t="shared" si="658"/>
        <v>86.294416243654823</v>
      </c>
      <c r="GF121">
        <f t="shared" si="659"/>
        <v>85.238095238095241</v>
      </c>
      <c r="GG121">
        <f t="shared" si="660"/>
        <v>87.192118226600996</v>
      </c>
      <c r="GH121">
        <f t="shared" si="661"/>
        <v>90.291262135922338</v>
      </c>
      <c r="GI121">
        <f t="shared" si="662"/>
        <v>82.629107981220656</v>
      </c>
      <c r="GJ121">
        <f t="shared" si="663"/>
        <v>88.317757009345797</v>
      </c>
      <c r="GK121">
        <f t="shared" si="664"/>
        <v>87.5</v>
      </c>
      <c r="GL121">
        <f t="shared" si="665"/>
        <v>82.10526315789474</v>
      </c>
      <c r="GM121" s="447">
        <f t="shared" si="666"/>
        <v>85.244054301496718</v>
      </c>
      <c r="GN121" s="446">
        <f t="shared" si="667"/>
        <v>2.7615184725133997</v>
      </c>
      <c r="GO121" s="455"/>
      <c r="GP121" s="444"/>
      <c r="GQ121" s="458"/>
      <c r="GR121" s="453"/>
      <c r="GT121" s="456">
        <v>2.7777777777777801E-2</v>
      </c>
      <c r="GU121" s="379">
        <v>172</v>
      </c>
      <c r="GV121" s="379">
        <v>178</v>
      </c>
      <c r="GW121" s="379">
        <v>163</v>
      </c>
      <c r="GX121" s="379">
        <v>176</v>
      </c>
      <c r="GY121" s="379">
        <v>176</v>
      </c>
      <c r="GZ121" s="379">
        <v>181</v>
      </c>
      <c r="HA121" s="379">
        <v>175</v>
      </c>
      <c r="HB121" s="379">
        <v>181</v>
      </c>
      <c r="HC121" s="379">
        <v>179</v>
      </c>
      <c r="HD121" s="379">
        <v>189</v>
      </c>
      <c r="HE121" s="379">
        <v>176</v>
      </c>
      <c r="HF121" s="379">
        <v>157</v>
      </c>
      <c r="HG121" s="447">
        <f t="shared" si="668"/>
        <v>175.25</v>
      </c>
      <c r="HH121" s="446">
        <f t="shared" si="669"/>
        <v>8.3788152775046569</v>
      </c>
      <c r="HI121" s="455"/>
      <c r="HJ121" s="444"/>
      <c r="HK121" s="458"/>
      <c r="HL121" s="453"/>
      <c r="HN121" s="456">
        <v>2.7777777777777801E-2</v>
      </c>
      <c r="HO121">
        <f t="shared" si="670"/>
        <v>85.148514851485146</v>
      </c>
      <c r="HP121">
        <f t="shared" si="671"/>
        <v>85.990338164251213</v>
      </c>
      <c r="HQ121">
        <f t="shared" si="672"/>
        <v>84.4559585492228</v>
      </c>
      <c r="HR121">
        <f t="shared" si="673"/>
        <v>85.024154589371975</v>
      </c>
      <c r="HS121">
        <f t="shared" si="674"/>
        <v>89.340101522842644</v>
      </c>
      <c r="HT121">
        <f t="shared" si="675"/>
        <v>86.19047619047619</v>
      </c>
      <c r="HU121">
        <f t="shared" si="676"/>
        <v>86.206896551724128</v>
      </c>
      <c r="HV121">
        <f t="shared" si="677"/>
        <v>87.864077669902912</v>
      </c>
      <c r="HW121">
        <f t="shared" si="678"/>
        <v>84.037558685446015</v>
      </c>
      <c r="HX121">
        <f t="shared" si="679"/>
        <v>88.317757009345797</v>
      </c>
      <c r="HY121">
        <f t="shared" si="680"/>
        <v>88</v>
      </c>
      <c r="HZ121">
        <f t="shared" si="681"/>
        <v>82.631578947368425</v>
      </c>
      <c r="IA121" s="447">
        <f t="shared" si="682"/>
        <v>86.100617727619763</v>
      </c>
      <c r="IB121" s="446">
        <f t="shared" si="683"/>
        <v>1.9821832868850029</v>
      </c>
      <c r="IC121" s="455"/>
      <c r="ID121" s="444"/>
      <c r="IE121" s="458"/>
      <c r="IF121" s="453"/>
    </row>
    <row r="122" spans="2:278" ht="16" thickBot="1" x14ac:dyDescent="0.4">
      <c r="B122" s="460">
        <v>4.1666666666666699E-2</v>
      </c>
      <c r="C122" s="379">
        <v>168</v>
      </c>
      <c r="D122" s="379">
        <v>177</v>
      </c>
      <c r="E122" s="461">
        <v>155</v>
      </c>
      <c r="F122" s="379">
        <v>177</v>
      </c>
      <c r="G122" s="379">
        <v>166</v>
      </c>
      <c r="H122" s="379">
        <v>175</v>
      </c>
      <c r="I122" s="379">
        <v>178</v>
      </c>
      <c r="J122" s="379">
        <v>184</v>
      </c>
      <c r="K122" s="379">
        <v>174</v>
      </c>
      <c r="L122" s="379">
        <v>185</v>
      </c>
      <c r="M122" s="379">
        <v>171</v>
      </c>
      <c r="N122" s="379">
        <v>155</v>
      </c>
      <c r="O122" s="447">
        <f t="shared" si="588"/>
        <v>172.08333333333334</v>
      </c>
      <c r="P122" s="446">
        <f t="shared" si="589"/>
        <v>9.7370737935278111</v>
      </c>
      <c r="Q122" s="463"/>
      <c r="R122" s="444"/>
      <c r="S122" s="458"/>
      <c r="T122" s="462"/>
      <c r="V122" s="460">
        <v>4.1666666666666699E-2</v>
      </c>
      <c r="W122">
        <f t="shared" si="590"/>
        <v>81.159420289855078</v>
      </c>
      <c r="X122">
        <f t="shared" si="591"/>
        <v>85.507246376811594</v>
      </c>
      <c r="Y122">
        <f t="shared" si="592"/>
        <v>74.879227053140099</v>
      </c>
      <c r="Z122">
        <f t="shared" si="593"/>
        <v>89.847715736040612</v>
      </c>
      <c r="AA122">
        <f t="shared" si="594"/>
        <v>84.263959390862937</v>
      </c>
      <c r="AB122">
        <f t="shared" si="595"/>
        <v>83.333333333333343</v>
      </c>
      <c r="AC122">
        <f t="shared" si="596"/>
        <v>87.684729064039416</v>
      </c>
      <c r="AD122">
        <f t="shared" si="597"/>
        <v>89.320388349514573</v>
      </c>
      <c r="AE122">
        <f t="shared" si="598"/>
        <v>81.690140845070431</v>
      </c>
      <c r="AF122">
        <f t="shared" si="599"/>
        <v>92.5</v>
      </c>
      <c r="AG122">
        <f t="shared" si="600"/>
        <v>90</v>
      </c>
      <c r="AH122">
        <f t="shared" si="601"/>
        <v>81.578947368421055</v>
      </c>
      <c r="AI122" s="447">
        <f t="shared" si="602"/>
        <v>85.147092317257432</v>
      </c>
      <c r="AJ122" s="446">
        <f t="shared" si="603"/>
        <v>4.9888962017123459</v>
      </c>
      <c r="AK122" s="463"/>
      <c r="AL122" s="444"/>
      <c r="AM122" s="458"/>
      <c r="AN122" s="462"/>
      <c r="AP122" s="460">
        <v>4.1666666666666699E-2</v>
      </c>
      <c r="AQ122" s="379">
        <v>167</v>
      </c>
      <c r="AR122" s="464">
        <v>178</v>
      </c>
      <c r="AS122" s="379">
        <v>165</v>
      </c>
      <c r="AT122" s="379">
        <v>183</v>
      </c>
      <c r="AU122" s="379">
        <v>171</v>
      </c>
      <c r="AV122" s="379">
        <v>182</v>
      </c>
      <c r="AW122" s="379">
        <v>183</v>
      </c>
      <c r="AX122" s="379">
        <v>187</v>
      </c>
      <c r="AY122" s="379">
        <v>184</v>
      </c>
      <c r="AZ122" s="379">
        <v>189</v>
      </c>
      <c r="BA122" s="379">
        <v>175</v>
      </c>
      <c r="BB122" s="379">
        <v>162</v>
      </c>
      <c r="BC122" s="447">
        <f t="shared" si="604"/>
        <v>177.16666666666666</v>
      </c>
      <c r="BD122" s="446">
        <f t="shared" si="605"/>
        <v>9.0436651191803197</v>
      </c>
      <c r="BE122" s="463"/>
      <c r="BF122" s="444"/>
      <c r="BG122" s="458"/>
      <c r="BH122" s="462"/>
      <c r="BJ122" s="460">
        <v>4.1666666666666699E-2</v>
      </c>
      <c r="BK122">
        <f t="shared" si="606"/>
        <v>82.67326732673267</v>
      </c>
      <c r="BL122">
        <f t="shared" si="607"/>
        <v>85.990338164251213</v>
      </c>
      <c r="BM122">
        <f t="shared" si="608"/>
        <v>85.492227979274617</v>
      </c>
      <c r="BN122">
        <f t="shared" si="609"/>
        <v>88.405797101449281</v>
      </c>
      <c r="BO122">
        <f t="shared" si="610"/>
        <v>86.802030456852791</v>
      </c>
      <c r="BP122">
        <f t="shared" si="611"/>
        <v>86.666666666666671</v>
      </c>
      <c r="BQ122">
        <f t="shared" si="612"/>
        <v>90.14778325123153</v>
      </c>
      <c r="BR122">
        <f t="shared" si="613"/>
        <v>90.77669902912622</v>
      </c>
      <c r="BS122">
        <f t="shared" si="614"/>
        <v>86.3849765258216</v>
      </c>
      <c r="BT122">
        <f t="shared" si="615"/>
        <v>88.317757009345797</v>
      </c>
      <c r="BU122">
        <f t="shared" si="616"/>
        <v>87.5</v>
      </c>
      <c r="BV122">
        <f t="shared" si="617"/>
        <v>85.263157894736835</v>
      </c>
      <c r="BW122" s="447">
        <f t="shared" si="618"/>
        <v>87.035058450457427</v>
      </c>
      <c r="BX122" s="446">
        <f t="shared" si="619"/>
        <v>2.2090430132562253</v>
      </c>
      <c r="BY122" s="463"/>
      <c r="BZ122" s="444"/>
      <c r="CA122" s="458"/>
      <c r="CB122" s="462"/>
      <c r="CD122" s="460">
        <v>4.1666666666666699E-2</v>
      </c>
      <c r="CE122" s="379">
        <v>174</v>
      </c>
      <c r="CF122" s="461">
        <v>180</v>
      </c>
      <c r="CG122" s="461">
        <v>168</v>
      </c>
      <c r="CH122" s="379">
        <v>181</v>
      </c>
      <c r="CI122" s="379">
        <v>172</v>
      </c>
      <c r="CJ122" s="379">
        <v>182</v>
      </c>
      <c r="CK122" s="379">
        <v>186</v>
      </c>
      <c r="CL122" s="379">
        <v>189</v>
      </c>
      <c r="CM122" s="379">
        <v>185</v>
      </c>
      <c r="CN122" s="379">
        <v>190</v>
      </c>
      <c r="CO122" s="379">
        <v>178</v>
      </c>
      <c r="CP122" s="379">
        <v>161</v>
      </c>
      <c r="CQ122" s="447">
        <f t="shared" si="620"/>
        <v>178.83333333333334</v>
      </c>
      <c r="CR122" s="446">
        <f t="shared" si="621"/>
        <v>8.7368949480541058</v>
      </c>
      <c r="CS122" s="463"/>
      <c r="CT122" s="444"/>
      <c r="CU122" s="458"/>
      <c r="CV122" s="462"/>
      <c r="CX122" s="460">
        <v>4.1666666666666699E-2</v>
      </c>
      <c r="CY122">
        <f t="shared" si="622"/>
        <v>86.138613861386133</v>
      </c>
      <c r="CZ122">
        <f t="shared" si="623"/>
        <v>86.956521739130437</v>
      </c>
      <c r="DA122">
        <f t="shared" si="624"/>
        <v>87.046632124352328</v>
      </c>
      <c r="DB122">
        <f t="shared" si="625"/>
        <v>87.439613526570042</v>
      </c>
      <c r="DC122">
        <f t="shared" si="626"/>
        <v>87.309644670050758</v>
      </c>
      <c r="DD122">
        <f t="shared" si="627"/>
        <v>86.666666666666671</v>
      </c>
      <c r="DE122">
        <f t="shared" si="628"/>
        <v>91.62561576354679</v>
      </c>
      <c r="DF122">
        <f t="shared" si="629"/>
        <v>91.747572815533985</v>
      </c>
      <c r="DG122">
        <f t="shared" si="630"/>
        <v>86.854460093896719</v>
      </c>
      <c r="DH122">
        <f t="shared" si="631"/>
        <v>88.785046728971963</v>
      </c>
      <c r="DI122">
        <f t="shared" si="632"/>
        <v>89</v>
      </c>
      <c r="DJ122">
        <f t="shared" si="633"/>
        <v>84.73684210526315</v>
      </c>
      <c r="DK122" s="447">
        <f t="shared" si="634"/>
        <v>87.858935841280754</v>
      </c>
      <c r="DL122" s="446">
        <f t="shared" si="635"/>
        <v>2.1010447358495661</v>
      </c>
      <c r="DM122" s="463"/>
      <c r="DN122" s="444"/>
      <c r="DO122" s="458"/>
      <c r="DP122" s="462"/>
      <c r="DR122" s="460">
        <v>4.1666666666666699E-2</v>
      </c>
      <c r="DS122" s="379">
        <v>175</v>
      </c>
      <c r="DT122" s="379">
        <v>175</v>
      </c>
      <c r="DU122" s="461">
        <v>168</v>
      </c>
      <c r="DV122" s="379">
        <v>177</v>
      </c>
      <c r="DW122" s="461">
        <v>173</v>
      </c>
      <c r="DX122" s="379">
        <v>183</v>
      </c>
      <c r="DY122" s="379">
        <v>184</v>
      </c>
      <c r="DZ122" s="379">
        <v>188</v>
      </c>
      <c r="EA122" s="379">
        <v>185</v>
      </c>
      <c r="EB122" s="379">
        <v>190</v>
      </c>
      <c r="EC122" s="379">
        <v>178</v>
      </c>
      <c r="ED122" s="379">
        <v>160</v>
      </c>
      <c r="EE122" s="447">
        <f t="shared" si="636"/>
        <v>178</v>
      </c>
      <c r="EF122" s="446">
        <f t="shared" si="637"/>
        <v>8.6444937808568483</v>
      </c>
      <c r="EG122" s="463"/>
      <c r="EH122" s="444"/>
      <c r="EI122" s="458"/>
      <c r="EJ122" s="462"/>
      <c r="EL122" s="460">
        <v>4.1666666666666699E-2</v>
      </c>
      <c r="EM122">
        <f t="shared" si="638"/>
        <v>86.633663366336634</v>
      </c>
      <c r="EN122">
        <f t="shared" si="639"/>
        <v>84.54106280193237</v>
      </c>
      <c r="EO122">
        <f t="shared" si="640"/>
        <v>87.046632124352328</v>
      </c>
      <c r="EP122">
        <f t="shared" si="641"/>
        <v>85.507246376811594</v>
      </c>
      <c r="EQ122">
        <f t="shared" si="642"/>
        <v>87.817258883248726</v>
      </c>
      <c r="ER122">
        <f t="shared" si="643"/>
        <v>87.142857142857139</v>
      </c>
      <c r="ES122">
        <f t="shared" si="644"/>
        <v>90.64039408866995</v>
      </c>
      <c r="ET122">
        <f t="shared" si="645"/>
        <v>91.262135922330103</v>
      </c>
      <c r="EU122">
        <f t="shared" si="646"/>
        <v>86.854460093896719</v>
      </c>
      <c r="EV122">
        <f t="shared" si="647"/>
        <v>88.785046728971963</v>
      </c>
      <c r="EW122">
        <f t="shared" si="648"/>
        <v>89</v>
      </c>
      <c r="EX122">
        <f t="shared" si="649"/>
        <v>84.210526315789465</v>
      </c>
      <c r="EY122" s="447">
        <f t="shared" si="650"/>
        <v>87.453440320433074</v>
      </c>
      <c r="EZ122" s="446">
        <f t="shared" si="651"/>
        <v>2.1958451309021596</v>
      </c>
      <c r="FA122" s="463"/>
      <c r="FB122" s="444"/>
      <c r="FC122" s="458"/>
      <c r="FD122" s="462"/>
      <c r="FF122" s="460">
        <v>4.1666666666666699E-2</v>
      </c>
      <c r="FG122" s="379">
        <v>179</v>
      </c>
      <c r="FH122" s="461">
        <v>175</v>
      </c>
      <c r="FI122" s="379">
        <v>169</v>
      </c>
      <c r="FJ122" s="379">
        <v>176</v>
      </c>
      <c r="FK122" s="379">
        <v>172</v>
      </c>
      <c r="FL122" s="379">
        <v>182</v>
      </c>
      <c r="FM122" s="379">
        <v>184</v>
      </c>
      <c r="FN122" s="379">
        <v>188</v>
      </c>
      <c r="FO122" s="379">
        <v>185</v>
      </c>
      <c r="FP122" s="379">
        <v>192</v>
      </c>
      <c r="FQ122" s="379">
        <v>179</v>
      </c>
      <c r="FR122" s="379">
        <v>159</v>
      </c>
      <c r="FS122" s="447">
        <f t="shared" si="652"/>
        <v>178.33333333333334</v>
      </c>
      <c r="FT122" s="446">
        <f t="shared" si="653"/>
        <v>8.9882077628345236</v>
      </c>
      <c r="FU122" s="463"/>
      <c r="FV122" s="444"/>
      <c r="FW122" s="458"/>
      <c r="FX122" s="462"/>
      <c r="FZ122" s="460">
        <v>4.1666666666666699E-2</v>
      </c>
      <c r="GA122">
        <f t="shared" si="654"/>
        <v>88.613861386138609</v>
      </c>
      <c r="GB122">
        <f t="shared" si="655"/>
        <v>84.54106280193237</v>
      </c>
      <c r="GC122">
        <f t="shared" si="656"/>
        <v>87.564766839378237</v>
      </c>
      <c r="GD122">
        <f t="shared" si="657"/>
        <v>85.024154589371975</v>
      </c>
      <c r="GE122">
        <f t="shared" si="658"/>
        <v>87.309644670050758</v>
      </c>
      <c r="GF122">
        <f t="shared" si="659"/>
        <v>86.666666666666671</v>
      </c>
      <c r="GG122">
        <f t="shared" si="660"/>
        <v>90.64039408866995</v>
      </c>
      <c r="GH122">
        <f t="shared" si="661"/>
        <v>91.262135922330103</v>
      </c>
      <c r="GI122">
        <f t="shared" si="662"/>
        <v>86.854460093896719</v>
      </c>
      <c r="GJ122">
        <f t="shared" si="663"/>
        <v>89.719626168224295</v>
      </c>
      <c r="GK122">
        <f t="shared" si="664"/>
        <v>89.5</v>
      </c>
      <c r="GL122">
        <f t="shared" si="665"/>
        <v>83.684210526315795</v>
      </c>
      <c r="GM122" s="447">
        <f t="shared" si="666"/>
        <v>87.615081979414626</v>
      </c>
      <c r="GN122" s="446">
        <f t="shared" si="667"/>
        <v>2.4237688188112658</v>
      </c>
      <c r="GO122" s="463"/>
      <c r="GP122" s="444"/>
      <c r="GQ122" s="458"/>
      <c r="GR122" s="462"/>
      <c r="GT122" s="460">
        <v>4.1666666666666699E-2</v>
      </c>
      <c r="GU122" s="379">
        <v>178</v>
      </c>
      <c r="GV122" s="461">
        <v>184</v>
      </c>
      <c r="GW122" s="379">
        <v>169</v>
      </c>
      <c r="GX122" s="379">
        <v>177</v>
      </c>
      <c r="GY122" s="379">
        <v>176</v>
      </c>
      <c r="GZ122" s="379">
        <v>185</v>
      </c>
      <c r="HA122" s="379">
        <v>184</v>
      </c>
      <c r="HB122" s="379">
        <v>188</v>
      </c>
      <c r="HC122" s="379">
        <v>185</v>
      </c>
      <c r="HD122" s="379">
        <v>191</v>
      </c>
      <c r="HE122" s="379">
        <v>179</v>
      </c>
      <c r="HF122" s="379">
        <v>162</v>
      </c>
      <c r="HG122" s="447">
        <f t="shared" si="668"/>
        <v>179.83333333333334</v>
      </c>
      <c r="HH122" s="446">
        <f t="shared" si="669"/>
        <v>8.2112266089934707</v>
      </c>
      <c r="HI122" s="463"/>
      <c r="HJ122" s="444"/>
      <c r="HK122" s="458"/>
      <c r="HL122" s="462"/>
      <c r="HN122" s="460">
        <v>4.1666666666666699E-2</v>
      </c>
      <c r="HO122">
        <f t="shared" si="670"/>
        <v>88.118811881188122</v>
      </c>
      <c r="HP122">
        <f t="shared" si="671"/>
        <v>88.888888888888886</v>
      </c>
      <c r="HQ122">
        <f t="shared" si="672"/>
        <v>87.564766839378237</v>
      </c>
      <c r="HR122">
        <f t="shared" si="673"/>
        <v>85.507246376811594</v>
      </c>
      <c r="HS122">
        <f t="shared" si="674"/>
        <v>89.340101522842644</v>
      </c>
      <c r="HT122">
        <f t="shared" si="675"/>
        <v>88.095238095238088</v>
      </c>
      <c r="HU122">
        <f t="shared" si="676"/>
        <v>90.64039408866995</v>
      </c>
      <c r="HV122">
        <f t="shared" si="677"/>
        <v>91.262135922330103</v>
      </c>
      <c r="HW122">
        <f t="shared" si="678"/>
        <v>86.854460093896719</v>
      </c>
      <c r="HX122">
        <f t="shared" si="679"/>
        <v>89.252336448598129</v>
      </c>
      <c r="HY122">
        <f t="shared" si="680"/>
        <v>89.5</v>
      </c>
      <c r="HZ122">
        <f t="shared" si="681"/>
        <v>85.263157894736835</v>
      </c>
      <c r="IA122" s="447">
        <f t="shared" si="682"/>
        <v>88.357294837714946</v>
      </c>
      <c r="IB122" s="446">
        <f t="shared" si="683"/>
        <v>1.8516488992955242</v>
      </c>
      <c r="IC122" s="463"/>
      <c r="ID122" s="444"/>
      <c r="IE122" s="458"/>
      <c r="IF122" s="462"/>
    </row>
    <row r="123" spans="2:278" ht="16" thickBot="1" x14ac:dyDescent="0.4">
      <c r="B123" s="456">
        <v>5.5555555555555601E-2</v>
      </c>
      <c r="C123" s="379">
        <v>170</v>
      </c>
      <c r="D123" s="379">
        <v>178</v>
      </c>
      <c r="E123" s="379">
        <v>159</v>
      </c>
      <c r="F123" s="379">
        <v>183</v>
      </c>
      <c r="G123" s="379">
        <v>168</v>
      </c>
      <c r="H123" s="379">
        <v>176</v>
      </c>
      <c r="I123" s="379">
        <v>180</v>
      </c>
      <c r="J123" s="379">
        <v>185</v>
      </c>
      <c r="K123" s="379">
        <v>181</v>
      </c>
      <c r="L123" s="379">
        <v>187</v>
      </c>
      <c r="M123" s="379">
        <v>173</v>
      </c>
      <c r="N123" s="379">
        <v>156</v>
      </c>
      <c r="O123" s="447">
        <f t="shared" si="588"/>
        <v>174.66666666666666</v>
      </c>
      <c r="P123" s="446">
        <f t="shared" si="589"/>
        <v>9.8749760260545187</v>
      </c>
      <c r="Q123" s="459" t="s">
        <v>186</v>
      </c>
      <c r="R123" s="444">
        <f>AVERAGE(H122:H124,I122:I124,J122:J124,K122:K124,L122:L124,M122:M124,N122:N124,G122:G124,F122:F124,E122:E124,D122:D124,C122:C124)</f>
        <v>174.22222222222223</v>
      </c>
      <c r="S123" s="458">
        <f>STDEV(C123:N125)</f>
        <v>9.8120026918767635</v>
      </c>
      <c r="T123" s="457">
        <f>S123/SQRT(10)</f>
        <v>3.1028276914033888</v>
      </c>
      <c r="V123" s="456">
        <v>5.5555555555555601E-2</v>
      </c>
      <c r="W123">
        <f t="shared" si="590"/>
        <v>82.125603864734302</v>
      </c>
      <c r="X123">
        <f t="shared" si="591"/>
        <v>85.990338164251213</v>
      </c>
      <c r="Y123">
        <f t="shared" si="592"/>
        <v>76.811594202898547</v>
      </c>
      <c r="Z123">
        <f t="shared" si="593"/>
        <v>92.89340101522842</v>
      </c>
      <c r="AA123">
        <f t="shared" si="594"/>
        <v>85.279187817258887</v>
      </c>
      <c r="AB123">
        <f t="shared" si="595"/>
        <v>83.80952380952381</v>
      </c>
      <c r="AC123">
        <f t="shared" si="596"/>
        <v>88.669950738916256</v>
      </c>
      <c r="AD123">
        <f t="shared" si="597"/>
        <v>89.805825242718456</v>
      </c>
      <c r="AE123">
        <f t="shared" si="598"/>
        <v>84.976525821596255</v>
      </c>
      <c r="AF123">
        <f t="shared" si="599"/>
        <v>93.5</v>
      </c>
      <c r="AG123">
        <f t="shared" si="600"/>
        <v>91.05263157894737</v>
      </c>
      <c r="AH123">
        <f t="shared" si="601"/>
        <v>82.10526315789474</v>
      </c>
      <c r="AI123" s="447">
        <f t="shared" si="602"/>
        <v>86.418320451164035</v>
      </c>
      <c r="AJ123" s="446">
        <f t="shared" si="603"/>
        <v>4.9523472177848777</v>
      </c>
      <c r="AK123" s="459" t="s">
        <v>186</v>
      </c>
      <c r="AL123" s="444">
        <f>AVERAGE(AB123:AB125,AC123:AC125,AD123:AD125,AE123:AE125,AF123:AF125,AG123:AG125,AH123:AH125)</f>
        <v>88.59624629691109</v>
      </c>
      <c r="AM123" s="458">
        <f>STDEV(W123:AH125)</f>
        <v>4.9293524405243119</v>
      </c>
      <c r="AN123" s="457">
        <f>AM123/SQRT(10)</f>
        <v>1.558798110176651</v>
      </c>
      <c r="AP123" s="456">
        <v>5.5555555555555601E-2</v>
      </c>
      <c r="AQ123" s="379">
        <v>174</v>
      </c>
      <c r="AR123" s="379">
        <v>180</v>
      </c>
      <c r="AS123" s="379">
        <v>168</v>
      </c>
      <c r="AT123" s="379">
        <v>188</v>
      </c>
      <c r="AU123" s="379">
        <v>173</v>
      </c>
      <c r="AV123" s="379">
        <v>182</v>
      </c>
      <c r="AW123" s="379">
        <v>185</v>
      </c>
      <c r="AX123" s="379">
        <v>191</v>
      </c>
      <c r="AY123" s="379">
        <v>186</v>
      </c>
      <c r="AZ123" s="379">
        <v>192</v>
      </c>
      <c r="BA123" s="379">
        <v>176</v>
      </c>
      <c r="BB123" s="379">
        <v>162</v>
      </c>
      <c r="BC123" s="447">
        <f t="shared" si="604"/>
        <v>179.75</v>
      </c>
      <c r="BD123" s="446">
        <f t="shared" si="605"/>
        <v>9.3529285642130695</v>
      </c>
      <c r="BE123" s="459" t="s">
        <v>186</v>
      </c>
      <c r="BF123" s="444">
        <f>AVERAGE(AV122:AV124,AW122:AW124,AX122:AX124,AY122:AY124,AZ122:AZ124,BA122:BA124,BB122:BB124,AU122:AU124,AT122:AT124,AS122:AS124,AR122:AR124,AQ122:AQ124)</f>
        <v>179.55555555555554</v>
      </c>
      <c r="BG123" s="458">
        <f>STDEV(AQ123:BB125)</f>
        <v>8.9266410611674427</v>
      </c>
      <c r="BH123" s="457">
        <f>BG123/SQRT(10)</f>
        <v>2.8228517608071559</v>
      </c>
      <c r="BJ123" s="456">
        <v>5.5555555555555601E-2</v>
      </c>
      <c r="BK123">
        <f t="shared" si="606"/>
        <v>86.138613861386133</v>
      </c>
      <c r="BL123">
        <f t="shared" si="607"/>
        <v>86.956521739130437</v>
      </c>
      <c r="BM123">
        <f t="shared" si="608"/>
        <v>87.046632124352328</v>
      </c>
      <c r="BN123">
        <f t="shared" si="609"/>
        <v>90.821256038647348</v>
      </c>
      <c r="BO123">
        <f t="shared" si="610"/>
        <v>87.817258883248726</v>
      </c>
      <c r="BP123">
        <f t="shared" si="611"/>
        <v>86.666666666666671</v>
      </c>
      <c r="BQ123">
        <f t="shared" si="612"/>
        <v>91.13300492610837</v>
      </c>
      <c r="BR123">
        <f t="shared" si="613"/>
        <v>92.71844660194175</v>
      </c>
      <c r="BS123">
        <f t="shared" si="614"/>
        <v>87.323943661971825</v>
      </c>
      <c r="BT123">
        <f t="shared" si="615"/>
        <v>89.719626168224295</v>
      </c>
      <c r="BU123">
        <f t="shared" si="616"/>
        <v>88</v>
      </c>
      <c r="BV123">
        <f t="shared" si="617"/>
        <v>85.263157894736835</v>
      </c>
      <c r="BW123" s="447">
        <f t="shared" si="618"/>
        <v>88.300427380534572</v>
      </c>
      <c r="BX123" s="446">
        <f t="shared" si="619"/>
        <v>2.2790353458475958</v>
      </c>
      <c r="BY123" s="459" t="s">
        <v>186</v>
      </c>
      <c r="BZ123" s="444">
        <f>AVERAGE(BP122:BP124,BQ122:BQ124,BR122:BR124,BS122:BS124,BT122:BT124,BU122:BU124,BV122:BV124,BO122:BO124,BN122:BN124,BM122:BM124,BL122:BL124,BK122:BK124)</f>
        <v>88.208029334651641</v>
      </c>
      <c r="CA123" s="458">
        <f>STDEV(BK123:BV125)</f>
        <v>2.0525868503495821</v>
      </c>
      <c r="CB123" s="457">
        <f>CA123/SQRT(10)</f>
        <v>0.64908495424158597</v>
      </c>
      <c r="CD123" s="456">
        <v>5.5555555555555601E-2</v>
      </c>
      <c r="CE123" s="379">
        <v>178</v>
      </c>
      <c r="CF123" s="379">
        <v>183</v>
      </c>
      <c r="CG123" s="379">
        <v>170</v>
      </c>
      <c r="CH123" s="379">
        <v>185</v>
      </c>
      <c r="CI123" s="379">
        <v>175</v>
      </c>
      <c r="CJ123" s="379">
        <v>184</v>
      </c>
      <c r="CK123" s="379">
        <v>187</v>
      </c>
      <c r="CL123" s="379">
        <v>190</v>
      </c>
      <c r="CM123" s="379">
        <v>191</v>
      </c>
      <c r="CN123" s="379">
        <v>192</v>
      </c>
      <c r="CO123" s="379">
        <v>179</v>
      </c>
      <c r="CP123" s="379">
        <v>162</v>
      </c>
      <c r="CQ123" s="447">
        <f t="shared" si="620"/>
        <v>181.33333333333334</v>
      </c>
      <c r="CR123" s="446">
        <f t="shared" si="621"/>
        <v>9.0285741684471699</v>
      </c>
      <c r="CS123" s="459" t="s">
        <v>186</v>
      </c>
      <c r="CT123" s="444">
        <f>AVERAGE(CJ122:CJ124,CK122:CK124,CL122:CL124,CM122:CM124,CN122:CN124,CO122:CO124,CP122:CP124,CI122:CI124,CH122:CH124,CG122:CG124,CF122:CF124,CE122:CE124)</f>
        <v>180.94444444444446</v>
      </c>
      <c r="CU123" s="458">
        <f>STDEV(CE123:CP125)</f>
        <v>8.8203858390212346</v>
      </c>
      <c r="CV123" s="457">
        <f>CU123/SQRT(10)</f>
        <v>2.7892509092802373</v>
      </c>
      <c r="CX123" s="456">
        <v>5.5555555555555601E-2</v>
      </c>
      <c r="CY123">
        <f t="shared" si="622"/>
        <v>88.118811881188122</v>
      </c>
      <c r="CZ123">
        <f t="shared" si="623"/>
        <v>88.405797101449281</v>
      </c>
      <c r="DA123">
        <f t="shared" si="624"/>
        <v>88.082901554404145</v>
      </c>
      <c r="DB123">
        <f t="shared" si="625"/>
        <v>89.371980676328505</v>
      </c>
      <c r="DC123">
        <f t="shared" si="626"/>
        <v>88.832487309644677</v>
      </c>
      <c r="DD123">
        <f t="shared" si="627"/>
        <v>87.61904761904762</v>
      </c>
      <c r="DE123">
        <f t="shared" si="628"/>
        <v>92.118226600985224</v>
      </c>
      <c r="DF123">
        <f t="shared" si="629"/>
        <v>92.233009708737868</v>
      </c>
      <c r="DG123">
        <f t="shared" si="630"/>
        <v>89.671361502347409</v>
      </c>
      <c r="DH123">
        <f t="shared" si="631"/>
        <v>89.719626168224295</v>
      </c>
      <c r="DI123">
        <f t="shared" si="632"/>
        <v>89.5</v>
      </c>
      <c r="DJ123">
        <f t="shared" si="633"/>
        <v>85.263157894736835</v>
      </c>
      <c r="DK123" s="447">
        <f t="shared" si="634"/>
        <v>89.078034001424498</v>
      </c>
      <c r="DL123" s="446">
        <f t="shared" si="635"/>
        <v>1.8908702422570578</v>
      </c>
      <c r="DM123" s="459" t="s">
        <v>186</v>
      </c>
      <c r="DN123" s="444">
        <f>AVERAGE(DD122:DD124,DE122:DE124,DF122:DF124,DG122:DG124,DH122:DH124,DI122:DI124,DJ122:DJ124,DC122:DC124,DB122:DB124,DA122:DA124,CZ122:CZ124,CY122:CY124)</f>
        <v>88.889541795392077</v>
      </c>
      <c r="DO123" s="458">
        <f>STDEV(CY123:DJ125)</f>
        <v>1.8804839559833273</v>
      </c>
      <c r="DP123" s="457">
        <f>DO123/SQRT(10)</f>
        <v>0.59466124043111335</v>
      </c>
      <c r="DR123" s="456">
        <v>5.5555555555555601E-2</v>
      </c>
      <c r="DS123" s="379">
        <v>181</v>
      </c>
      <c r="DT123" s="379">
        <v>177</v>
      </c>
      <c r="DU123" s="379">
        <v>171</v>
      </c>
      <c r="DV123" s="379">
        <v>183</v>
      </c>
      <c r="DW123" s="379">
        <v>174</v>
      </c>
      <c r="DX123" s="379">
        <v>186</v>
      </c>
      <c r="DY123" s="379">
        <v>187</v>
      </c>
      <c r="DZ123" s="379">
        <v>190</v>
      </c>
      <c r="EA123" s="379">
        <v>189</v>
      </c>
      <c r="EB123" s="379">
        <v>192</v>
      </c>
      <c r="EC123" s="379">
        <v>178</v>
      </c>
      <c r="ED123" s="379">
        <v>161</v>
      </c>
      <c r="EE123" s="447">
        <f t="shared" si="636"/>
        <v>180.75</v>
      </c>
      <c r="EF123" s="446">
        <f t="shared" si="637"/>
        <v>9.066672237074938</v>
      </c>
      <c r="EG123" s="459" t="s">
        <v>186</v>
      </c>
      <c r="EH123" s="444">
        <f>AVERAGE(DX122:DX124,DY122:DY124,DZ122:DZ124,EA122:EA124,EB122:EB124,EC122:EC124,ED122:ED124,DW122:DW124,DV122:DV124,DU122:DU124,DT122:DT124,DS122:DS124)</f>
        <v>180.66666666666666</v>
      </c>
      <c r="EI123" s="458">
        <f>STDEV(DS123:ED125)</f>
        <v>8.4101223968595562</v>
      </c>
      <c r="EJ123" s="457">
        <f>EI123/SQRT(10)</f>
        <v>2.6595142174870716</v>
      </c>
      <c r="EL123" s="456">
        <v>5.5555555555555601E-2</v>
      </c>
      <c r="EM123">
        <f t="shared" si="638"/>
        <v>89.603960396039611</v>
      </c>
      <c r="EN123">
        <f t="shared" si="639"/>
        <v>85.507246376811594</v>
      </c>
      <c r="EO123">
        <f t="shared" si="640"/>
        <v>88.601036269430054</v>
      </c>
      <c r="EP123">
        <f t="shared" si="641"/>
        <v>88.405797101449281</v>
      </c>
      <c r="EQ123">
        <f t="shared" si="642"/>
        <v>88.324873096446694</v>
      </c>
      <c r="ER123">
        <f t="shared" si="643"/>
        <v>88.571428571428569</v>
      </c>
      <c r="ES123">
        <f t="shared" si="644"/>
        <v>92.118226600985224</v>
      </c>
      <c r="ET123">
        <f t="shared" si="645"/>
        <v>92.233009708737868</v>
      </c>
      <c r="EU123">
        <f t="shared" si="646"/>
        <v>88.732394366197184</v>
      </c>
      <c r="EV123">
        <f t="shared" si="647"/>
        <v>89.719626168224295</v>
      </c>
      <c r="EW123">
        <f t="shared" si="648"/>
        <v>89</v>
      </c>
      <c r="EX123">
        <f t="shared" si="649"/>
        <v>84.73684210526315</v>
      </c>
      <c r="EY123" s="447">
        <f t="shared" si="650"/>
        <v>88.796203396751139</v>
      </c>
      <c r="EZ123" s="446">
        <f t="shared" si="651"/>
        <v>2.1775110282395778</v>
      </c>
      <c r="FA123" s="459" t="s">
        <v>186</v>
      </c>
      <c r="FB123" s="444">
        <f>AVERAGE(ER122:ER124,ES122:ES124,ET122:ET124,EU122:EU124,EV122:EV124,EW122:EW124,EX122:EX124,EQ122:EQ124,EP122:EP124,EO122:EO124,EN122:EN124,EM122:EM124)</f>
        <v>88.760612560950392</v>
      </c>
      <c r="FC123" s="458">
        <f>STDEV(EM123:EX125)</f>
        <v>1.8758647333939238</v>
      </c>
      <c r="FD123" s="457">
        <f>FC123/SQRT(10)</f>
        <v>0.59320051399093177</v>
      </c>
      <c r="FF123" s="456">
        <v>5.5555555555555601E-2</v>
      </c>
      <c r="FG123" s="379">
        <v>182</v>
      </c>
      <c r="FH123" s="379">
        <v>178</v>
      </c>
      <c r="FI123" s="379">
        <v>174</v>
      </c>
      <c r="FJ123" s="379">
        <v>181</v>
      </c>
      <c r="FK123" s="379">
        <v>175</v>
      </c>
      <c r="FL123" s="379">
        <v>184</v>
      </c>
      <c r="FM123" s="379">
        <v>186</v>
      </c>
      <c r="FN123" s="379">
        <v>189</v>
      </c>
      <c r="FO123" s="379">
        <v>191</v>
      </c>
      <c r="FP123" s="379">
        <v>194</v>
      </c>
      <c r="FQ123" s="379">
        <v>179</v>
      </c>
      <c r="FR123" s="379">
        <v>164</v>
      </c>
      <c r="FS123" s="447">
        <f t="shared" si="652"/>
        <v>181.41666666666666</v>
      </c>
      <c r="FT123" s="446">
        <f t="shared" si="653"/>
        <v>8.2732683805718334</v>
      </c>
      <c r="FU123" s="459" t="s">
        <v>186</v>
      </c>
      <c r="FV123" s="444">
        <f>AVERAGE(FL122:FL124,FM122:FM124,FN122:FN124,FO122:FO124,FP122:FP124,FQ122:FQ124,FR122:FR124,FK122:FK124,FJ122:FJ124,FI122:FI124,FH122:FH124,FG122:FG124)</f>
        <v>181.13888888888889</v>
      </c>
      <c r="FW123" s="458">
        <f>STDEV(FG123:FR125)</f>
        <v>7.9807307617826266</v>
      </c>
      <c r="FX123" s="457">
        <f>FW123/SQRT(10)</f>
        <v>2.5237286599803772</v>
      </c>
      <c r="FZ123" s="456">
        <v>5.5555555555555601E-2</v>
      </c>
      <c r="GA123">
        <f t="shared" si="654"/>
        <v>90.099009900990097</v>
      </c>
      <c r="GB123">
        <f t="shared" si="655"/>
        <v>85.990338164251213</v>
      </c>
      <c r="GC123">
        <f t="shared" si="656"/>
        <v>90.155440414507765</v>
      </c>
      <c r="GD123">
        <f t="shared" si="657"/>
        <v>87.439613526570042</v>
      </c>
      <c r="GE123">
        <f t="shared" si="658"/>
        <v>88.832487309644677</v>
      </c>
      <c r="GF123">
        <f t="shared" si="659"/>
        <v>87.61904761904762</v>
      </c>
      <c r="GG123">
        <f t="shared" si="660"/>
        <v>91.62561576354679</v>
      </c>
      <c r="GH123">
        <f t="shared" si="661"/>
        <v>91.747572815533985</v>
      </c>
      <c r="GI123">
        <f t="shared" si="662"/>
        <v>89.671361502347409</v>
      </c>
      <c r="GJ123">
        <f t="shared" si="663"/>
        <v>90.654205607476641</v>
      </c>
      <c r="GK123">
        <f t="shared" si="664"/>
        <v>89.5</v>
      </c>
      <c r="GL123">
        <f t="shared" si="665"/>
        <v>86.31578947368422</v>
      </c>
      <c r="GM123" s="447">
        <f t="shared" si="666"/>
        <v>89.137540174800037</v>
      </c>
      <c r="GN123" s="446">
        <f t="shared" si="667"/>
        <v>1.9265829650240727</v>
      </c>
      <c r="GO123" s="459" t="s">
        <v>186</v>
      </c>
      <c r="GP123" s="444">
        <f>AVERAGE(GF122:GF124,GG122:GG124,GH122:GH124,GI122:GI124,GJ122:GJ124,GK122:GK124,GL122:GL124,GE122:GE124,GD122:GD124,GC122:GC124,GB122:GB124,GA122:GA124)</f>
        <v>89.000016780823699</v>
      </c>
      <c r="GQ123" s="458">
        <f>STDEV(GA123:GL125)</f>
        <v>2.0258085217028881</v>
      </c>
      <c r="GR123" s="457">
        <f>GQ123/SQRT(10)</f>
        <v>0.64061690319597719</v>
      </c>
      <c r="GT123" s="456">
        <v>5.5555555555555601E-2</v>
      </c>
      <c r="GU123" s="379">
        <v>185</v>
      </c>
      <c r="GV123" s="379">
        <v>187</v>
      </c>
      <c r="GW123" s="379">
        <v>173</v>
      </c>
      <c r="GX123" s="379">
        <v>184</v>
      </c>
      <c r="GY123" s="379">
        <v>176</v>
      </c>
      <c r="GZ123" s="379">
        <v>187</v>
      </c>
      <c r="HA123" s="379">
        <v>187</v>
      </c>
      <c r="HB123" s="379">
        <v>187</v>
      </c>
      <c r="HC123" s="379">
        <v>190</v>
      </c>
      <c r="HD123" s="379">
        <v>193</v>
      </c>
      <c r="HE123" s="379">
        <v>178</v>
      </c>
      <c r="HF123" s="379">
        <v>164</v>
      </c>
      <c r="HG123" s="447">
        <f t="shared" si="668"/>
        <v>182.58333333333334</v>
      </c>
      <c r="HH123" s="446">
        <f t="shared" si="669"/>
        <v>8.2622727814537509</v>
      </c>
      <c r="HI123" s="459" t="s">
        <v>186</v>
      </c>
      <c r="HJ123" s="444">
        <f>AVERAGE(GZ122:GZ124,HA122:HA124,HB122:HB124,HC122:HC124,HD122:HD124,HE122:HE124,HF122:HF124,GY122:GY124,GX122:GX124,GW122:GW124,GV122:GV124,GU122:GU124)</f>
        <v>182.16666666666666</v>
      </c>
      <c r="HK123" s="458">
        <f>STDEV(GU123:HF125)</f>
        <v>8.1591316064535064</v>
      </c>
      <c r="HL123" s="457">
        <f>HK123/SQRT(10)</f>
        <v>2.5801439605461662</v>
      </c>
      <c r="HN123" s="456">
        <v>5.5555555555555601E-2</v>
      </c>
      <c r="HO123">
        <f t="shared" si="670"/>
        <v>91.584158415841586</v>
      </c>
      <c r="HP123">
        <f t="shared" si="671"/>
        <v>90.338164251207729</v>
      </c>
      <c r="HQ123">
        <f t="shared" si="672"/>
        <v>89.637305699481857</v>
      </c>
      <c r="HR123">
        <f t="shared" si="673"/>
        <v>88.888888888888886</v>
      </c>
      <c r="HS123">
        <f t="shared" si="674"/>
        <v>89.340101522842644</v>
      </c>
      <c r="HT123">
        <f t="shared" si="675"/>
        <v>89.047619047619037</v>
      </c>
      <c r="HU123">
        <f t="shared" si="676"/>
        <v>92.118226600985224</v>
      </c>
      <c r="HV123">
        <f t="shared" si="677"/>
        <v>90.77669902912622</v>
      </c>
      <c r="HW123">
        <f t="shared" si="678"/>
        <v>89.201877934272304</v>
      </c>
      <c r="HX123">
        <f t="shared" si="679"/>
        <v>90.186915887850475</v>
      </c>
      <c r="HY123">
        <f t="shared" si="680"/>
        <v>89</v>
      </c>
      <c r="HZ123">
        <f t="shared" si="681"/>
        <v>86.31578947368422</v>
      </c>
      <c r="IA123" s="447">
        <f t="shared" si="682"/>
        <v>89.702978895983335</v>
      </c>
      <c r="IB123" s="446">
        <f t="shared" si="683"/>
        <v>1.4957319262151574</v>
      </c>
      <c r="IC123" s="459" t="s">
        <v>186</v>
      </c>
      <c r="ID123" s="444">
        <f>AVERAGE(HT122:HT124,HU122:HU124,HV122:HV124,HW122:HW124,HX122:HX124,HY122:HY124,HZ122:HZ124,HS122:HS124,HR122:HR124,HQ122:HQ124,HP122:HP124,HO122:HO124)</f>
        <v>89.502420262160342</v>
      </c>
      <c r="IE123" s="458">
        <f>STDEV(HO123:HZ125)</f>
        <v>1.6832261217814273</v>
      </c>
      <c r="IF123" s="457">
        <f>IE123/SQRT(10)</f>
        <v>0.53228283619212668</v>
      </c>
    </row>
    <row r="124" spans="2:278" ht="16" thickBot="1" x14ac:dyDescent="0.4">
      <c r="B124" s="460">
        <v>6.9444444444444406E-2</v>
      </c>
      <c r="C124" s="379">
        <v>172</v>
      </c>
      <c r="D124" s="379">
        <v>177</v>
      </c>
      <c r="E124" s="379">
        <v>158</v>
      </c>
      <c r="F124" s="379">
        <v>187</v>
      </c>
      <c r="G124" s="379">
        <v>169</v>
      </c>
      <c r="H124" s="379">
        <v>178</v>
      </c>
      <c r="I124" s="379">
        <v>181</v>
      </c>
      <c r="J124" s="379">
        <v>185</v>
      </c>
      <c r="K124" s="379">
        <v>184</v>
      </c>
      <c r="L124" s="379">
        <v>189</v>
      </c>
      <c r="M124" s="379">
        <v>173</v>
      </c>
      <c r="N124" s="379">
        <v>158</v>
      </c>
      <c r="O124" s="447">
        <f t="shared" si="588"/>
        <v>175.91666666666666</v>
      </c>
      <c r="P124" s="446">
        <f t="shared" si="589"/>
        <v>10.387565410215963</v>
      </c>
      <c r="Q124" s="455"/>
      <c r="R124" s="444"/>
      <c r="S124" s="458"/>
      <c r="T124" s="453"/>
      <c r="V124" s="460">
        <v>6.9444444444444406E-2</v>
      </c>
      <c r="W124">
        <f t="shared" si="590"/>
        <v>83.091787439613526</v>
      </c>
      <c r="X124">
        <f t="shared" si="591"/>
        <v>85.507246376811594</v>
      </c>
      <c r="Y124">
        <f t="shared" si="592"/>
        <v>76.328502415458928</v>
      </c>
      <c r="Z124">
        <f t="shared" si="593"/>
        <v>94.923857868020306</v>
      </c>
      <c r="AA124">
        <f t="shared" si="594"/>
        <v>85.786802030456855</v>
      </c>
      <c r="AB124">
        <f t="shared" si="595"/>
        <v>84.761904761904759</v>
      </c>
      <c r="AC124">
        <f t="shared" si="596"/>
        <v>89.162561576354676</v>
      </c>
      <c r="AD124">
        <f t="shared" si="597"/>
        <v>89.805825242718456</v>
      </c>
      <c r="AE124">
        <f t="shared" si="598"/>
        <v>86.3849765258216</v>
      </c>
      <c r="AF124">
        <f t="shared" si="599"/>
        <v>94.5</v>
      </c>
      <c r="AG124">
        <f t="shared" si="600"/>
        <v>91.05263157894737</v>
      </c>
      <c r="AH124">
        <f t="shared" si="601"/>
        <v>83.15789473684211</v>
      </c>
      <c r="AI124" s="447">
        <f t="shared" si="602"/>
        <v>87.03866587941252</v>
      </c>
      <c r="AJ124" s="446">
        <f t="shared" si="603"/>
        <v>5.2310000722731305</v>
      </c>
      <c r="AK124" s="455"/>
      <c r="AL124" s="444"/>
      <c r="AM124" s="458"/>
      <c r="AN124" s="453"/>
      <c r="AP124" s="460">
        <v>6.9444444444444406E-2</v>
      </c>
      <c r="AQ124" s="379">
        <v>178</v>
      </c>
      <c r="AR124" s="379">
        <v>184</v>
      </c>
      <c r="AS124" s="379">
        <v>170</v>
      </c>
      <c r="AT124" s="379">
        <v>191</v>
      </c>
      <c r="AU124" s="379">
        <v>175</v>
      </c>
      <c r="AV124" s="379">
        <v>184</v>
      </c>
      <c r="AW124" s="379">
        <v>186</v>
      </c>
      <c r="AX124" s="379">
        <v>190</v>
      </c>
      <c r="AY124" s="379">
        <v>188</v>
      </c>
      <c r="AZ124" s="379">
        <v>193</v>
      </c>
      <c r="BA124" s="379">
        <v>177</v>
      </c>
      <c r="BB124" s="379">
        <v>165</v>
      </c>
      <c r="BC124" s="447">
        <f t="shared" si="604"/>
        <v>181.75</v>
      </c>
      <c r="BD124" s="446">
        <f t="shared" si="605"/>
        <v>8.7814370329483289</v>
      </c>
      <c r="BE124" s="455"/>
      <c r="BF124" s="444"/>
      <c r="BG124" s="458"/>
      <c r="BH124" s="453"/>
      <c r="BJ124" s="460">
        <v>6.9444444444444406E-2</v>
      </c>
      <c r="BK124">
        <f t="shared" si="606"/>
        <v>88.118811881188122</v>
      </c>
      <c r="BL124">
        <f t="shared" si="607"/>
        <v>88.888888888888886</v>
      </c>
      <c r="BM124">
        <f t="shared" si="608"/>
        <v>88.082901554404145</v>
      </c>
      <c r="BN124">
        <f t="shared" si="609"/>
        <v>92.270531400966178</v>
      </c>
      <c r="BO124">
        <f t="shared" si="610"/>
        <v>88.832487309644677</v>
      </c>
      <c r="BP124">
        <f t="shared" si="611"/>
        <v>87.61904761904762</v>
      </c>
      <c r="BQ124">
        <f t="shared" si="612"/>
        <v>91.62561576354679</v>
      </c>
      <c r="BR124">
        <f t="shared" si="613"/>
        <v>92.233009708737868</v>
      </c>
      <c r="BS124">
        <f t="shared" si="614"/>
        <v>88.262910798122064</v>
      </c>
      <c r="BT124">
        <f t="shared" si="615"/>
        <v>90.186915887850475</v>
      </c>
      <c r="BU124">
        <f t="shared" si="616"/>
        <v>88.5</v>
      </c>
      <c r="BV124">
        <f t="shared" si="617"/>
        <v>86.842105263157904</v>
      </c>
      <c r="BW124" s="447">
        <f t="shared" si="618"/>
        <v>89.288602172962882</v>
      </c>
      <c r="BX124" s="446">
        <f t="shared" si="619"/>
        <v>1.8455516105345999</v>
      </c>
      <c r="BY124" s="455"/>
      <c r="BZ124" s="444"/>
      <c r="CA124" s="458"/>
      <c r="CB124" s="453"/>
      <c r="CD124" s="460">
        <v>6.9444444444444406E-2</v>
      </c>
      <c r="CE124" s="379">
        <v>182</v>
      </c>
      <c r="CF124" s="379">
        <v>184</v>
      </c>
      <c r="CG124" s="379">
        <v>172</v>
      </c>
      <c r="CH124" s="379">
        <v>186</v>
      </c>
      <c r="CI124" s="379">
        <v>175</v>
      </c>
      <c r="CJ124" s="379">
        <v>186</v>
      </c>
      <c r="CK124" s="379">
        <v>188</v>
      </c>
      <c r="CL124" s="379">
        <v>191</v>
      </c>
      <c r="CM124" s="379">
        <v>192</v>
      </c>
      <c r="CN124" s="379">
        <v>194</v>
      </c>
      <c r="CO124" s="379">
        <v>179</v>
      </c>
      <c r="CP124" s="379">
        <v>163</v>
      </c>
      <c r="CQ124" s="447">
        <f t="shared" si="620"/>
        <v>182.66666666666666</v>
      </c>
      <c r="CR124" s="446">
        <f t="shared" si="621"/>
        <v>9.0987844676021865</v>
      </c>
      <c r="CS124" s="455"/>
      <c r="CT124" s="444"/>
      <c r="CU124" s="458"/>
      <c r="CV124" s="453"/>
      <c r="CX124" s="460">
        <v>6.9444444444444406E-2</v>
      </c>
      <c r="CY124">
        <f t="shared" si="622"/>
        <v>90.099009900990097</v>
      </c>
      <c r="CZ124">
        <f t="shared" si="623"/>
        <v>88.888888888888886</v>
      </c>
      <c r="DA124">
        <f t="shared" si="624"/>
        <v>89.119170984455948</v>
      </c>
      <c r="DB124">
        <f t="shared" si="625"/>
        <v>89.85507246376811</v>
      </c>
      <c r="DC124">
        <f t="shared" si="626"/>
        <v>88.832487309644677</v>
      </c>
      <c r="DD124">
        <f t="shared" si="627"/>
        <v>88.571428571428569</v>
      </c>
      <c r="DE124">
        <f t="shared" si="628"/>
        <v>92.610837438423644</v>
      </c>
      <c r="DF124">
        <f t="shared" si="629"/>
        <v>92.71844660194175</v>
      </c>
      <c r="DG124">
        <f t="shared" si="630"/>
        <v>90.140845070422543</v>
      </c>
      <c r="DH124">
        <f t="shared" si="631"/>
        <v>90.654205607476641</v>
      </c>
      <c r="DI124">
        <f t="shared" si="632"/>
        <v>89.5</v>
      </c>
      <c r="DJ124">
        <f t="shared" si="633"/>
        <v>85.78947368421052</v>
      </c>
      <c r="DK124" s="447">
        <f t="shared" si="634"/>
        <v>89.73165554347095</v>
      </c>
      <c r="DL124" s="446">
        <f t="shared" si="635"/>
        <v>1.8393133617971087</v>
      </c>
      <c r="DM124" s="455"/>
      <c r="DN124" s="444"/>
      <c r="DO124" s="458"/>
      <c r="DP124" s="453"/>
      <c r="DR124" s="460">
        <v>6.9444444444444406E-2</v>
      </c>
      <c r="DS124" s="379">
        <v>183</v>
      </c>
      <c r="DT124" s="379">
        <v>184</v>
      </c>
      <c r="DU124" s="379">
        <v>174</v>
      </c>
      <c r="DV124" s="379">
        <v>185</v>
      </c>
      <c r="DW124" s="379">
        <v>176</v>
      </c>
      <c r="DX124" s="379">
        <v>189</v>
      </c>
      <c r="DY124" s="379">
        <v>186</v>
      </c>
      <c r="DZ124" s="379">
        <v>191</v>
      </c>
      <c r="EA124" s="379">
        <v>190</v>
      </c>
      <c r="EB124" s="379">
        <v>195</v>
      </c>
      <c r="EC124" s="379">
        <v>180</v>
      </c>
      <c r="ED124" s="379">
        <v>166</v>
      </c>
      <c r="EE124" s="447">
        <f t="shared" si="636"/>
        <v>183.25</v>
      </c>
      <c r="EF124" s="446">
        <f t="shared" si="637"/>
        <v>8.1700673191840956</v>
      </c>
      <c r="EG124" s="455"/>
      <c r="EH124" s="444"/>
      <c r="EI124" s="458"/>
      <c r="EJ124" s="453"/>
      <c r="EL124" s="460">
        <v>6.9444444444444406E-2</v>
      </c>
      <c r="EM124">
        <f t="shared" si="638"/>
        <v>90.594059405940598</v>
      </c>
      <c r="EN124">
        <f t="shared" si="639"/>
        <v>88.888888888888886</v>
      </c>
      <c r="EO124">
        <f t="shared" si="640"/>
        <v>90.155440414507765</v>
      </c>
      <c r="EP124">
        <f t="shared" si="641"/>
        <v>89.371980676328505</v>
      </c>
      <c r="EQ124">
        <f t="shared" si="642"/>
        <v>89.340101522842644</v>
      </c>
      <c r="ER124">
        <f t="shared" si="643"/>
        <v>90</v>
      </c>
      <c r="ES124">
        <f t="shared" si="644"/>
        <v>91.62561576354679</v>
      </c>
      <c r="ET124">
        <f t="shared" si="645"/>
        <v>92.71844660194175</v>
      </c>
      <c r="EU124">
        <f t="shared" si="646"/>
        <v>89.201877934272304</v>
      </c>
      <c r="EV124">
        <f t="shared" si="647"/>
        <v>91.121495327102807</v>
      </c>
      <c r="EW124">
        <f t="shared" si="648"/>
        <v>90</v>
      </c>
      <c r="EX124">
        <f t="shared" si="649"/>
        <v>87.368421052631589</v>
      </c>
      <c r="EY124" s="447">
        <f t="shared" si="650"/>
        <v>90.032193965666977</v>
      </c>
      <c r="EZ124" s="446">
        <f t="shared" si="651"/>
        <v>1.3909319946282712</v>
      </c>
      <c r="FA124" s="455"/>
      <c r="FB124" s="444"/>
      <c r="FC124" s="458"/>
      <c r="FD124" s="453"/>
      <c r="FF124" s="460">
        <v>6.9444444444444406E-2</v>
      </c>
      <c r="FG124" s="379">
        <v>186</v>
      </c>
      <c r="FH124" s="379">
        <v>180</v>
      </c>
      <c r="FI124" s="379">
        <v>179</v>
      </c>
      <c r="FJ124" s="379">
        <v>184</v>
      </c>
      <c r="FK124" s="379">
        <v>178</v>
      </c>
      <c r="FL124" s="379">
        <v>187</v>
      </c>
      <c r="FM124" s="379">
        <v>186</v>
      </c>
      <c r="FN124" s="379">
        <v>190</v>
      </c>
      <c r="FO124" s="379">
        <v>191</v>
      </c>
      <c r="FP124" s="379">
        <v>198</v>
      </c>
      <c r="FQ124" s="379">
        <v>180</v>
      </c>
      <c r="FR124" s="379">
        <v>165</v>
      </c>
      <c r="FS124" s="447">
        <f t="shared" si="652"/>
        <v>183.66666666666666</v>
      </c>
      <c r="FT124" s="446">
        <f t="shared" si="653"/>
        <v>8.2608973024983339</v>
      </c>
      <c r="FU124" s="455"/>
      <c r="FV124" s="444"/>
      <c r="FW124" s="458"/>
      <c r="FX124" s="453"/>
      <c r="FZ124" s="460">
        <v>6.9444444444444406E-2</v>
      </c>
      <c r="GA124">
        <f t="shared" si="654"/>
        <v>92.079207920792086</v>
      </c>
      <c r="GB124">
        <f t="shared" si="655"/>
        <v>86.956521739130437</v>
      </c>
      <c r="GC124">
        <f t="shared" si="656"/>
        <v>92.746113989637308</v>
      </c>
      <c r="GD124">
        <f t="shared" si="657"/>
        <v>88.888888888888886</v>
      </c>
      <c r="GE124">
        <f t="shared" si="658"/>
        <v>90.35532994923858</v>
      </c>
      <c r="GF124">
        <f t="shared" si="659"/>
        <v>89.047619047619037</v>
      </c>
      <c r="GG124">
        <f t="shared" si="660"/>
        <v>91.62561576354679</v>
      </c>
      <c r="GH124">
        <f t="shared" si="661"/>
        <v>92.233009708737868</v>
      </c>
      <c r="GI124">
        <f t="shared" si="662"/>
        <v>89.671361502347409</v>
      </c>
      <c r="GJ124">
        <f t="shared" si="663"/>
        <v>92.523364485981304</v>
      </c>
      <c r="GK124">
        <f t="shared" si="664"/>
        <v>90</v>
      </c>
      <c r="GL124">
        <f t="shared" si="665"/>
        <v>86.842105263157904</v>
      </c>
      <c r="GM124" s="447">
        <f t="shared" si="666"/>
        <v>90.247428188256478</v>
      </c>
      <c r="GN124" s="446">
        <f t="shared" si="667"/>
        <v>2.0612627535076946</v>
      </c>
      <c r="GO124" s="455"/>
      <c r="GP124" s="444"/>
      <c r="GQ124" s="458"/>
      <c r="GR124" s="453"/>
      <c r="GT124" s="460">
        <v>6.9444444444444406E-2</v>
      </c>
      <c r="GU124" s="379">
        <v>187</v>
      </c>
      <c r="GV124" s="379">
        <v>186</v>
      </c>
      <c r="GW124" s="379">
        <v>177</v>
      </c>
      <c r="GX124" s="379">
        <v>186</v>
      </c>
      <c r="GY124" s="379">
        <v>177</v>
      </c>
      <c r="GZ124" s="379">
        <v>189</v>
      </c>
      <c r="HA124" s="379">
        <v>188</v>
      </c>
      <c r="HB124" s="379">
        <v>189</v>
      </c>
      <c r="HC124" s="379">
        <v>192</v>
      </c>
      <c r="HD124" s="379">
        <v>194</v>
      </c>
      <c r="HE124" s="379">
        <v>178</v>
      </c>
      <c r="HF124" s="379">
        <v>166</v>
      </c>
      <c r="HG124" s="447">
        <f t="shared" si="668"/>
        <v>184.08333333333334</v>
      </c>
      <c r="HH124" s="446">
        <f t="shared" si="669"/>
        <v>8.0052066390152188</v>
      </c>
      <c r="HI124" s="455"/>
      <c r="HJ124" s="444"/>
      <c r="HK124" s="458"/>
      <c r="HL124" s="453"/>
      <c r="HN124" s="460">
        <v>6.9444444444444406E-2</v>
      </c>
      <c r="HO124">
        <f t="shared" si="670"/>
        <v>92.574257425742573</v>
      </c>
      <c r="HP124">
        <f t="shared" si="671"/>
        <v>89.85507246376811</v>
      </c>
      <c r="HQ124">
        <f t="shared" si="672"/>
        <v>91.709844559585491</v>
      </c>
      <c r="HR124">
        <f t="shared" si="673"/>
        <v>89.85507246376811</v>
      </c>
      <c r="HS124">
        <f t="shared" si="674"/>
        <v>89.847715736040612</v>
      </c>
      <c r="HT124">
        <f t="shared" si="675"/>
        <v>90</v>
      </c>
      <c r="HU124">
        <f t="shared" si="676"/>
        <v>92.610837438423644</v>
      </c>
      <c r="HV124">
        <f t="shared" si="677"/>
        <v>91.747572815533985</v>
      </c>
      <c r="HW124">
        <f t="shared" si="678"/>
        <v>90.140845070422543</v>
      </c>
      <c r="HX124">
        <f t="shared" si="679"/>
        <v>90.654205607476641</v>
      </c>
      <c r="HY124">
        <f t="shared" si="680"/>
        <v>89</v>
      </c>
      <c r="HZ124">
        <f t="shared" si="681"/>
        <v>87.368421052631589</v>
      </c>
      <c r="IA124" s="447">
        <f t="shared" si="682"/>
        <v>90.446987052782788</v>
      </c>
      <c r="IB124" s="446">
        <f t="shared" si="683"/>
        <v>1.5214082002196818</v>
      </c>
      <c r="IC124" s="455"/>
      <c r="ID124" s="444"/>
      <c r="IE124" s="458"/>
      <c r="IF124" s="453"/>
    </row>
    <row r="125" spans="2:278" ht="16" thickBot="1" x14ac:dyDescent="0.4">
      <c r="B125" s="456">
        <v>8.3333333333333301E-2</v>
      </c>
      <c r="C125" s="379">
        <v>172</v>
      </c>
      <c r="D125" s="379">
        <v>178</v>
      </c>
      <c r="E125" s="461">
        <v>163</v>
      </c>
      <c r="F125" s="379">
        <v>187</v>
      </c>
      <c r="G125" s="379">
        <v>170</v>
      </c>
      <c r="H125" s="379">
        <v>183</v>
      </c>
      <c r="I125" s="379">
        <v>183</v>
      </c>
      <c r="J125" s="379">
        <v>188</v>
      </c>
      <c r="K125" s="379">
        <v>185</v>
      </c>
      <c r="L125" s="379">
        <v>190</v>
      </c>
      <c r="M125" s="379">
        <v>176</v>
      </c>
      <c r="N125" s="379">
        <v>161</v>
      </c>
      <c r="O125" s="447">
        <f t="shared" si="588"/>
        <v>178</v>
      </c>
      <c r="P125" s="446">
        <f t="shared" si="589"/>
        <v>9.7327936753674553</v>
      </c>
      <c r="Q125" s="463"/>
      <c r="R125" s="444"/>
      <c r="S125" s="458"/>
      <c r="T125" s="462"/>
      <c r="V125" s="456">
        <v>8.3333333333333301E-2</v>
      </c>
      <c r="W125">
        <f t="shared" si="590"/>
        <v>83.091787439613526</v>
      </c>
      <c r="X125">
        <f t="shared" si="591"/>
        <v>85.990338164251213</v>
      </c>
      <c r="Y125">
        <f t="shared" si="592"/>
        <v>78.74396135265701</v>
      </c>
      <c r="Z125">
        <f t="shared" si="593"/>
        <v>94.923857868020306</v>
      </c>
      <c r="AA125">
        <f t="shared" si="594"/>
        <v>86.294416243654823</v>
      </c>
      <c r="AB125">
        <f t="shared" si="595"/>
        <v>87.142857142857139</v>
      </c>
      <c r="AC125">
        <f t="shared" si="596"/>
        <v>90.14778325123153</v>
      </c>
      <c r="AD125">
        <f t="shared" si="597"/>
        <v>91.262135922330103</v>
      </c>
      <c r="AE125">
        <f t="shared" si="598"/>
        <v>86.854460093896719</v>
      </c>
      <c r="AF125">
        <f t="shared" si="599"/>
        <v>95</v>
      </c>
      <c r="AG125">
        <f t="shared" si="600"/>
        <v>92.631578947368425</v>
      </c>
      <c r="AH125">
        <f t="shared" si="601"/>
        <v>84.73684210526315</v>
      </c>
      <c r="AI125" s="447">
        <f t="shared" si="602"/>
        <v>88.068334877595348</v>
      </c>
      <c r="AJ125" s="446">
        <f t="shared" si="603"/>
        <v>4.8896691907935717</v>
      </c>
      <c r="AK125" s="463"/>
      <c r="AL125" s="444"/>
      <c r="AM125" s="458"/>
      <c r="AN125" s="462"/>
      <c r="AP125" s="456">
        <v>8.3333333333333301E-2</v>
      </c>
      <c r="AQ125" s="379">
        <v>178</v>
      </c>
      <c r="AR125" s="379">
        <v>184</v>
      </c>
      <c r="AS125" s="379">
        <v>171</v>
      </c>
      <c r="AT125" s="379">
        <v>192</v>
      </c>
      <c r="AU125" s="379">
        <v>175</v>
      </c>
      <c r="AV125" s="379">
        <v>188</v>
      </c>
      <c r="AW125" s="379">
        <v>187</v>
      </c>
      <c r="AX125" s="379">
        <v>191</v>
      </c>
      <c r="AY125" s="379">
        <v>190</v>
      </c>
      <c r="AZ125" s="379">
        <v>195</v>
      </c>
      <c r="BA125" s="379">
        <v>180</v>
      </c>
      <c r="BB125" s="379">
        <v>166</v>
      </c>
      <c r="BC125" s="447">
        <f t="shared" si="604"/>
        <v>183.08333333333334</v>
      </c>
      <c r="BD125" s="446">
        <f t="shared" si="605"/>
        <v>9.1000332999723721</v>
      </c>
      <c r="BE125" s="463"/>
      <c r="BF125" s="444"/>
      <c r="BG125" s="458"/>
      <c r="BH125" s="462"/>
      <c r="BJ125" s="456">
        <v>8.3333333333333301E-2</v>
      </c>
      <c r="BK125">
        <f t="shared" si="606"/>
        <v>88.118811881188122</v>
      </c>
      <c r="BL125">
        <f t="shared" si="607"/>
        <v>88.888888888888886</v>
      </c>
      <c r="BM125">
        <f t="shared" si="608"/>
        <v>88.601036269430054</v>
      </c>
      <c r="BN125">
        <f t="shared" si="609"/>
        <v>92.753623188405797</v>
      </c>
      <c r="BO125">
        <f t="shared" si="610"/>
        <v>88.832487309644677</v>
      </c>
      <c r="BP125">
        <f t="shared" si="611"/>
        <v>89.523809523809533</v>
      </c>
      <c r="BQ125">
        <f t="shared" si="612"/>
        <v>92.118226600985224</v>
      </c>
      <c r="BR125">
        <f t="shared" si="613"/>
        <v>92.71844660194175</v>
      </c>
      <c r="BS125">
        <f t="shared" si="614"/>
        <v>89.201877934272304</v>
      </c>
      <c r="BT125">
        <f t="shared" si="615"/>
        <v>91.121495327102807</v>
      </c>
      <c r="BU125">
        <f t="shared" si="616"/>
        <v>90</v>
      </c>
      <c r="BV125">
        <f t="shared" si="617"/>
        <v>87.368421052631589</v>
      </c>
      <c r="BW125" s="447">
        <f t="shared" si="618"/>
        <v>89.93726038152505</v>
      </c>
      <c r="BX125" s="446">
        <f t="shared" si="619"/>
        <v>1.8228942814627629</v>
      </c>
      <c r="BY125" s="463"/>
      <c r="BZ125" s="444"/>
      <c r="CA125" s="458"/>
      <c r="CB125" s="462"/>
      <c r="CD125" s="456">
        <v>8.3333333333333301E-2</v>
      </c>
      <c r="CE125" s="461">
        <v>183</v>
      </c>
      <c r="CF125" s="461">
        <v>187</v>
      </c>
      <c r="CG125" s="461">
        <v>175</v>
      </c>
      <c r="CH125" s="379">
        <v>192</v>
      </c>
      <c r="CI125" s="461">
        <v>176</v>
      </c>
      <c r="CJ125" s="379">
        <v>188</v>
      </c>
      <c r="CK125" s="379">
        <v>189</v>
      </c>
      <c r="CL125" s="379">
        <v>192</v>
      </c>
      <c r="CM125" s="379">
        <v>193</v>
      </c>
      <c r="CN125" s="379">
        <v>196</v>
      </c>
      <c r="CO125" s="379">
        <v>181</v>
      </c>
      <c r="CP125" s="379">
        <v>167</v>
      </c>
      <c r="CQ125" s="447">
        <f t="shared" si="620"/>
        <v>184.91666666666666</v>
      </c>
      <c r="CR125" s="446">
        <f t="shared" si="621"/>
        <v>8.7225760720863494</v>
      </c>
      <c r="CS125" s="463"/>
      <c r="CT125" s="444"/>
      <c r="CU125" s="458"/>
      <c r="CV125" s="462"/>
      <c r="CX125" s="456">
        <v>8.3333333333333301E-2</v>
      </c>
      <c r="CY125">
        <f t="shared" si="622"/>
        <v>90.594059405940598</v>
      </c>
      <c r="CZ125">
        <f t="shared" si="623"/>
        <v>90.338164251207729</v>
      </c>
      <c r="DA125">
        <f t="shared" si="624"/>
        <v>90.673575129533674</v>
      </c>
      <c r="DB125">
        <f t="shared" si="625"/>
        <v>92.753623188405797</v>
      </c>
      <c r="DC125">
        <f t="shared" si="626"/>
        <v>89.340101522842644</v>
      </c>
      <c r="DD125">
        <f t="shared" si="627"/>
        <v>89.523809523809533</v>
      </c>
      <c r="DE125">
        <f t="shared" si="628"/>
        <v>93.103448275862064</v>
      </c>
      <c r="DF125">
        <f t="shared" si="629"/>
        <v>93.203883495145632</v>
      </c>
      <c r="DG125">
        <f t="shared" si="630"/>
        <v>90.610328638497649</v>
      </c>
      <c r="DH125">
        <f t="shared" si="631"/>
        <v>91.588785046728972</v>
      </c>
      <c r="DI125">
        <f t="shared" si="632"/>
        <v>90.5</v>
      </c>
      <c r="DJ125">
        <f t="shared" si="633"/>
        <v>87.89473684210526</v>
      </c>
      <c r="DK125" s="447">
        <f t="shared" si="634"/>
        <v>90.843709610006627</v>
      </c>
      <c r="DL125" s="446">
        <f t="shared" si="635"/>
        <v>1.5982550383032557</v>
      </c>
      <c r="DM125" s="463"/>
      <c r="DN125" s="444"/>
      <c r="DO125" s="458"/>
      <c r="DP125" s="462"/>
      <c r="DR125" s="456">
        <v>8.3333333333333301E-2</v>
      </c>
      <c r="DS125" s="379">
        <v>185</v>
      </c>
      <c r="DT125" s="379">
        <v>185</v>
      </c>
      <c r="DU125" s="379">
        <v>177</v>
      </c>
      <c r="DV125" s="379">
        <v>186</v>
      </c>
      <c r="DW125" s="461">
        <v>177</v>
      </c>
      <c r="DX125" s="379">
        <v>189</v>
      </c>
      <c r="DY125" s="379">
        <v>189</v>
      </c>
      <c r="DZ125" s="379">
        <v>192</v>
      </c>
      <c r="EA125" s="379">
        <v>193</v>
      </c>
      <c r="EB125" s="379">
        <v>196</v>
      </c>
      <c r="EC125" s="379">
        <v>180</v>
      </c>
      <c r="ED125" s="379">
        <v>167</v>
      </c>
      <c r="EE125" s="447">
        <f t="shared" si="636"/>
        <v>184.66666666666666</v>
      </c>
      <c r="EF125" s="446">
        <f t="shared" si="637"/>
        <v>8.2167604026861785</v>
      </c>
      <c r="EG125" s="463"/>
      <c r="EH125" s="444"/>
      <c r="EI125" s="458"/>
      <c r="EJ125" s="462"/>
      <c r="EL125" s="456">
        <v>8.3333333333333301E-2</v>
      </c>
      <c r="EM125">
        <f t="shared" si="638"/>
        <v>91.584158415841586</v>
      </c>
      <c r="EN125">
        <f t="shared" si="639"/>
        <v>89.371980676328505</v>
      </c>
      <c r="EO125">
        <f t="shared" si="640"/>
        <v>91.709844559585491</v>
      </c>
      <c r="EP125">
        <f t="shared" si="641"/>
        <v>89.85507246376811</v>
      </c>
      <c r="EQ125">
        <f t="shared" si="642"/>
        <v>89.847715736040612</v>
      </c>
      <c r="ER125">
        <f t="shared" si="643"/>
        <v>90</v>
      </c>
      <c r="ES125">
        <f t="shared" si="644"/>
        <v>93.103448275862064</v>
      </c>
      <c r="ET125">
        <f t="shared" si="645"/>
        <v>93.203883495145632</v>
      </c>
      <c r="EU125">
        <f t="shared" si="646"/>
        <v>90.610328638497649</v>
      </c>
      <c r="EV125">
        <f t="shared" si="647"/>
        <v>91.588785046728972</v>
      </c>
      <c r="EW125">
        <f t="shared" si="648"/>
        <v>90</v>
      </c>
      <c r="EX125">
        <f t="shared" si="649"/>
        <v>87.89473684210526</v>
      </c>
      <c r="EY125" s="447">
        <f t="shared" si="650"/>
        <v>90.730829512491994</v>
      </c>
      <c r="EZ125" s="446">
        <f t="shared" si="651"/>
        <v>1.557606565281078</v>
      </c>
      <c r="FA125" s="463"/>
      <c r="FB125" s="444"/>
      <c r="FC125" s="458"/>
      <c r="FD125" s="462"/>
      <c r="FF125" s="456">
        <v>8.3333333333333301E-2</v>
      </c>
      <c r="FG125" s="379">
        <v>188</v>
      </c>
      <c r="FH125" s="461">
        <v>183</v>
      </c>
      <c r="FI125" s="379">
        <v>181</v>
      </c>
      <c r="FJ125" s="379">
        <v>186</v>
      </c>
      <c r="FK125" s="379">
        <v>178</v>
      </c>
      <c r="FL125" s="379">
        <v>187</v>
      </c>
      <c r="FM125" s="379">
        <v>187</v>
      </c>
      <c r="FN125" s="379">
        <v>191</v>
      </c>
      <c r="FO125" s="379">
        <v>193</v>
      </c>
      <c r="FP125" s="379">
        <v>196</v>
      </c>
      <c r="FQ125" s="379">
        <v>180</v>
      </c>
      <c r="FR125" s="379">
        <v>167</v>
      </c>
      <c r="FS125" s="447">
        <f t="shared" si="652"/>
        <v>184.75</v>
      </c>
      <c r="FT125" s="446">
        <f t="shared" si="653"/>
        <v>7.723929758166558</v>
      </c>
      <c r="FU125" s="463"/>
      <c r="FV125" s="444"/>
      <c r="FW125" s="458"/>
      <c r="FX125" s="462"/>
      <c r="FZ125" s="456">
        <v>8.3333333333333301E-2</v>
      </c>
      <c r="GA125">
        <f t="shared" si="654"/>
        <v>93.069306930693074</v>
      </c>
      <c r="GB125">
        <f t="shared" si="655"/>
        <v>88.405797101449281</v>
      </c>
      <c r="GC125">
        <f t="shared" si="656"/>
        <v>93.782383419689126</v>
      </c>
      <c r="GD125">
        <f t="shared" si="657"/>
        <v>89.85507246376811</v>
      </c>
      <c r="GE125">
        <f t="shared" si="658"/>
        <v>90.35532994923858</v>
      </c>
      <c r="GF125">
        <f t="shared" si="659"/>
        <v>89.047619047619037</v>
      </c>
      <c r="GG125">
        <f t="shared" si="660"/>
        <v>92.118226600985224</v>
      </c>
      <c r="GH125">
        <f t="shared" si="661"/>
        <v>92.71844660194175</v>
      </c>
      <c r="GI125">
        <f t="shared" si="662"/>
        <v>90.610328638497649</v>
      </c>
      <c r="GJ125">
        <f t="shared" si="663"/>
        <v>91.588785046728972</v>
      </c>
      <c r="GK125">
        <f t="shared" si="664"/>
        <v>90</v>
      </c>
      <c r="GL125">
        <f t="shared" si="665"/>
        <v>87.89473684210526</v>
      </c>
      <c r="GM125" s="447">
        <f t="shared" si="666"/>
        <v>90.787169386893012</v>
      </c>
      <c r="GN125" s="446">
        <f t="shared" si="667"/>
        <v>1.8851796433470283</v>
      </c>
      <c r="GO125" s="463"/>
      <c r="GP125" s="444"/>
      <c r="GQ125" s="458"/>
      <c r="GR125" s="462"/>
      <c r="GT125" s="456">
        <v>8.3333333333333301E-2</v>
      </c>
      <c r="GU125" s="379">
        <v>188</v>
      </c>
      <c r="GV125" s="379">
        <v>187</v>
      </c>
      <c r="GW125" s="379">
        <v>179</v>
      </c>
      <c r="GX125" s="379">
        <v>188</v>
      </c>
      <c r="GY125" s="379">
        <v>176</v>
      </c>
      <c r="GZ125" s="379">
        <v>190</v>
      </c>
      <c r="HA125" s="379">
        <v>189</v>
      </c>
      <c r="HB125" s="379">
        <v>192</v>
      </c>
      <c r="HC125" s="379">
        <v>193</v>
      </c>
      <c r="HD125" s="379">
        <v>196</v>
      </c>
      <c r="HE125" s="379">
        <v>181</v>
      </c>
      <c r="HF125" s="379">
        <v>165</v>
      </c>
      <c r="HG125" s="447">
        <f t="shared" si="668"/>
        <v>185.33333333333334</v>
      </c>
      <c r="HH125" s="446">
        <f t="shared" si="669"/>
        <v>8.6794777108610255</v>
      </c>
      <c r="HI125" s="463"/>
      <c r="HJ125" s="444"/>
      <c r="HK125" s="458"/>
      <c r="HL125" s="462"/>
      <c r="HN125" s="456">
        <v>8.3333333333333301E-2</v>
      </c>
      <c r="HO125">
        <f t="shared" si="670"/>
        <v>93.069306930693074</v>
      </c>
      <c r="HP125">
        <f t="shared" si="671"/>
        <v>90.338164251207729</v>
      </c>
      <c r="HQ125">
        <f t="shared" si="672"/>
        <v>92.746113989637308</v>
      </c>
      <c r="HR125">
        <f t="shared" si="673"/>
        <v>90.821256038647348</v>
      </c>
      <c r="HS125">
        <f t="shared" si="674"/>
        <v>89.340101522842644</v>
      </c>
      <c r="HT125">
        <f t="shared" si="675"/>
        <v>90.476190476190482</v>
      </c>
      <c r="HU125">
        <f t="shared" si="676"/>
        <v>93.103448275862064</v>
      </c>
      <c r="HV125">
        <f t="shared" si="677"/>
        <v>93.203883495145632</v>
      </c>
      <c r="HW125">
        <f t="shared" si="678"/>
        <v>90.610328638497649</v>
      </c>
      <c r="HX125">
        <f t="shared" si="679"/>
        <v>91.588785046728972</v>
      </c>
      <c r="HY125">
        <f t="shared" si="680"/>
        <v>90.5</v>
      </c>
      <c r="HZ125">
        <f t="shared" si="681"/>
        <v>86.842105263157904</v>
      </c>
      <c r="IA125" s="447">
        <f t="shared" si="682"/>
        <v>91.053306994050899</v>
      </c>
      <c r="IB125" s="446">
        <f t="shared" si="683"/>
        <v>1.8614427028989999</v>
      </c>
      <c r="IC125" s="463"/>
      <c r="ID125" s="444"/>
      <c r="IE125" s="458"/>
      <c r="IF125" s="462"/>
    </row>
    <row r="126" spans="2:278" ht="16" thickBot="1" x14ac:dyDescent="0.4">
      <c r="B126" s="460">
        <v>9.7222222222222196E-2</v>
      </c>
      <c r="C126" s="379">
        <v>173</v>
      </c>
      <c r="D126" s="461">
        <v>180</v>
      </c>
      <c r="E126" s="379">
        <v>168</v>
      </c>
      <c r="F126" s="379">
        <v>189</v>
      </c>
      <c r="G126" s="379">
        <v>173</v>
      </c>
      <c r="H126" s="379">
        <v>185</v>
      </c>
      <c r="I126" s="379">
        <v>186</v>
      </c>
      <c r="J126" s="379">
        <v>190</v>
      </c>
      <c r="K126" s="379">
        <v>187</v>
      </c>
      <c r="L126" s="379">
        <v>192</v>
      </c>
      <c r="M126" s="379">
        <v>177</v>
      </c>
      <c r="N126" s="379">
        <v>163</v>
      </c>
      <c r="O126" s="447">
        <f t="shared" si="588"/>
        <v>180.25</v>
      </c>
      <c r="P126" s="446">
        <f t="shared" si="589"/>
        <v>9.4110669861701552</v>
      </c>
      <c r="Q126" s="459" t="s">
        <v>185</v>
      </c>
      <c r="R126" s="444">
        <f>AVERAGE(H125:H127,I125:I127,J125:J127,K125:K127,L125:L127,M125:M127,N125:N127,G125:G127,F125:F127,E125:E127,D125:D127,C125:C127)</f>
        <v>179.83333333333334</v>
      </c>
      <c r="S126" s="458">
        <f>STDEV(C126:N128)</f>
        <v>9.2142057336260557</v>
      </c>
      <c r="T126" s="457">
        <f>S126/SQRT(10)</f>
        <v>2.9137876947641068</v>
      </c>
      <c r="V126" s="460">
        <v>9.7222222222222196E-2</v>
      </c>
      <c r="W126">
        <f t="shared" si="590"/>
        <v>83.574879227053145</v>
      </c>
      <c r="X126">
        <f t="shared" si="591"/>
        <v>86.956521739130437</v>
      </c>
      <c r="Y126">
        <f t="shared" si="592"/>
        <v>81.159420289855078</v>
      </c>
      <c r="Z126">
        <f t="shared" si="593"/>
        <v>95.939086294416242</v>
      </c>
      <c r="AA126">
        <f t="shared" si="594"/>
        <v>87.817258883248726</v>
      </c>
      <c r="AB126">
        <f t="shared" si="595"/>
        <v>88.095238095238088</v>
      </c>
      <c r="AC126">
        <f t="shared" si="596"/>
        <v>91.62561576354679</v>
      </c>
      <c r="AD126">
        <f t="shared" si="597"/>
        <v>92.233009708737868</v>
      </c>
      <c r="AE126">
        <f t="shared" si="598"/>
        <v>87.793427230046944</v>
      </c>
      <c r="AF126">
        <f t="shared" si="599"/>
        <v>96</v>
      </c>
      <c r="AG126">
        <f t="shared" si="600"/>
        <v>93.15789473684211</v>
      </c>
      <c r="AH126">
        <f t="shared" si="601"/>
        <v>85.78947368421052</v>
      </c>
      <c r="AI126" s="447">
        <f t="shared" si="602"/>
        <v>89.178485471027159</v>
      </c>
      <c r="AJ126" s="446">
        <f t="shared" si="603"/>
        <v>4.6755274774875639</v>
      </c>
      <c r="AK126" s="459" t="s">
        <v>185</v>
      </c>
      <c r="AL126" s="444">
        <f>AVERAGE(AB126:AB128,AC126:AC128,AD126:AD128,AE126:AE128,AF126:AF128,AG126:AG128,AH126:AH128)</f>
        <v>90.716655279087817</v>
      </c>
      <c r="AM126" s="458">
        <f>STDEV(W126:AH128)</f>
        <v>4.5071575441118794</v>
      </c>
      <c r="AN126" s="457">
        <f>AM126/SQRT(10)</f>
        <v>1.4252883612604372</v>
      </c>
      <c r="AP126" s="460">
        <v>9.7222222222222196E-2</v>
      </c>
      <c r="AQ126" s="379">
        <v>181</v>
      </c>
      <c r="AR126" s="379">
        <v>185</v>
      </c>
      <c r="AS126" s="379">
        <v>173</v>
      </c>
      <c r="AT126" s="379">
        <v>193</v>
      </c>
      <c r="AU126" s="379">
        <v>176</v>
      </c>
      <c r="AV126" s="379">
        <v>189</v>
      </c>
      <c r="AW126" s="379">
        <v>189</v>
      </c>
      <c r="AX126" s="379">
        <v>193</v>
      </c>
      <c r="AY126" s="379">
        <v>193</v>
      </c>
      <c r="AZ126" s="379">
        <v>196</v>
      </c>
      <c r="BA126" s="379">
        <v>181</v>
      </c>
      <c r="BB126" s="379">
        <v>167</v>
      </c>
      <c r="BC126" s="447">
        <f t="shared" si="604"/>
        <v>184.66666666666666</v>
      </c>
      <c r="BD126" s="446">
        <f t="shared" si="605"/>
        <v>9.1684571254167988</v>
      </c>
      <c r="BE126" s="459" t="s">
        <v>185</v>
      </c>
      <c r="BF126" s="444">
        <f>AVERAGE(AV125:AV127,AW125:AW127,AX125:AX127,AY125:AY127,AZ125:AZ127,BA125:BA127,BB125:BB127,AU125:AU127,AT125:AT127,AS125:AS127,AR125:AR127,AQ125:AQ127)</f>
        <v>184.44444444444446</v>
      </c>
      <c r="BG126" s="458">
        <f>STDEV(AQ126:BB128)</f>
        <v>8.9988976397200311</v>
      </c>
      <c r="BH126" s="457">
        <f>BG126/SQRT(10)</f>
        <v>2.845701297222861</v>
      </c>
      <c r="BJ126" s="460">
        <v>9.7222222222222196E-2</v>
      </c>
      <c r="BK126">
        <f t="shared" si="606"/>
        <v>89.603960396039611</v>
      </c>
      <c r="BL126">
        <f t="shared" si="607"/>
        <v>89.371980676328505</v>
      </c>
      <c r="BM126">
        <f t="shared" si="608"/>
        <v>89.637305699481857</v>
      </c>
      <c r="BN126">
        <f t="shared" si="609"/>
        <v>93.236714975845416</v>
      </c>
      <c r="BO126">
        <f t="shared" si="610"/>
        <v>89.340101522842644</v>
      </c>
      <c r="BP126">
        <f t="shared" si="611"/>
        <v>90</v>
      </c>
      <c r="BQ126">
        <f t="shared" si="612"/>
        <v>93.103448275862064</v>
      </c>
      <c r="BR126">
        <f t="shared" si="613"/>
        <v>93.689320388349515</v>
      </c>
      <c r="BS126">
        <f t="shared" si="614"/>
        <v>90.610328638497649</v>
      </c>
      <c r="BT126">
        <f t="shared" si="615"/>
        <v>91.588785046728972</v>
      </c>
      <c r="BU126">
        <f t="shared" si="616"/>
        <v>90.5</v>
      </c>
      <c r="BV126">
        <f t="shared" si="617"/>
        <v>87.89473684210526</v>
      </c>
      <c r="BW126" s="447">
        <f t="shared" si="618"/>
        <v>90.714723538506803</v>
      </c>
      <c r="BX126" s="446">
        <f t="shared" si="619"/>
        <v>1.8162394679921969</v>
      </c>
      <c r="BY126" s="459" t="s">
        <v>185</v>
      </c>
      <c r="BZ126" s="444">
        <f>AVERAGE(BP125:BP127,BQ125:BQ127,BR125:BR127,BS125:BS127,BT125:BT127,BU125:BU127,BV125:BV127,BO125:BO127,BN125:BN127,BM125:BM127,BL125:BL127,BK125:BK127)</f>
        <v>90.605396303775791</v>
      </c>
      <c r="CA126" s="458">
        <f>STDEV(BK126:BV128)</f>
        <v>1.8351390434109769</v>
      </c>
      <c r="CB126" s="457">
        <f>CA126/SQRT(10)</f>
        <v>0.5803219200281301</v>
      </c>
      <c r="CD126" s="460">
        <v>9.7222222222222196E-2</v>
      </c>
      <c r="CE126" s="379">
        <v>183</v>
      </c>
      <c r="CF126" s="379">
        <v>189</v>
      </c>
      <c r="CG126" s="379">
        <v>177</v>
      </c>
      <c r="CH126" s="379">
        <v>194</v>
      </c>
      <c r="CI126" s="379">
        <v>176</v>
      </c>
      <c r="CJ126" s="379">
        <v>191</v>
      </c>
      <c r="CK126" s="379">
        <v>190</v>
      </c>
      <c r="CL126" s="379">
        <v>193</v>
      </c>
      <c r="CM126" s="379">
        <v>196</v>
      </c>
      <c r="CN126" s="379">
        <v>198</v>
      </c>
      <c r="CO126" s="379">
        <v>182</v>
      </c>
      <c r="CP126" s="379">
        <v>168</v>
      </c>
      <c r="CQ126" s="447">
        <f t="shared" si="620"/>
        <v>186.41666666666666</v>
      </c>
      <c r="CR126" s="446">
        <f t="shared" si="621"/>
        <v>9.2191335949981887</v>
      </c>
      <c r="CS126" s="459" t="s">
        <v>185</v>
      </c>
      <c r="CT126" s="444">
        <f>AVERAGE(CJ125:CJ127,CK125:CK127,CL125:CL127,CM125:CM127,CN125:CN127,CO125:CO127,CP125:CP127,CI125:CI127,CH125:CH127,CG125:CG127,CF125:CF127,CE125:CE127)</f>
        <v>186.25</v>
      </c>
      <c r="CU126" s="458">
        <f>STDEV(CE126:CP128)</f>
        <v>9.1406557369582249</v>
      </c>
      <c r="CV126" s="457">
        <f>CU126/SQRT(10)</f>
        <v>2.8905291436272926</v>
      </c>
      <c r="CX126" s="460">
        <v>9.7222222222222196E-2</v>
      </c>
      <c r="CY126">
        <f t="shared" si="622"/>
        <v>90.594059405940598</v>
      </c>
      <c r="CZ126">
        <f t="shared" si="623"/>
        <v>91.304347826086953</v>
      </c>
      <c r="DA126">
        <f t="shared" si="624"/>
        <v>91.709844559585491</v>
      </c>
      <c r="DB126">
        <f t="shared" si="625"/>
        <v>93.719806763285035</v>
      </c>
      <c r="DC126">
        <f t="shared" si="626"/>
        <v>89.340101522842644</v>
      </c>
      <c r="DD126">
        <f t="shared" si="627"/>
        <v>90.952380952380949</v>
      </c>
      <c r="DE126">
        <f t="shared" si="628"/>
        <v>93.596059113300484</v>
      </c>
      <c r="DF126">
        <f t="shared" si="629"/>
        <v>93.689320388349515</v>
      </c>
      <c r="DG126">
        <f t="shared" si="630"/>
        <v>92.018779342723008</v>
      </c>
      <c r="DH126">
        <f t="shared" si="631"/>
        <v>92.523364485981304</v>
      </c>
      <c r="DI126">
        <f t="shared" si="632"/>
        <v>91</v>
      </c>
      <c r="DJ126">
        <f t="shared" si="633"/>
        <v>88.421052631578945</v>
      </c>
      <c r="DK126" s="447">
        <f t="shared" si="634"/>
        <v>91.572426416004589</v>
      </c>
      <c r="DL126" s="446">
        <f t="shared" si="635"/>
        <v>1.6778123556139075</v>
      </c>
      <c r="DM126" s="459" t="s">
        <v>185</v>
      </c>
      <c r="DN126" s="444">
        <f>AVERAGE(DD125:DD127,DE125:DE127,DF125:DF127,DG125:DG127,DH125:DH127,DI125:DI127,DJ125:DJ127,DC125:DC127,DB125:DB127,DA125:DA127,CZ125:CZ127,CY125:CY127)</f>
        <v>91.492791861568435</v>
      </c>
      <c r="DO126" s="458">
        <f>STDEV(CY126:DJ128)</f>
        <v>1.7481343026961724</v>
      </c>
      <c r="DP126" s="457">
        <f>DO126/SQRT(10)</f>
        <v>0.55280860523901332</v>
      </c>
      <c r="DR126" s="460">
        <v>9.7222222222222196E-2</v>
      </c>
      <c r="DS126" s="379">
        <v>186</v>
      </c>
      <c r="DT126" s="379">
        <v>187</v>
      </c>
      <c r="DU126" s="379">
        <v>179</v>
      </c>
      <c r="DV126" s="379">
        <v>189</v>
      </c>
      <c r="DW126" s="379">
        <v>178</v>
      </c>
      <c r="DX126" s="379">
        <v>191</v>
      </c>
      <c r="DY126" s="379">
        <v>190</v>
      </c>
      <c r="DZ126" s="379">
        <v>193</v>
      </c>
      <c r="EA126" s="379">
        <v>194</v>
      </c>
      <c r="EB126" s="379">
        <v>198</v>
      </c>
      <c r="EC126" s="379">
        <v>182</v>
      </c>
      <c r="ED126" s="379">
        <v>168</v>
      </c>
      <c r="EE126" s="447">
        <f t="shared" si="636"/>
        <v>186.25</v>
      </c>
      <c r="EF126" s="446">
        <f t="shared" si="637"/>
        <v>8.3134611542748154</v>
      </c>
      <c r="EG126" s="459" t="s">
        <v>185</v>
      </c>
      <c r="EH126" s="444">
        <f>AVERAGE(DX125:DX127,DY125:DY127,DZ125:DZ127,EA125:EA127,EB125:EB127,EC125:EC127,ED125:ED127,DW125:DW127,DV125:DV127,DU125:DU127,DT125:DT127,DS125:DS127)</f>
        <v>185.97222222222223</v>
      </c>
      <c r="EI126" s="458">
        <f>STDEV(DS126:ED128)</f>
        <v>8.2662058243282761</v>
      </c>
      <c r="EJ126" s="457">
        <f>EI126/SQRT(10)</f>
        <v>2.6140038012627049</v>
      </c>
      <c r="EL126" s="460">
        <v>9.7222222222222196E-2</v>
      </c>
      <c r="EM126">
        <f t="shared" si="638"/>
        <v>92.079207920792086</v>
      </c>
      <c r="EN126">
        <f t="shared" si="639"/>
        <v>90.338164251207729</v>
      </c>
      <c r="EO126">
        <f t="shared" si="640"/>
        <v>92.746113989637308</v>
      </c>
      <c r="EP126">
        <f t="shared" si="641"/>
        <v>91.304347826086953</v>
      </c>
      <c r="EQ126">
        <f t="shared" si="642"/>
        <v>90.35532994923858</v>
      </c>
      <c r="ER126">
        <f t="shared" si="643"/>
        <v>90.952380952380949</v>
      </c>
      <c r="ES126">
        <f t="shared" si="644"/>
        <v>93.596059113300484</v>
      </c>
      <c r="ET126">
        <f t="shared" si="645"/>
        <v>93.689320388349515</v>
      </c>
      <c r="EU126">
        <f t="shared" si="646"/>
        <v>91.079812206572768</v>
      </c>
      <c r="EV126">
        <f t="shared" si="647"/>
        <v>92.523364485981304</v>
      </c>
      <c r="EW126">
        <f t="shared" si="648"/>
        <v>91</v>
      </c>
      <c r="EX126">
        <f t="shared" si="649"/>
        <v>88.421052631578945</v>
      </c>
      <c r="EY126" s="447">
        <f t="shared" si="650"/>
        <v>91.50709614292721</v>
      </c>
      <c r="EZ126" s="446">
        <f t="shared" si="651"/>
        <v>1.5083498802638469</v>
      </c>
      <c r="FA126" s="459" t="s">
        <v>185</v>
      </c>
      <c r="FB126" s="444">
        <f>AVERAGE(ER125:ER127,ES125:ES127,ET125:ET127,EU125:EU127,EV125:EV127,EW125:EW127,EX125:EX127,EQ125:EQ127,EP125:EP127,EO125:EO127,EN125:EN127,EM125:EM127)</f>
        <v>91.369434408654882</v>
      </c>
      <c r="FC126" s="458">
        <f>STDEV(EM126:EX128)</f>
        <v>1.615296021337542</v>
      </c>
      <c r="FD126" s="457">
        <f>FC126/SQRT(10)</f>
        <v>0.51080145228345741</v>
      </c>
      <c r="FF126" s="460">
        <v>9.7222222222222196E-2</v>
      </c>
      <c r="FG126" s="461">
        <v>189</v>
      </c>
      <c r="FH126" s="379">
        <v>185</v>
      </c>
      <c r="FI126" s="379">
        <v>182</v>
      </c>
      <c r="FJ126" s="379">
        <v>188</v>
      </c>
      <c r="FK126" s="379">
        <v>178</v>
      </c>
      <c r="FL126" s="379">
        <v>190</v>
      </c>
      <c r="FM126" s="379">
        <v>189</v>
      </c>
      <c r="FN126" s="379">
        <v>192</v>
      </c>
      <c r="FO126" s="379">
        <v>195</v>
      </c>
      <c r="FP126" s="379">
        <v>198</v>
      </c>
      <c r="FQ126" s="379">
        <v>183</v>
      </c>
      <c r="FR126" s="379">
        <v>168</v>
      </c>
      <c r="FS126" s="447">
        <f t="shared" si="652"/>
        <v>186.41666666666666</v>
      </c>
      <c r="FT126" s="446">
        <f t="shared" si="653"/>
        <v>8.0392031868082476</v>
      </c>
      <c r="FU126" s="459" t="s">
        <v>185</v>
      </c>
      <c r="FV126" s="444">
        <f>AVERAGE(FL125:FL127,FM125:FM127,FN125:FN127,FO125:FO127,FP125:FP127,FQ125:FQ127,FR125:FR127,FK125:FK127,FJ125:FJ127,FI125:FI127,FH125:FH127,FG125:FG127)</f>
        <v>186.16666666666666</v>
      </c>
      <c r="FW126" s="458">
        <f>STDEV(FG126:FR128)</f>
        <v>8.0425455971688287</v>
      </c>
      <c r="FX126" s="457">
        <f>FW126/SQRT(10)</f>
        <v>2.5432762272812544</v>
      </c>
      <c r="FZ126" s="460">
        <v>9.7222222222222196E-2</v>
      </c>
      <c r="GA126">
        <f t="shared" si="654"/>
        <v>93.564356435643575</v>
      </c>
      <c r="GB126">
        <f t="shared" si="655"/>
        <v>89.371980676328505</v>
      </c>
      <c r="GC126">
        <f t="shared" si="656"/>
        <v>94.300518134715034</v>
      </c>
      <c r="GD126">
        <f t="shared" si="657"/>
        <v>90.821256038647348</v>
      </c>
      <c r="GE126">
        <f t="shared" si="658"/>
        <v>90.35532994923858</v>
      </c>
      <c r="GF126">
        <f t="shared" si="659"/>
        <v>90.476190476190482</v>
      </c>
      <c r="GG126">
        <f t="shared" si="660"/>
        <v>93.103448275862064</v>
      </c>
      <c r="GH126">
        <f t="shared" si="661"/>
        <v>93.203883495145632</v>
      </c>
      <c r="GI126">
        <f t="shared" si="662"/>
        <v>91.549295774647888</v>
      </c>
      <c r="GJ126">
        <f t="shared" si="663"/>
        <v>92.523364485981304</v>
      </c>
      <c r="GK126">
        <f t="shared" si="664"/>
        <v>91.5</v>
      </c>
      <c r="GL126">
        <f t="shared" si="665"/>
        <v>88.421052631578945</v>
      </c>
      <c r="GM126" s="447">
        <f t="shared" si="666"/>
        <v>91.599223031164954</v>
      </c>
      <c r="GN126" s="446">
        <f t="shared" si="667"/>
        <v>1.7923531777298416</v>
      </c>
      <c r="GO126" s="459" t="s">
        <v>185</v>
      </c>
      <c r="GP126" s="444">
        <f>AVERAGE(GF125:GF127,GG125:GG127,GH125:GH127,GI125:GI127,GJ125:GJ127,GK125:GK127,GL125:GL127,GE125:GE127,GD125:GD127,GC125:GC127,GB125:GB127,GA125:GA127)</f>
        <v>91.477394772966974</v>
      </c>
      <c r="GQ126" s="458">
        <f>STDEV(GA126:GL128)</f>
        <v>1.7164908639450971</v>
      </c>
      <c r="GR126" s="457">
        <f>GQ126/SQRT(10)</f>
        <v>0.54280207129367009</v>
      </c>
      <c r="GT126" s="460">
        <v>9.7222222222222196E-2</v>
      </c>
      <c r="GU126" s="379">
        <v>189</v>
      </c>
      <c r="GV126" s="379">
        <v>191</v>
      </c>
      <c r="GW126" s="379">
        <v>181</v>
      </c>
      <c r="GX126" s="379">
        <v>190</v>
      </c>
      <c r="GY126" s="379">
        <v>180</v>
      </c>
      <c r="GZ126" s="379">
        <v>192</v>
      </c>
      <c r="HA126" s="379">
        <v>192</v>
      </c>
      <c r="HB126" s="379">
        <v>192</v>
      </c>
      <c r="HC126" s="379">
        <v>196</v>
      </c>
      <c r="HD126" s="379">
        <v>199</v>
      </c>
      <c r="HE126" s="379">
        <v>183</v>
      </c>
      <c r="HF126" s="379">
        <v>168</v>
      </c>
      <c r="HG126" s="447">
        <f t="shared" si="668"/>
        <v>187.75</v>
      </c>
      <c r="HH126" s="446">
        <f t="shared" si="669"/>
        <v>8.4436635736778705</v>
      </c>
      <c r="HI126" s="459" t="s">
        <v>185</v>
      </c>
      <c r="HJ126" s="444">
        <f>AVERAGE(GZ125:GZ127,HA125:HA127,HB125:HB127,HC125:HC127,HD125:HD127,HE125:HE127,HF125:HF127,GY125:GY127,GX125:GX127,GW125:GW127,GV125:GV127,GU125:GU127)</f>
        <v>187.16666666666666</v>
      </c>
      <c r="HK126" s="458">
        <f>STDEV(GU126:HF128)</f>
        <v>8.2836135815387966</v>
      </c>
      <c r="HL126" s="457">
        <f>HK126/SQRT(10)</f>
        <v>2.6195086174367512</v>
      </c>
      <c r="HN126" s="460">
        <v>9.7222222222222196E-2</v>
      </c>
      <c r="HO126">
        <f t="shared" si="670"/>
        <v>93.564356435643575</v>
      </c>
      <c r="HP126">
        <f t="shared" si="671"/>
        <v>92.270531400966178</v>
      </c>
      <c r="HQ126">
        <f t="shared" si="672"/>
        <v>93.782383419689126</v>
      </c>
      <c r="HR126">
        <f t="shared" si="673"/>
        <v>91.787439613526573</v>
      </c>
      <c r="HS126">
        <f t="shared" si="674"/>
        <v>91.370558375634516</v>
      </c>
      <c r="HT126">
        <f t="shared" si="675"/>
        <v>91.428571428571431</v>
      </c>
      <c r="HU126">
        <f t="shared" si="676"/>
        <v>94.581280788177338</v>
      </c>
      <c r="HV126">
        <f t="shared" si="677"/>
        <v>93.203883495145632</v>
      </c>
      <c r="HW126">
        <f t="shared" si="678"/>
        <v>92.018779342723008</v>
      </c>
      <c r="HX126">
        <f t="shared" si="679"/>
        <v>92.990654205607484</v>
      </c>
      <c r="HY126">
        <f t="shared" si="680"/>
        <v>91.5</v>
      </c>
      <c r="HZ126">
        <f t="shared" si="681"/>
        <v>88.421052631578945</v>
      </c>
      <c r="IA126" s="447">
        <f t="shared" si="682"/>
        <v>92.243290928105296</v>
      </c>
      <c r="IB126" s="446">
        <f t="shared" si="683"/>
        <v>1.5928211448331544</v>
      </c>
      <c r="IC126" s="459" t="s">
        <v>185</v>
      </c>
      <c r="ID126" s="444">
        <f>AVERAGE(HT125:HT127,HU125:HU127,HV125:HV127,HW125:HW127,HX125:HX127,HY125:HY127,HZ125:HZ127,HS125:HS127,HR125:HR127,HQ125:HQ127,HP125:HP127,HO125:HO127)</f>
        <v>91.957528316064071</v>
      </c>
      <c r="IE126" s="458">
        <f>STDEV(HO126:HZ128)</f>
        <v>1.7177068683121028</v>
      </c>
      <c r="IF126" s="457">
        <f>IE126/SQRT(10)</f>
        <v>0.54318660563811505</v>
      </c>
    </row>
    <row r="127" spans="2:278" ht="16" thickBot="1" x14ac:dyDescent="0.4">
      <c r="B127" s="456">
        <v>0.11111111111111099</v>
      </c>
      <c r="C127" s="379">
        <v>176</v>
      </c>
      <c r="D127" s="379">
        <v>184</v>
      </c>
      <c r="E127" s="461">
        <v>169</v>
      </c>
      <c r="F127" s="379">
        <v>191</v>
      </c>
      <c r="G127" s="379">
        <v>173</v>
      </c>
      <c r="H127" s="379">
        <v>183</v>
      </c>
      <c r="I127" s="379">
        <v>187</v>
      </c>
      <c r="J127" s="379">
        <v>191</v>
      </c>
      <c r="K127" s="379">
        <v>189</v>
      </c>
      <c r="L127" s="379">
        <v>192</v>
      </c>
      <c r="M127" s="379">
        <v>177</v>
      </c>
      <c r="N127" s="379">
        <v>163</v>
      </c>
      <c r="O127" s="447">
        <f t="shared" si="588"/>
        <v>181.25</v>
      </c>
      <c r="P127" s="446">
        <f t="shared" si="589"/>
        <v>9.5643751875003691</v>
      </c>
      <c r="Q127" s="455"/>
      <c r="R127" s="444"/>
      <c r="S127" s="458"/>
      <c r="T127" s="453"/>
      <c r="V127" s="456">
        <v>0.11111111111111099</v>
      </c>
      <c r="W127">
        <f t="shared" si="590"/>
        <v>85.024154589371975</v>
      </c>
      <c r="X127">
        <f t="shared" si="591"/>
        <v>88.888888888888886</v>
      </c>
      <c r="Y127">
        <f t="shared" si="592"/>
        <v>81.642512077294683</v>
      </c>
      <c r="Z127">
        <f t="shared" si="593"/>
        <v>96.954314720812178</v>
      </c>
      <c r="AA127">
        <f t="shared" si="594"/>
        <v>87.817258883248726</v>
      </c>
      <c r="AB127">
        <f t="shared" si="595"/>
        <v>87.142857142857139</v>
      </c>
      <c r="AC127">
        <f t="shared" si="596"/>
        <v>92.118226600985224</v>
      </c>
      <c r="AD127">
        <f t="shared" si="597"/>
        <v>92.71844660194175</v>
      </c>
      <c r="AE127">
        <f t="shared" si="598"/>
        <v>88.732394366197184</v>
      </c>
      <c r="AF127">
        <f t="shared" si="599"/>
        <v>96</v>
      </c>
      <c r="AG127">
        <f t="shared" si="600"/>
        <v>93.15789473684211</v>
      </c>
      <c r="AH127">
        <f t="shared" si="601"/>
        <v>85.78947368421052</v>
      </c>
      <c r="AI127" s="447">
        <f t="shared" si="602"/>
        <v>89.66553519105419</v>
      </c>
      <c r="AJ127" s="446">
        <f t="shared" si="603"/>
        <v>4.6021083862061971</v>
      </c>
      <c r="AK127" s="455"/>
      <c r="AL127" s="444"/>
      <c r="AM127" s="458"/>
      <c r="AN127" s="453"/>
      <c r="AP127" s="456">
        <v>0.11111111111111099</v>
      </c>
      <c r="AQ127" s="461">
        <v>182</v>
      </c>
      <c r="AR127" s="379">
        <v>187</v>
      </c>
      <c r="AS127" s="379">
        <v>177</v>
      </c>
      <c r="AT127" s="379">
        <v>195</v>
      </c>
      <c r="AU127" s="379">
        <v>176</v>
      </c>
      <c r="AV127" s="379">
        <v>190</v>
      </c>
      <c r="AW127" s="379">
        <v>190</v>
      </c>
      <c r="AX127" s="379">
        <v>192</v>
      </c>
      <c r="AY127" s="379">
        <v>194</v>
      </c>
      <c r="AZ127" s="379">
        <v>197</v>
      </c>
      <c r="BA127" s="379">
        <v>181</v>
      </c>
      <c r="BB127" s="379">
        <v>166</v>
      </c>
      <c r="BC127" s="447">
        <f t="shared" si="604"/>
        <v>185.58333333333334</v>
      </c>
      <c r="BD127" s="446">
        <f t="shared" si="605"/>
        <v>9.3172209408495874</v>
      </c>
      <c r="BE127" s="455"/>
      <c r="BF127" s="444"/>
      <c r="BG127" s="458"/>
      <c r="BH127" s="453"/>
      <c r="BJ127" s="456">
        <v>0.11111111111111099</v>
      </c>
      <c r="BK127">
        <f t="shared" si="606"/>
        <v>90.099009900990097</v>
      </c>
      <c r="BL127">
        <f t="shared" si="607"/>
        <v>90.338164251207729</v>
      </c>
      <c r="BM127">
        <f t="shared" si="608"/>
        <v>91.709844559585491</v>
      </c>
      <c r="BN127">
        <f t="shared" si="609"/>
        <v>94.20289855072464</v>
      </c>
      <c r="BO127">
        <f t="shared" si="610"/>
        <v>89.340101522842644</v>
      </c>
      <c r="BP127">
        <f t="shared" si="611"/>
        <v>90.476190476190482</v>
      </c>
      <c r="BQ127">
        <f t="shared" si="612"/>
        <v>93.596059113300484</v>
      </c>
      <c r="BR127">
        <f t="shared" si="613"/>
        <v>93.203883495145632</v>
      </c>
      <c r="BS127">
        <f t="shared" si="614"/>
        <v>91.079812206572768</v>
      </c>
      <c r="BT127">
        <f t="shared" si="615"/>
        <v>92.056074766355138</v>
      </c>
      <c r="BU127">
        <f t="shared" si="616"/>
        <v>90.5</v>
      </c>
      <c r="BV127">
        <f t="shared" si="617"/>
        <v>87.368421052631589</v>
      </c>
      <c r="BW127" s="447">
        <f t="shared" si="618"/>
        <v>91.164204991295563</v>
      </c>
      <c r="BX127" s="446">
        <f t="shared" si="619"/>
        <v>1.9276689430725802</v>
      </c>
      <c r="BY127" s="455"/>
      <c r="BZ127" s="444"/>
      <c r="CA127" s="458"/>
      <c r="CB127" s="453"/>
      <c r="CD127" s="456">
        <v>0.11111111111111099</v>
      </c>
      <c r="CE127" s="379">
        <v>185</v>
      </c>
      <c r="CF127" s="379">
        <v>190</v>
      </c>
      <c r="CG127" s="461">
        <v>178</v>
      </c>
      <c r="CH127" s="379">
        <v>196</v>
      </c>
      <c r="CI127" s="379">
        <v>179</v>
      </c>
      <c r="CJ127" s="379">
        <v>192</v>
      </c>
      <c r="CK127" s="379">
        <v>191</v>
      </c>
      <c r="CL127" s="379">
        <v>194</v>
      </c>
      <c r="CM127" s="379">
        <v>197</v>
      </c>
      <c r="CN127" s="379">
        <v>198</v>
      </c>
      <c r="CO127" s="379">
        <v>182</v>
      </c>
      <c r="CP127" s="379">
        <v>167</v>
      </c>
      <c r="CQ127" s="447">
        <f t="shared" si="620"/>
        <v>187.41666666666666</v>
      </c>
      <c r="CR127" s="446">
        <f t="shared" si="621"/>
        <v>9.4046249099562544</v>
      </c>
      <c r="CS127" s="455"/>
      <c r="CT127" s="444"/>
      <c r="CU127" s="458"/>
      <c r="CV127" s="453"/>
      <c r="CX127" s="456">
        <v>0.11111111111111099</v>
      </c>
      <c r="CY127">
        <f t="shared" si="622"/>
        <v>91.584158415841586</v>
      </c>
      <c r="CZ127">
        <f t="shared" si="623"/>
        <v>91.787439613526573</v>
      </c>
      <c r="DA127">
        <f t="shared" si="624"/>
        <v>92.2279792746114</v>
      </c>
      <c r="DB127">
        <f t="shared" si="625"/>
        <v>94.685990338164245</v>
      </c>
      <c r="DC127">
        <f t="shared" si="626"/>
        <v>90.862944162436548</v>
      </c>
      <c r="DD127">
        <f t="shared" si="627"/>
        <v>91.428571428571431</v>
      </c>
      <c r="DE127">
        <f t="shared" si="628"/>
        <v>94.088669950738918</v>
      </c>
      <c r="DF127">
        <f t="shared" si="629"/>
        <v>94.174757281553397</v>
      </c>
      <c r="DG127">
        <f t="shared" si="630"/>
        <v>92.488262910798127</v>
      </c>
      <c r="DH127">
        <f t="shared" si="631"/>
        <v>92.523364485981304</v>
      </c>
      <c r="DI127">
        <f t="shared" si="632"/>
        <v>91</v>
      </c>
      <c r="DJ127">
        <f t="shared" si="633"/>
        <v>87.89473684210526</v>
      </c>
      <c r="DK127" s="447">
        <f t="shared" si="634"/>
        <v>92.06223955869406</v>
      </c>
      <c r="DL127" s="446">
        <f t="shared" si="635"/>
        <v>1.8219663272251823</v>
      </c>
      <c r="DM127" s="455"/>
      <c r="DN127" s="444"/>
      <c r="DO127" s="458"/>
      <c r="DP127" s="453"/>
      <c r="DR127" s="456">
        <v>0.11111111111111099</v>
      </c>
      <c r="DS127" s="379">
        <v>188</v>
      </c>
      <c r="DT127" s="379">
        <v>189</v>
      </c>
      <c r="DU127" s="379">
        <v>179</v>
      </c>
      <c r="DV127" s="379">
        <v>191</v>
      </c>
      <c r="DW127" s="379">
        <v>180</v>
      </c>
      <c r="DX127" s="379">
        <v>190</v>
      </c>
      <c r="DY127" s="379">
        <v>192</v>
      </c>
      <c r="DZ127" s="379">
        <v>193</v>
      </c>
      <c r="EA127" s="379">
        <v>196</v>
      </c>
      <c r="EB127" s="379">
        <v>198</v>
      </c>
      <c r="EC127" s="379">
        <v>181</v>
      </c>
      <c r="ED127" s="379">
        <v>167</v>
      </c>
      <c r="EE127" s="447">
        <f t="shared" si="636"/>
        <v>187</v>
      </c>
      <c r="EF127" s="446">
        <f t="shared" si="637"/>
        <v>8.7490259198069893</v>
      </c>
      <c r="EG127" s="455"/>
      <c r="EH127" s="444"/>
      <c r="EI127" s="458"/>
      <c r="EJ127" s="453"/>
      <c r="EL127" s="456">
        <v>0.11111111111111099</v>
      </c>
      <c r="EM127">
        <f t="shared" si="638"/>
        <v>93.069306930693074</v>
      </c>
      <c r="EN127">
        <f t="shared" si="639"/>
        <v>91.304347826086953</v>
      </c>
      <c r="EO127">
        <f t="shared" si="640"/>
        <v>92.746113989637308</v>
      </c>
      <c r="EP127">
        <f t="shared" si="641"/>
        <v>92.270531400966178</v>
      </c>
      <c r="EQ127">
        <f t="shared" si="642"/>
        <v>91.370558375634516</v>
      </c>
      <c r="ER127">
        <f t="shared" si="643"/>
        <v>90.476190476190482</v>
      </c>
      <c r="ES127">
        <f t="shared" si="644"/>
        <v>94.581280788177338</v>
      </c>
      <c r="ET127">
        <f t="shared" si="645"/>
        <v>93.689320388349515</v>
      </c>
      <c r="EU127">
        <f t="shared" si="646"/>
        <v>92.018779342723008</v>
      </c>
      <c r="EV127">
        <f t="shared" si="647"/>
        <v>92.523364485981304</v>
      </c>
      <c r="EW127">
        <f t="shared" si="648"/>
        <v>90.5</v>
      </c>
      <c r="EX127">
        <f t="shared" si="649"/>
        <v>87.89473684210526</v>
      </c>
      <c r="EY127" s="447">
        <f t="shared" si="650"/>
        <v>91.870377570545415</v>
      </c>
      <c r="EZ127" s="446">
        <f t="shared" si="651"/>
        <v>1.7494948268945212</v>
      </c>
      <c r="FA127" s="455"/>
      <c r="FB127" s="444"/>
      <c r="FC127" s="458"/>
      <c r="FD127" s="453"/>
      <c r="FF127" s="456">
        <v>0.11111111111111099</v>
      </c>
      <c r="FG127" s="379">
        <v>190</v>
      </c>
      <c r="FH127" s="379">
        <v>187</v>
      </c>
      <c r="FI127" s="379">
        <v>182</v>
      </c>
      <c r="FJ127" s="379">
        <v>191</v>
      </c>
      <c r="FK127" s="379">
        <v>180</v>
      </c>
      <c r="FL127" s="379">
        <v>191</v>
      </c>
      <c r="FM127" s="379">
        <v>191</v>
      </c>
      <c r="FN127" s="379">
        <v>192</v>
      </c>
      <c r="FO127" s="379">
        <v>197</v>
      </c>
      <c r="FP127" s="379">
        <v>197</v>
      </c>
      <c r="FQ127" s="379">
        <v>182</v>
      </c>
      <c r="FR127" s="379">
        <v>168</v>
      </c>
      <c r="FS127" s="447">
        <f t="shared" si="652"/>
        <v>187.33333333333334</v>
      </c>
      <c r="FT127" s="446">
        <f t="shared" si="653"/>
        <v>8.2056890833941143</v>
      </c>
      <c r="FU127" s="455"/>
      <c r="FV127" s="444"/>
      <c r="FW127" s="458"/>
      <c r="FX127" s="453"/>
      <c r="FZ127" s="456">
        <v>0.11111111111111099</v>
      </c>
      <c r="GA127">
        <f t="shared" si="654"/>
        <v>94.059405940594047</v>
      </c>
      <c r="GB127">
        <f t="shared" si="655"/>
        <v>90.338164251207729</v>
      </c>
      <c r="GC127">
        <f t="shared" si="656"/>
        <v>94.300518134715034</v>
      </c>
      <c r="GD127">
        <f t="shared" si="657"/>
        <v>92.270531400966178</v>
      </c>
      <c r="GE127">
        <f t="shared" si="658"/>
        <v>91.370558375634516</v>
      </c>
      <c r="GF127">
        <f t="shared" si="659"/>
        <v>90.952380952380949</v>
      </c>
      <c r="GG127">
        <f t="shared" si="660"/>
        <v>94.088669950738918</v>
      </c>
      <c r="GH127">
        <f t="shared" si="661"/>
        <v>93.203883495145632</v>
      </c>
      <c r="GI127">
        <f t="shared" si="662"/>
        <v>92.488262910798127</v>
      </c>
      <c r="GJ127">
        <f t="shared" si="663"/>
        <v>92.056074766355138</v>
      </c>
      <c r="GK127">
        <f t="shared" si="664"/>
        <v>91</v>
      </c>
      <c r="GL127">
        <f t="shared" si="665"/>
        <v>88.421052631578945</v>
      </c>
      <c r="GM127" s="447">
        <f t="shared" si="666"/>
        <v>92.045791900842914</v>
      </c>
      <c r="GN127" s="446">
        <f t="shared" si="667"/>
        <v>1.7503051268751164</v>
      </c>
      <c r="GO127" s="455"/>
      <c r="GP127" s="444"/>
      <c r="GQ127" s="458"/>
      <c r="GR127" s="453"/>
      <c r="GT127" s="456">
        <v>0.11111111111111099</v>
      </c>
      <c r="GU127" s="461">
        <v>191</v>
      </c>
      <c r="GV127" s="379">
        <v>193</v>
      </c>
      <c r="GW127" s="379">
        <v>183</v>
      </c>
      <c r="GX127" s="379">
        <v>192</v>
      </c>
      <c r="GY127" s="379">
        <v>181</v>
      </c>
      <c r="GZ127" s="379">
        <v>191</v>
      </c>
      <c r="HA127" s="379">
        <v>192</v>
      </c>
      <c r="HB127" s="379">
        <v>192</v>
      </c>
      <c r="HC127" s="379">
        <v>197</v>
      </c>
      <c r="HD127" s="379">
        <v>198</v>
      </c>
      <c r="HE127" s="379">
        <v>183</v>
      </c>
      <c r="HF127" s="379">
        <v>168</v>
      </c>
      <c r="HG127" s="447">
        <f t="shared" si="668"/>
        <v>188.41666666666666</v>
      </c>
      <c r="HH127" s="446">
        <f t="shared" si="669"/>
        <v>8.36071259830854</v>
      </c>
      <c r="HI127" s="455"/>
      <c r="HJ127" s="444"/>
      <c r="HK127" s="458"/>
      <c r="HL127" s="453"/>
      <c r="HN127" s="456">
        <v>0.11111111111111099</v>
      </c>
      <c r="HO127">
        <f t="shared" si="670"/>
        <v>94.554455445544548</v>
      </c>
      <c r="HP127">
        <f t="shared" si="671"/>
        <v>93.236714975845416</v>
      </c>
      <c r="HQ127">
        <f t="shared" si="672"/>
        <v>94.818652849740943</v>
      </c>
      <c r="HR127">
        <f t="shared" si="673"/>
        <v>92.753623188405797</v>
      </c>
      <c r="HS127">
        <f t="shared" si="674"/>
        <v>91.878172588832484</v>
      </c>
      <c r="HT127">
        <f t="shared" si="675"/>
        <v>90.952380952380949</v>
      </c>
      <c r="HU127">
        <f t="shared" si="676"/>
        <v>94.581280788177338</v>
      </c>
      <c r="HV127">
        <f t="shared" si="677"/>
        <v>93.203883495145632</v>
      </c>
      <c r="HW127">
        <f t="shared" si="678"/>
        <v>92.488262910798127</v>
      </c>
      <c r="HX127">
        <f t="shared" si="679"/>
        <v>92.523364485981304</v>
      </c>
      <c r="HY127">
        <f t="shared" si="680"/>
        <v>91.5</v>
      </c>
      <c r="HZ127">
        <f t="shared" si="681"/>
        <v>88.421052631578945</v>
      </c>
      <c r="IA127" s="447">
        <f t="shared" si="682"/>
        <v>92.575987026035946</v>
      </c>
      <c r="IB127" s="446">
        <f t="shared" si="683"/>
        <v>1.7934779464337456</v>
      </c>
      <c r="IC127" s="455"/>
      <c r="ID127" s="444"/>
      <c r="IE127" s="458"/>
      <c r="IF127" s="453"/>
    </row>
    <row r="128" spans="2:278" ht="16" thickBot="1" x14ac:dyDescent="0.4">
      <c r="B128" s="460">
        <v>0.125</v>
      </c>
      <c r="C128" s="379">
        <v>177</v>
      </c>
      <c r="D128" s="379">
        <v>183</v>
      </c>
      <c r="E128" s="379">
        <v>169</v>
      </c>
      <c r="F128" s="379">
        <v>191</v>
      </c>
      <c r="G128" s="379">
        <v>174</v>
      </c>
      <c r="H128" s="379">
        <v>183</v>
      </c>
      <c r="I128" s="379">
        <v>186</v>
      </c>
      <c r="J128" s="379">
        <v>189</v>
      </c>
      <c r="K128" s="379">
        <v>189</v>
      </c>
      <c r="L128" s="379">
        <v>193</v>
      </c>
      <c r="M128" s="379">
        <v>178</v>
      </c>
      <c r="N128" s="379">
        <v>162</v>
      </c>
      <c r="O128" s="447">
        <f t="shared" si="588"/>
        <v>181.16666666666666</v>
      </c>
      <c r="P128" s="446">
        <f t="shared" si="589"/>
        <v>9.4564392042799295</v>
      </c>
      <c r="Q128" s="463"/>
      <c r="R128" s="444"/>
      <c r="S128" s="458"/>
      <c r="T128" s="462"/>
      <c r="V128" s="460">
        <v>0.125</v>
      </c>
      <c r="W128">
        <f t="shared" si="590"/>
        <v>85.507246376811594</v>
      </c>
      <c r="X128">
        <f t="shared" si="591"/>
        <v>88.405797101449281</v>
      </c>
      <c r="Y128">
        <f t="shared" si="592"/>
        <v>81.642512077294683</v>
      </c>
      <c r="Z128">
        <f t="shared" si="593"/>
        <v>96.954314720812178</v>
      </c>
      <c r="AA128">
        <f t="shared" si="594"/>
        <v>88.324873096446694</v>
      </c>
      <c r="AB128">
        <f t="shared" si="595"/>
        <v>87.142857142857139</v>
      </c>
      <c r="AC128">
        <f t="shared" si="596"/>
        <v>91.62561576354679</v>
      </c>
      <c r="AD128">
        <f t="shared" si="597"/>
        <v>91.747572815533985</v>
      </c>
      <c r="AE128">
        <f t="shared" si="598"/>
        <v>88.732394366197184</v>
      </c>
      <c r="AF128">
        <f t="shared" si="599"/>
        <v>96.5</v>
      </c>
      <c r="AG128">
        <f t="shared" si="600"/>
        <v>93.684210526315795</v>
      </c>
      <c r="AH128">
        <f t="shared" si="601"/>
        <v>85.263157894736835</v>
      </c>
      <c r="AI128" s="447">
        <f t="shared" si="602"/>
        <v>89.627545990166865</v>
      </c>
      <c r="AJ128" s="446">
        <f t="shared" si="603"/>
        <v>4.6299971423717396</v>
      </c>
      <c r="AK128" s="463"/>
      <c r="AL128" s="444"/>
      <c r="AM128" s="458"/>
      <c r="AN128" s="462"/>
      <c r="AP128" s="460">
        <v>0.125</v>
      </c>
      <c r="AQ128" s="379">
        <v>183</v>
      </c>
      <c r="AR128" s="379">
        <v>187</v>
      </c>
      <c r="AS128" s="379">
        <v>176</v>
      </c>
      <c r="AT128" s="379">
        <v>196</v>
      </c>
      <c r="AU128" s="379">
        <v>177</v>
      </c>
      <c r="AV128" s="379">
        <v>189</v>
      </c>
      <c r="AW128" s="379">
        <v>189</v>
      </c>
      <c r="AX128" s="379">
        <v>193</v>
      </c>
      <c r="AY128" s="379">
        <v>195</v>
      </c>
      <c r="AZ128" s="379">
        <v>197</v>
      </c>
      <c r="BA128" s="379">
        <v>181</v>
      </c>
      <c r="BB128" s="379">
        <v>167</v>
      </c>
      <c r="BC128" s="447">
        <f t="shared" si="604"/>
        <v>185.83333333333334</v>
      </c>
      <c r="BD128" s="446">
        <f t="shared" si="605"/>
        <v>9.2719845216489105</v>
      </c>
      <c r="BE128" s="463"/>
      <c r="BF128" s="444"/>
      <c r="BG128" s="458"/>
      <c r="BH128" s="462"/>
      <c r="BJ128" s="460">
        <v>0.125</v>
      </c>
      <c r="BK128">
        <f t="shared" si="606"/>
        <v>90.594059405940598</v>
      </c>
      <c r="BL128">
        <f t="shared" si="607"/>
        <v>90.338164251207729</v>
      </c>
      <c r="BM128">
        <f t="shared" si="608"/>
        <v>91.191709844559583</v>
      </c>
      <c r="BN128">
        <f t="shared" si="609"/>
        <v>94.685990338164245</v>
      </c>
      <c r="BO128">
        <f t="shared" si="610"/>
        <v>89.847715736040612</v>
      </c>
      <c r="BP128">
        <f t="shared" si="611"/>
        <v>90</v>
      </c>
      <c r="BQ128">
        <f t="shared" si="612"/>
        <v>93.103448275862064</v>
      </c>
      <c r="BR128">
        <f t="shared" si="613"/>
        <v>93.689320388349515</v>
      </c>
      <c r="BS128">
        <f t="shared" si="614"/>
        <v>91.549295774647888</v>
      </c>
      <c r="BT128">
        <f t="shared" si="615"/>
        <v>92.056074766355138</v>
      </c>
      <c r="BU128">
        <f t="shared" si="616"/>
        <v>90.5</v>
      </c>
      <c r="BV128">
        <f t="shared" si="617"/>
        <v>87.89473684210526</v>
      </c>
      <c r="BW128" s="447">
        <f t="shared" si="618"/>
        <v>91.287542968602722</v>
      </c>
      <c r="BX128" s="446">
        <f t="shared" si="619"/>
        <v>1.8715160874555927</v>
      </c>
      <c r="BY128" s="463"/>
      <c r="BZ128" s="444"/>
      <c r="CA128" s="458"/>
      <c r="CB128" s="462"/>
      <c r="CD128" s="460">
        <v>0.125</v>
      </c>
      <c r="CE128" s="379">
        <v>186</v>
      </c>
      <c r="CF128" s="379">
        <v>191</v>
      </c>
      <c r="CG128" s="379">
        <v>178</v>
      </c>
      <c r="CH128" s="379">
        <v>197</v>
      </c>
      <c r="CI128" s="379">
        <v>177</v>
      </c>
      <c r="CJ128" s="379">
        <v>192</v>
      </c>
      <c r="CK128" s="379">
        <v>190</v>
      </c>
      <c r="CL128" s="379">
        <v>194</v>
      </c>
      <c r="CM128" s="379">
        <v>197</v>
      </c>
      <c r="CN128" s="379">
        <v>199</v>
      </c>
      <c r="CO128" s="379">
        <v>182</v>
      </c>
      <c r="CP128" s="379">
        <v>168</v>
      </c>
      <c r="CQ128" s="447">
        <f t="shared" si="620"/>
        <v>187.58333333333334</v>
      </c>
      <c r="CR128" s="446">
        <f t="shared" si="621"/>
        <v>9.5675429859436107</v>
      </c>
      <c r="CS128" s="463"/>
      <c r="CT128" s="444"/>
      <c r="CU128" s="458"/>
      <c r="CV128" s="462"/>
      <c r="CX128" s="460">
        <v>0.125</v>
      </c>
      <c r="CY128">
        <f t="shared" si="622"/>
        <v>92.079207920792086</v>
      </c>
      <c r="CZ128">
        <f t="shared" si="623"/>
        <v>92.270531400966178</v>
      </c>
      <c r="DA128">
        <f t="shared" si="624"/>
        <v>92.2279792746114</v>
      </c>
      <c r="DB128">
        <f t="shared" si="625"/>
        <v>95.169082125603865</v>
      </c>
      <c r="DC128">
        <f t="shared" si="626"/>
        <v>89.847715736040612</v>
      </c>
      <c r="DD128">
        <f t="shared" si="627"/>
        <v>91.428571428571431</v>
      </c>
      <c r="DE128">
        <f t="shared" si="628"/>
        <v>93.596059113300484</v>
      </c>
      <c r="DF128">
        <f t="shared" si="629"/>
        <v>94.174757281553397</v>
      </c>
      <c r="DG128">
        <f t="shared" si="630"/>
        <v>92.488262910798127</v>
      </c>
      <c r="DH128">
        <f t="shared" si="631"/>
        <v>92.990654205607484</v>
      </c>
      <c r="DI128">
        <f t="shared" si="632"/>
        <v>91</v>
      </c>
      <c r="DJ128">
        <f t="shared" si="633"/>
        <v>88.421052631578945</v>
      </c>
      <c r="DK128" s="447">
        <f t="shared" si="634"/>
        <v>92.141156169118673</v>
      </c>
      <c r="DL128" s="446">
        <f t="shared" si="635"/>
        <v>1.8389698009326279</v>
      </c>
      <c r="DM128" s="463"/>
      <c r="DN128" s="444"/>
      <c r="DO128" s="458"/>
      <c r="DP128" s="462"/>
      <c r="DR128" s="460">
        <v>0.125</v>
      </c>
      <c r="DS128" s="379">
        <v>188</v>
      </c>
      <c r="DT128" s="379">
        <v>190</v>
      </c>
      <c r="DU128" s="379">
        <v>181</v>
      </c>
      <c r="DV128" s="379">
        <v>193</v>
      </c>
      <c r="DW128" s="379">
        <v>179</v>
      </c>
      <c r="DX128" s="379">
        <v>191</v>
      </c>
      <c r="DY128" s="379">
        <v>192</v>
      </c>
      <c r="DZ128" s="379">
        <v>192</v>
      </c>
      <c r="EA128" s="379">
        <v>195</v>
      </c>
      <c r="EB128" s="379">
        <v>198</v>
      </c>
      <c r="EC128" s="379">
        <v>182</v>
      </c>
      <c r="ED128" s="379">
        <v>168</v>
      </c>
      <c r="EE128" s="447">
        <f t="shared" si="636"/>
        <v>187.41666666666666</v>
      </c>
      <c r="EF128" s="446">
        <f t="shared" si="637"/>
        <v>8.4257002226772961</v>
      </c>
      <c r="EG128" s="463"/>
      <c r="EH128" s="444"/>
      <c r="EI128" s="458"/>
      <c r="EJ128" s="462"/>
      <c r="EL128" s="460">
        <v>0.125</v>
      </c>
      <c r="EM128">
        <f t="shared" si="638"/>
        <v>93.069306930693074</v>
      </c>
      <c r="EN128">
        <f t="shared" si="639"/>
        <v>91.787439613526573</v>
      </c>
      <c r="EO128">
        <f t="shared" si="640"/>
        <v>93.782383419689126</v>
      </c>
      <c r="EP128">
        <f t="shared" si="641"/>
        <v>93.236714975845416</v>
      </c>
      <c r="EQ128">
        <f t="shared" si="642"/>
        <v>90.862944162436548</v>
      </c>
      <c r="ER128">
        <f t="shared" si="643"/>
        <v>90.952380952380949</v>
      </c>
      <c r="ES128">
        <f t="shared" si="644"/>
        <v>94.581280788177338</v>
      </c>
      <c r="ET128">
        <f t="shared" si="645"/>
        <v>93.203883495145632</v>
      </c>
      <c r="EU128">
        <f t="shared" si="646"/>
        <v>91.549295774647888</v>
      </c>
      <c r="EV128">
        <f t="shared" si="647"/>
        <v>92.523364485981304</v>
      </c>
      <c r="EW128">
        <f t="shared" si="648"/>
        <v>91</v>
      </c>
      <c r="EX128">
        <f t="shared" si="649"/>
        <v>88.421052631578945</v>
      </c>
      <c r="EY128" s="447">
        <f t="shared" si="650"/>
        <v>92.080837269175234</v>
      </c>
      <c r="EZ128" s="446">
        <f t="shared" si="651"/>
        <v>1.6680199045294302</v>
      </c>
      <c r="FA128" s="463"/>
      <c r="FB128" s="444"/>
      <c r="FC128" s="458"/>
      <c r="FD128" s="462"/>
      <c r="FF128" s="460">
        <v>0.125</v>
      </c>
      <c r="FG128" s="379">
        <v>190</v>
      </c>
      <c r="FH128" s="379">
        <v>188</v>
      </c>
      <c r="FI128" s="379">
        <v>181</v>
      </c>
      <c r="FJ128" s="379">
        <v>191</v>
      </c>
      <c r="FK128" s="379">
        <v>180</v>
      </c>
      <c r="FL128" s="379">
        <v>191</v>
      </c>
      <c r="FM128" s="379">
        <v>191</v>
      </c>
      <c r="FN128" s="379">
        <v>192</v>
      </c>
      <c r="FO128" s="379">
        <v>198</v>
      </c>
      <c r="FP128" s="379">
        <v>198</v>
      </c>
      <c r="FQ128" s="379">
        <v>181</v>
      </c>
      <c r="FR128" s="379">
        <v>168</v>
      </c>
      <c r="FS128" s="447">
        <f t="shared" si="652"/>
        <v>187.41666666666666</v>
      </c>
      <c r="FT128" s="446">
        <f t="shared" si="653"/>
        <v>8.5541944345591325</v>
      </c>
      <c r="FU128" s="463"/>
      <c r="FV128" s="444"/>
      <c r="FW128" s="458"/>
      <c r="FX128" s="462"/>
      <c r="FZ128" s="460">
        <v>0.125</v>
      </c>
      <c r="GA128">
        <f t="shared" si="654"/>
        <v>94.059405940594047</v>
      </c>
      <c r="GB128">
        <f t="shared" si="655"/>
        <v>90.821256038647348</v>
      </c>
      <c r="GC128">
        <f t="shared" si="656"/>
        <v>93.782383419689126</v>
      </c>
      <c r="GD128">
        <f t="shared" si="657"/>
        <v>92.270531400966178</v>
      </c>
      <c r="GE128">
        <f t="shared" si="658"/>
        <v>91.370558375634516</v>
      </c>
      <c r="GF128">
        <f t="shared" si="659"/>
        <v>90.952380952380949</v>
      </c>
      <c r="GG128">
        <f t="shared" si="660"/>
        <v>94.088669950738918</v>
      </c>
      <c r="GH128">
        <f t="shared" si="661"/>
        <v>93.203883495145632</v>
      </c>
      <c r="GI128">
        <f t="shared" si="662"/>
        <v>92.957746478873233</v>
      </c>
      <c r="GJ128">
        <f t="shared" si="663"/>
        <v>92.523364485981304</v>
      </c>
      <c r="GK128">
        <f t="shared" si="664"/>
        <v>90.5</v>
      </c>
      <c r="GL128">
        <f t="shared" si="665"/>
        <v>88.421052631578945</v>
      </c>
      <c r="GM128" s="447">
        <f t="shared" si="666"/>
        <v>92.079269430852506</v>
      </c>
      <c r="GN128" s="446">
        <f t="shared" si="667"/>
        <v>1.7151967118986955</v>
      </c>
      <c r="GO128" s="463"/>
      <c r="GP128" s="444"/>
      <c r="GQ128" s="458"/>
      <c r="GR128" s="462"/>
      <c r="GT128" s="460">
        <v>0.125</v>
      </c>
      <c r="GU128" s="379">
        <v>192</v>
      </c>
      <c r="GV128" s="379">
        <v>193</v>
      </c>
      <c r="GW128" s="379">
        <v>183</v>
      </c>
      <c r="GX128" s="379">
        <v>193</v>
      </c>
      <c r="GY128" s="379">
        <v>181</v>
      </c>
      <c r="GZ128" s="379">
        <v>192</v>
      </c>
      <c r="HA128" s="379">
        <v>192</v>
      </c>
      <c r="HB128" s="379">
        <v>192</v>
      </c>
      <c r="HC128" s="379">
        <v>197</v>
      </c>
      <c r="HD128" s="379">
        <v>200</v>
      </c>
      <c r="HE128" s="379">
        <v>182</v>
      </c>
      <c r="HF128" s="379">
        <v>168</v>
      </c>
      <c r="HG128" s="447">
        <f t="shared" si="668"/>
        <v>188.75</v>
      </c>
      <c r="HH128" s="446">
        <f t="shared" si="669"/>
        <v>8.7503246693012375</v>
      </c>
      <c r="HI128" s="463"/>
      <c r="HJ128" s="444"/>
      <c r="HK128" s="458"/>
      <c r="HL128" s="462"/>
      <c r="HN128" s="460">
        <v>0.125</v>
      </c>
      <c r="HO128">
        <f t="shared" si="670"/>
        <v>95.049504950495049</v>
      </c>
      <c r="HP128">
        <f t="shared" si="671"/>
        <v>93.236714975845416</v>
      </c>
      <c r="HQ128">
        <f t="shared" si="672"/>
        <v>94.818652849740943</v>
      </c>
      <c r="HR128">
        <f t="shared" si="673"/>
        <v>93.236714975845416</v>
      </c>
      <c r="HS128">
        <f t="shared" si="674"/>
        <v>91.878172588832484</v>
      </c>
      <c r="HT128">
        <f t="shared" si="675"/>
        <v>91.428571428571431</v>
      </c>
      <c r="HU128">
        <f t="shared" si="676"/>
        <v>94.581280788177338</v>
      </c>
      <c r="HV128">
        <f t="shared" si="677"/>
        <v>93.203883495145632</v>
      </c>
      <c r="HW128">
        <f t="shared" si="678"/>
        <v>92.488262910798127</v>
      </c>
      <c r="HX128">
        <f t="shared" si="679"/>
        <v>93.45794392523365</v>
      </c>
      <c r="HY128">
        <f t="shared" si="680"/>
        <v>91</v>
      </c>
      <c r="HZ128">
        <f t="shared" si="681"/>
        <v>88.421052631578945</v>
      </c>
      <c r="IA128" s="447">
        <f t="shared" si="682"/>
        <v>92.733396293355369</v>
      </c>
      <c r="IB128" s="446">
        <f t="shared" si="683"/>
        <v>1.8702298023331827</v>
      </c>
      <c r="IC128" s="463"/>
      <c r="ID128" s="444"/>
      <c r="IE128" s="458"/>
      <c r="IF128" s="462"/>
    </row>
    <row r="129" spans="1:240" ht="16" thickBot="1" x14ac:dyDescent="0.4">
      <c r="B129" s="456">
        <v>0.13888888888888901</v>
      </c>
      <c r="C129" s="379">
        <v>178</v>
      </c>
      <c r="D129" s="379">
        <v>183</v>
      </c>
      <c r="E129" s="379">
        <v>168</v>
      </c>
      <c r="F129" s="379">
        <v>191</v>
      </c>
      <c r="G129" s="379">
        <v>174</v>
      </c>
      <c r="H129" s="379">
        <v>185</v>
      </c>
      <c r="I129" s="379">
        <v>186</v>
      </c>
      <c r="J129" s="379">
        <v>190</v>
      </c>
      <c r="K129" s="379">
        <v>189</v>
      </c>
      <c r="L129" s="379">
        <v>193</v>
      </c>
      <c r="M129" s="379">
        <v>178</v>
      </c>
      <c r="N129" s="379">
        <v>164</v>
      </c>
      <c r="O129" s="447">
        <f t="shared" si="588"/>
        <v>181.58333333333334</v>
      </c>
      <c r="P129" s="446">
        <f t="shared" si="589"/>
        <v>9.3172209408495856</v>
      </c>
      <c r="Q129" s="459" t="s">
        <v>184</v>
      </c>
      <c r="R129" s="444">
        <f>AVERAGE(H128:H130,I128:I130,J128:J130,K128:K130,L128:L130,M128:M130,N128:N130,G128:G130,F128:F130,E128:E130,D128:D130,C128:C130)</f>
        <v>181.58333333333334</v>
      </c>
      <c r="S129" s="458">
        <f>STDEV(C129:N131)</f>
        <v>9.2508257889648853</v>
      </c>
      <c r="T129" s="457">
        <f>S129/SQRT(10)</f>
        <v>2.9253679730553177</v>
      </c>
      <c r="V129" s="456">
        <v>0.13888888888888901</v>
      </c>
      <c r="W129">
        <f t="shared" si="590"/>
        <v>85.990338164251213</v>
      </c>
      <c r="X129">
        <f t="shared" si="591"/>
        <v>88.405797101449281</v>
      </c>
      <c r="Y129">
        <f t="shared" si="592"/>
        <v>81.159420289855078</v>
      </c>
      <c r="Z129">
        <f t="shared" si="593"/>
        <v>96.954314720812178</v>
      </c>
      <c r="AA129">
        <f t="shared" si="594"/>
        <v>88.324873096446694</v>
      </c>
      <c r="AB129">
        <f t="shared" si="595"/>
        <v>88.095238095238088</v>
      </c>
      <c r="AC129">
        <f t="shared" si="596"/>
        <v>91.62561576354679</v>
      </c>
      <c r="AD129">
        <f t="shared" si="597"/>
        <v>92.233009708737868</v>
      </c>
      <c r="AE129">
        <f t="shared" si="598"/>
        <v>88.732394366197184</v>
      </c>
      <c r="AF129">
        <f t="shared" si="599"/>
        <v>96.5</v>
      </c>
      <c r="AG129">
        <f t="shared" si="600"/>
        <v>93.684210526315795</v>
      </c>
      <c r="AH129">
        <f t="shared" si="601"/>
        <v>86.31578947368422</v>
      </c>
      <c r="AI129" s="447">
        <f t="shared" si="602"/>
        <v>89.8350834422112</v>
      </c>
      <c r="AJ129" s="446">
        <f t="shared" si="603"/>
        <v>4.5714291537774887</v>
      </c>
      <c r="AK129" s="459" t="s">
        <v>184</v>
      </c>
      <c r="AL129" s="444">
        <f>AVERAGE(AB129:AB131,AC129:AC131,AD129:AD131,AE129:AE131,AF129:AF131,AG129:AG131,AH129:AH131)</f>
        <v>91.453325212052874</v>
      </c>
      <c r="AM129" s="458">
        <f>STDEV(W129:AH131)</f>
        <v>4.5990890592473956</v>
      </c>
      <c r="AN129" s="457">
        <f>AM129/SQRT(10)</f>
        <v>1.4543596589182846</v>
      </c>
      <c r="AP129" s="456">
        <v>0.13888888888888901</v>
      </c>
      <c r="AQ129" s="379">
        <v>183</v>
      </c>
      <c r="AR129" s="379">
        <v>189</v>
      </c>
      <c r="AS129" s="379">
        <v>176</v>
      </c>
      <c r="AT129" s="379">
        <v>196</v>
      </c>
      <c r="AU129" s="379">
        <v>177</v>
      </c>
      <c r="AV129" s="379">
        <v>189</v>
      </c>
      <c r="AW129" s="379">
        <v>189</v>
      </c>
      <c r="AX129" s="379">
        <v>193</v>
      </c>
      <c r="AY129" s="379">
        <v>194</v>
      </c>
      <c r="AZ129" s="379">
        <v>197</v>
      </c>
      <c r="BA129" s="379">
        <v>181</v>
      </c>
      <c r="BB129" s="379">
        <v>166</v>
      </c>
      <c r="BC129" s="447">
        <f t="shared" si="604"/>
        <v>185.83333333333334</v>
      </c>
      <c r="BD129" s="446">
        <f t="shared" si="605"/>
        <v>9.4179068638933607</v>
      </c>
      <c r="BE129" s="459" t="s">
        <v>184</v>
      </c>
      <c r="BF129" s="444">
        <f>AVERAGE(AV128:AV130,AW128:AW130,AX128:AX130,AY128:AY130,AZ128:AZ130,BA128:BA130,BB128:BB130,AU128:AU130,AT128:AT130,AS128:AS130,AR128:AR130,AQ128:AQ130)</f>
        <v>186.13888888888889</v>
      </c>
      <c r="BG129" s="458">
        <f>STDEV(AQ129:BB131)</f>
        <v>9.0800234249051055</v>
      </c>
      <c r="BH129" s="457">
        <f>BG129/SQRT(10)</f>
        <v>2.8713555230382988</v>
      </c>
      <c r="BJ129" s="456">
        <v>0.13888888888888901</v>
      </c>
      <c r="BK129">
        <f t="shared" si="606"/>
        <v>90.594059405940598</v>
      </c>
      <c r="BL129">
        <f t="shared" si="607"/>
        <v>91.304347826086953</v>
      </c>
      <c r="BM129">
        <f t="shared" si="608"/>
        <v>91.191709844559583</v>
      </c>
      <c r="BN129">
        <f t="shared" si="609"/>
        <v>94.685990338164245</v>
      </c>
      <c r="BO129">
        <f t="shared" si="610"/>
        <v>89.847715736040612</v>
      </c>
      <c r="BP129">
        <f t="shared" si="611"/>
        <v>90</v>
      </c>
      <c r="BQ129">
        <f t="shared" si="612"/>
        <v>93.103448275862064</v>
      </c>
      <c r="BR129">
        <f t="shared" si="613"/>
        <v>93.689320388349515</v>
      </c>
      <c r="BS129">
        <f t="shared" si="614"/>
        <v>91.079812206572768</v>
      </c>
      <c r="BT129">
        <f t="shared" si="615"/>
        <v>92.056074766355138</v>
      </c>
      <c r="BU129">
        <f t="shared" si="616"/>
        <v>90.5</v>
      </c>
      <c r="BV129">
        <f t="shared" si="617"/>
        <v>87.368421052631589</v>
      </c>
      <c r="BW129" s="447">
        <f t="shared" si="618"/>
        <v>91.285074986713596</v>
      </c>
      <c r="BX129" s="446">
        <f t="shared" si="619"/>
        <v>1.9411853736336366</v>
      </c>
      <c r="BY129" s="459" t="s">
        <v>184</v>
      </c>
      <c r="BZ129" s="444">
        <f>AVERAGE(BP128:BP130,BQ128:BQ130,BR128:BR130,BS128:BS130,BT128:BT130,BU128:BU130,BV128:BV130,BO128:BO130,BN128:BN130,BM128:BM130,BL128:BL130,BK128:BK130)</f>
        <v>91.436247635247113</v>
      </c>
      <c r="CA129" s="458">
        <f>STDEV(BK129:BV131)</f>
        <v>1.836906136758478</v>
      </c>
      <c r="CB129" s="457">
        <f>CA129/SQRT(10)</f>
        <v>0.58088072400975366</v>
      </c>
      <c r="CD129" s="456">
        <v>0.13888888888888901</v>
      </c>
      <c r="CE129" s="379">
        <v>186</v>
      </c>
      <c r="CF129" s="379">
        <v>192</v>
      </c>
      <c r="CG129" s="379">
        <v>178</v>
      </c>
      <c r="CH129" s="379">
        <v>197</v>
      </c>
      <c r="CI129" s="379">
        <v>177</v>
      </c>
      <c r="CJ129" s="379">
        <v>191</v>
      </c>
      <c r="CK129" s="379">
        <v>190</v>
      </c>
      <c r="CL129" s="379">
        <v>193</v>
      </c>
      <c r="CM129" s="379">
        <v>197</v>
      </c>
      <c r="CN129" s="379">
        <v>199</v>
      </c>
      <c r="CO129" s="379">
        <v>182</v>
      </c>
      <c r="CP129" s="379">
        <v>167</v>
      </c>
      <c r="CQ129" s="447">
        <f t="shared" si="620"/>
        <v>187.41666666666666</v>
      </c>
      <c r="CR129" s="446">
        <f t="shared" si="621"/>
        <v>9.6996563513009733</v>
      </c>
      <c r="CS129" s="459" t="s">
        <v>184</v>
      </c>
      <c r="CT129" s="444">
        <f>AVERAGE(CJ128:CJ130,CK128:CK130,CL128:CL130,CM128:CM130,CN128:CN130,CO128:CO130,CP128:CP130,CI128:CI130,CH128:CH130,CG128:CG130,CF128:CF130,CE128:CE130)</f>
        <v>187.63888888888889</v>
      </c>
      <c r="CU129" s="458">
        <f>STDEV(CE129:CP131)</f>
        <v>9.2473505429118497</v>
      </c>
      <c r="CV129" s="457">
        <f>CU129/SQRT(10)</f>
        <v>2.9242690037596075</v>
      </c>
      <c r="CX129" s="456">
        <v>0.13888888888888901</v>
      </c>
      <c r="CY129">
        <f t="shared" si="622"/>
        <v>92.079207920792086</v>
      </c>
      <c r="CZ129">
        <f t="shared" si="623"/>
        <v>92.753623188405797</v>
      </c>
      <c r="DA129">
        <f t="shared" si="624"/>
        <v>92.2279792746114</v>
      </c>
      <c r="DB129">
        <f t="shared" si="625"/>
        <v>95.169082125603865</v>
      </c>
      <c r="DC129">
        <f t="shared" si="626"/>
        <v>89.847715736040612</v>
      </c>
      <c r="DD129">
        <f t="shared" si="627"/>
        <v>90.952380952380949</v>
      </c>
      <c r="DE129">
        <f t="shared" si="628"/>
        <v>93.596059113300484</v>
      </c>
      <c r="DF129">
        <f t="shared" si="629"/>
        <v>93.689320388349515</v>
      </c>
      <c r="DG129">
        <f t="shared" si="630"/>
        <v>92.488262910798127</v>
      </c>
      <c r="DH129">
        <f t="shared" si="631"/>
        <v>92.990654205607484</v>
      </c>
      <c r="DI129">
        <f t="shared" si="632"/>
        <v>91</v>
      </c>
      <c r="DJ129">
        <f t="shared" si="633"/>
        <v>87.89473684210526</v>
      </c>
      <c r="DK129" s="447">
        <f t="shared" si="634"/>
        <v>92.057418554832964</v>
      </c>
      <c r="DL129" s="446">
        <f t="shared" si="635"/>
        <v>1.9266961476297657</v>
      </c>
      <c r="DM129" s="459" t="s">
        <v>184</v>
      </c>
      <c r="DN129" s="444">
        <f>AVERAGE(DD128:DD130,DE128:DE130,DF128:DF130,DG128:DG130,DH128:DH130,DI128:DI130,DJ128:DJ130,DC128:DC130,DB128:DB130,DA128:DA130,CZ128:CZ130,CY128:CY130)</f>
        <v>92.168189055248178</v>
      </c>
      <c r="DO129" s="458">
        <f>STDEV(CY129:DJ131)</f>
        <v>1.8613581081275898</v>
      </c>
      <c r="DP129" s="457">
        <f>DO129/SQRT(10)</f>
        <v>0.5886131162905156</v>
      </c>
      <c r="DR129" s="456">
        <v>0.13888888888888901</v>
      </c>
      <c r="DS129" s="379">
        <v>188</v>
      </c>
      <c r="DT129" s="379">
        <v>191</v>
      </c>
      <c r="DU129" s="379">
        <v>179</v>
      </c>
      <c r="DV129" s="379">
        <v>193</v>
      </c>
      <c r="DW129" s="379">
        <v>179</v>
      </c>
      <c r="DX129" s="379">
        <v>190</v>
      </c>
      <c r="DY129" s="379">
        <v>190</v>
      </c>
      <c r="DZ129" s="379">
        <v>192</v>
      </c>
      <c r="EA129" s="379">
        <v>196</v>
      </c>
      <c r="EB129" s="379">
        <v>198</v>
      </c>
      <c r="EC129" s="379">
        <v>181</v>
      </c>
      <c r="ED129" s="379">
        <v>169</v>
      </c>
      <c r="EE129" s="447">
        <f t="shared" si="636"/>
        <v>187.16666666666666</v>
      </c>
      <c r="EF129" s="446">
        <f t="shared" si="637"/>
        <v>8.4512864360547155</v>
      </c>
      <c r="EG129" s="459" t="s">
        <v>184</v>
      </c>
      <c r="EH129" s="444">
        <f>AVERAGE(DX128:DX130,DY128:DY130,DZ128:DZ130,EA128:EA130,EB128:EB130,EC128:EC130,ED128:ED130,DW128:DW130,DV128:DV130,DU128:DU130,DT128:DT130,DS128:DS130)</f>
        <v>187.41666666666666</v>
      </c>
      <c r="EI129" s="458">
        <f>STDEV(DS129:ED131)</f>
        <v>8.3602897344795686</v>
      </c>
      <c r="EJ129" s="457">
        <f>EI129/SQRT(10)</f>
        <v>2.6437557459879768</v>
      </c>
      <c r="EL129" s="456">
        <v>0.13888888888888901</v>
      </c>
      <c r="EM129">
        <f t="shared" si="638"/>
        <v>93.069306930693074</v>
      </c>
      <c r="EN129">
        <f t="shared" si="639"/>
        <v>92.270531400966178</v>
      </c>
      <c r="EO129">
        <f t="shared" si="640"/>
        <v>92.746113989637308</v>
      </c>
      <c r="EP129">
        <f t="shared" si="641"/>
        <v>93.236714975845416</v>
      </c>
      <c r="EQ129">
        <f t="shared" si="642"/>
        <v>90.862944162436548</v>
      </c>
      <c r="ER129">
        <f t="shared" si="643"/>
        <v>90.476190476190482</v>
      </c>
      <c r="ES129">
        <f t="shared" si="644"/>
        <v>93.596059113300484</v>
      </c>
      <c r="ET129">
        <f t="shared" si="645"/>
        <v>93.203883495145632</v>
      </c>
      <c r="EU129">
        <f t="shared" si="646"/>
        <v>92.018779342723008</v>
      </c>
      <c r="EV129">
        <f t="shared" si="647"/>
        <v>92.523364485981304</v>
      </c>
      <c r="EW129">
        <f t="shared" si="648"/>
        <v>90.5</v>
      </c>
      <c r="EX129">
        <f t="shared" si="649"/>
        <v>88.94736842105263</v>
      </c>
      <c r="EY129" s="447">
        <f t="shared" si="650"/>
        <v>91.954271399497671</v>
      </c>
      <c r="EZ129" s="446">
        <f t="shared" si="651"/>
        <v>1.4375520708486156</v>
      </c>
      <c r="FA129" s="459" t="s">
        <v>184</v>
      </c>
      <c r="FB129" s="444">
        <f>AVERAGE(ER128:ER130,ES128:ES130,ET128:ET130,EU128:EU130,EV128:EV130,EW128:EW130,EX128:EX130,EQ128:EQ130,EP128:EP130,EO128:EO130,EN128:EN130,EM128:EM130)</f>
        <v>92.077512217891808</v>
      </c>
      <c r="FC129" s="458">
        <f>STDEV(EM129:EX131)</f>
        <v>1.4996019728867169</v>
      </c>
      <c r="FD129" s="457">
        <f>FC129/SQRT(10)</f>
        <v>0.47421578180040924</v>
      </c>
      <c r="FF129" s="456">
        <v>0.13888888888888901</v>
      </c>
      <c r="FG129" s="379">
        <v>189</v>
      </c>
      <c r="FH129" s="379">
        <v>188</v>
      </c>
      <c r="FI129" s="379">
        <v>181</v>
      </c>
      <c r="FJ129" s="379">
        <v>191</v>
      </c>
      <c r="FK129" s="379">
        <v>181</v>
      </c>
      <c r="FL129" s="379">
        <v>191</v>
      </c>
      <c r="FM129" s="379">
        <v>190</v>
      </c>
      <c r="FN129" s="379">
        <v>193</v>
      </c>
      <c r="FO129" s="379">
        <v>197</v>
      </c>
      <c r="FP129" s="379">
        <v>199</v>
      </c>
      <c r="FQ129" s="379">
        <v>181</v>
      </c>
      <c r="FR129" s="379">
        <v>168</v>
      </c>
      <c r="FS129" s="447">
        <f t="shared" si="652"/>
        <v>187.41666666666666</v>
      </c>
      <c r="FT129" s="446">
        <f t="shared" si="653"/>
        <v>8.4901904179666872</v>
      </c>
      <c r="FU129" s="459" t="s">
        <v>184</v>
      </c>
      <c r="FV129" s="444">
        <f>AVERAGE(FL128:FL130,FM128:FM130,FN128:FN130,FO128:FO130,FP128:FP130,FQ128:FQ130,FR128:FR130,FK128:FK130,FJ128:FJ130,FI128:FI130,FH128:FH130,FG128:FG130)</f>
        <v>187.47222222222223</v>
      </c>
      <c r="FW129" s="458">
        <f>STDEV(FG129:FR131)</f>
        <v>8.220184217609031</v>
      </c>
      <c r="FX129" s="457">
        <f>FW129/SQRT(10)</f>
        <v>2.5994504913813725</v>
      </c>
      <c r="FZ129" s="456">
        <v>0.13888888888888901</v>
      </c>
      <c r="GA129">
        <f t="shared" si="654"/>
        <v>93.564356435643575</v>
      </c>
      <c r="GB129">
        <f t="shared" si="655"/>
        <v>90.821256038647348</v>
      </c>
      <c r="GC129">
        <f t="shared" si="656"/>
        <v>93.782383419689126</v>
      </c>
      <c r="GD129">
        <f t="shared" si="657"/>
        <v>92.270531400966178</v>
      </c>
      <c r="GE129">
        <f t="shared" si="658"/>
        <v>91.878172588832484</v>
      </c>
      <c r="GF129">
        <f t="shared" si="659"/>
        <v>90.952380952380949</v>
      </c>
      <c r="GG129">
        <f t="shared" si="660"/>
        <v>93.596059113300484</v>
      </c>
      <c r="GH129">
        <f t="shared" si="661"/>
        <v>93.689320388349515</v>
      </c>
      <c r="GI129">
        <f t="shared" si="662"/>
        <v>92.488262910798127</v>
      </c>
      <c r="GJ129">
        <f t="shared" si="663"/>
        <v>92.990654205607484</v>
      </c>
      <c r="GK129">
        <f t="shared" si="664"/>
        <v>90.5</v>
      </c>
      <c r="GL129">
        <f t="shared" si="665"/>
        <v>88.421052631578945</v>
      </c>
      <c r="GM129" s="447">
        <f t="shared" si="666"/>
        <v>92.079535840482848</v>
      </c>
      <c r="GN129" s="446">
        <f t="shared" si="667"/>
        <v>1.6460153325411542</v>
      </c>
      <c r="GO129" s="459" t="s">
        <v>184</v>
      </c>
      <c r="GP129" s="444">
        <f>AVERAGE(GF128:GF130,GG128:GG130,GH128:GH130,GI128:GI130,GJ128:GJ130,GK128:GK130,GL128:GL130,GE128:GE130,GD128:GD130,GC128:GC130,GB128:GB130,GA128:GA130)</f>
        <v>92.109084292339148</v>
      </c>
      <c r="GQ129" s="458">
        <f>STDEV(GA129:GL131)</f>
        <v>1.6846621889664155</v>
      </c>
      <c r="GR129" s="457">
        <f>GQ129/SQRT(10)</f>
        <v>0.53273696050988562</v>
      </c>
      <c r="GT129" s="456">
        <v>0.13888888888888901</v>
      </c>
      <c r="GU129" s="379">
        <v>191</v>
      </c>
      <c r="GV129" s="379">
        <v>193</v>
      </c>
      <c r="GW129" s="379">
        <v>183</v>
      </c>
      <c r="GX129" s="379">
        <v>192</v>
      </c>
      <c r="GY129" s="379">
        <v>181</v>
      </c>
      <c r="GZ129" s="379">
        <v>193</v>
      </c>
      <c r="HA129" s="379">
        <v>192</v>
      </c>
      <c r="HB129" s="379">
        <v>192</v>
      </c>
      <c r="HC129" s="379">
        <v>197</v>
      </c>
      <c r="HD129" s="379">
        <v>200</v>
      </c>
      <c r="HE129" s="379">
        <v>183</v>
      </c>
      <c r="HF129" s="379">
        <v>169</v>
      </c>
      <c r="HG129" s="447">
        <f t="shared" si="668"/>
        <v>188.83333333333334</v>
      </c>
      <c r="HH129" s="446">
        <f t="shared" si="669"/>
        <v>8.4405227469881403</v>
      </c>
      <c r="HI129" s="459" t="s">
        <v>184</v>
      </c>
      <c r="HJ129" s="444">
        <f>AVERAGE(GZ128:GZ130,HA128:HA130,HB128:HB130,HC128:HC130,HD128:HD130,HE128:HE130,HF128:HF130,GY128:GY130,GX128:GX130,GW128:GW130,GV128:GV130,GU128:GU130)</f>
        <v>188.88888888888889</v>
      </c>
      <c r="HK129" s="458">
        <f>STDEV(GU129:HF131)</f>
        <v>8.2669738806202311</v>
      </c>
      <c r="HL129" s="457">
        <f>HK129/SQRT(10)</f>
        <v>2.6142466819880852</v>
      </c>
      <c r="HN129" s="456">
        <v>0.13888888888888901</v>
      </c>
      <c r="HO129">
        <f t="shared" si="670"/>
        <v>94.554455445544548</v>
      </c>
      <c r="HP129">
        <f t="shared" si="671"/>
        <v>93.236714975845416</v>
      </c>
      <c r="HQ129">
        <f t="shared" si="672"/>
        <v>94.818652849740943</v>
      </c>
      <c r="HR129">
        <f t="shared" si="673"/>
        <v>92.753623188405797</v>
      </c>
      <c r="HS129">
        <f t="shared" si="674"/>
        <v>91.878172588832484</v>
      </c>
      <c r="HT129">
        <f t="shared" si="675"/>
        <v>91.904761904761898</v>
      </c>
      <c r="HU129">
        <f t="shared" si="676"/>
        <v>94.581280788177338</v>
      </c>
      <c r="HV129">
        <f t="shared" si="677"/>
        <v>93.203883495145632</v>
      </c>
      <c r="HW129">
        <f t="shared" si="678"/>
        <v>92.488262910798127</v>
      </c>
      <c r="HX129">
        <f t="shared" si="679"/>
        <v>93.45794392523365</v>
      </c>
      <c r="HY129">
        <f t="shared" si="680"/>
        <v>91.5</v>
      </c>
      <c r="HZ129">
        <f t="shared" si="681"/>
        <v>88.94736842105263</v>
      </c>
      <c r="IA129" s="447">
        <f t="shared" si="682"/>
        <v>92.777093374461529</v>
      </c>
      <c r="IB129" s="446">
        <f t="shared" si="683"/>
        <v>1.6345638258010562</v>
      </c>
      <c r="IC129" s="459" t="s">
        <v>184</v>
      </c>
      <c r="ID129" s="444">
        <f>AVERAGE(HT128:HT130,HU128:HU130,HV128:HV130,HW128:HW130,HX128:HX130,HY128:HY130,HZ128:HZ130,HS128:HS130,HR128:HR130,HQ128:HQ130,HP128:HP130,HO128:HO130)</f>
        <v>92.804337106768102</v>
      </c>
      <c r="IE129" s="458">
        <f>STDEV(HO129:HZ131)</f>
        <v>1.6208641493798157</v>
      </c>
      <c r="IF129" s="457">
        <f>IE129/SQRT(10)</f>
        <v>0.51256224897516134</v>
      </c>
    </row>
    <row r="130" spans="1:240" ht="16" thickBot="1" x14ac:dyDescent="0.4">
      <c r="B130" s="460">
        <v>0.15277777777777801</v>
      </c>
      <c r="C130" s="379">
        <v>177</v>
      </c>
      <c r="D130" s="379">
        <v>183</v>
      </c>
      <c r="E130" s="379">
        <v>168</v>
      </c>
      <c r="F130" s="379">
        <v>192</v>
      </c>
      <c r="G130" s="379">
        <v>174</v>
      </c>
      <c r="H130" s="379">
        <v>185</v>
      </c>
      <c r="I130" s="379">
        <v>188</v>
      </c>
      <c r="J130" s="379">
        <v>191</v>
      </c>
      <c r="K130" s="379">
        <v>189</v>
      </c>
      <c r="L130" s="379">
        <v>194</v>
      </c>
      <c r="M130" s="379">
        <v>179</v>
      </c>
      <c r="N130" s="379">
        <v>164</v>
      </c>
      <c r="O130" s="447">
        <f t="shared" si="588"/>
        <v>182</v>
      </c>
      <c r="P130" s="446">
        <f t="shared" si="589"/>
        <v>9.714094726923161</v>
      </c>
      <c r="Q130" s="455"/>
      <c r="R130" s="444"/>
      <c r="S130" s="458"/>
      <c r="T130" s="453"/>
      <c r="V130" s="460">
        <v>0.15277777777777801</v>
      </c>
      <c r="W130">
        <f t="shared" si="590"/>
        <v>85.507246376811594</v>
      </c>
      <c r="X130">
        <f t="shared" si="591"/>
        <v>88.405797101449281</v>
      </c>
      <c r="Y130">
        <f t="shared" si="592"/>
        <v>81.159420289855078</v>
      </c>
      <c r="Z130">
        <f t="shared" si="593"/>
        <v>97.46192893401016</v>
      </c>
      <c r="AA130">
        <f t="shared" si="594"/>
        <v>88.324873096446694</v>
      </c>
      <c r="AB130">
        <f t="shared" si="595"/>
        <v>88.095238095238088</v>
      </c>
      <c r="AC130">
        <f t="shared" si="596"/>
        <v>92.610837438423644</v>
      </c>
      <c r="AD130">
        <f t="shared" si="597"/>
        <v>92.71844660194175</v>
      </c>
      <c r="AE130">
        <f t="shared" si="598"/>
        <v>88.732394366197184</v>
      </c>
      <c r="AF130">
        <f t="shared" si="599"/>
        <v>97</v>
      </c>
      <c r="AG130">
        <f t="shared" si="600"/>
        <v>94.21052631578948</v>
      </c>
      <c r="AH130">
        <f t="shared" si="601"/>
        <v>86.31578947368422</v>
      </c>
      <c r="AI130" s="447">
        <f t="shared" si="602"/>
        <v>90.045208174153927</v>
      </c>
      <c r="AJ130" s="446">
        <f t="shared" si="603"/>
        <v>4.8531843425948322</v>
      </c>
      <c r="AK130" s="455"/>
      <c r="AL130" s="444"/>
      <c r="AM130" s="458"/>
      <c r="AN130" s="453"/>
      <c r="AP130" s="460">
        <v>0.15277777777777801</v>
      </c>
      <c r="AQ130" s="379">
        <v>183</v>
      </c>
      <c r="AR130" s="379">
        <v>190</v>
      </c>
      <c r="AS130" s="379">
        <v>177</v>
      </c>
      <c r="AT130" s="379">
        <v>196</v>
      </c>
      <c r="AU130" s="461">
        <v>178</v>
      </c>
      <c r="AV130" s="379">
        <v>190</v>
      </c>
      <c r="AW130" s="379">
        <v>189</v>
      </c>
      <c r="AX130" s="379">
        <v>195</v>
      </c>
      <c r="AY130" s="379">
        <v>195</v>
      </c>
      <c r="AZ130" s="379">
        <v>199</v>
      </c>
      <c r="BA130" s="379">
        <v>181</v>
      </c>
      <c r="BB130" s="379">
        <v>168</v>
      </c>
      <c r="BC130" s="447">
        <f t="shared" si="604"/>
        <v>186.75</v>
      </c>
      <c r="BD130" s="446">
        <f t="shared" si="605"/>
        <v>9.3820428091502155</v>
      </c>
      <c r="BE130" s="455"/>
      <c r="BF130" s="444"/>
      <c r="BG130" s="458"/>
      <c r="BH130" s="453"/>
      <c r="BJ130" s="460">
        <v>0.15277777777777801</v>
      </c>
      <c r="BK130">
        <f t="shared" si="606"/>
        <v>90.594059405940598</v>
      </c>
      <c r="BL130">
        <f t="shared" si="607"/>
        <v>91.787439613526573</v>
      </c>
      <c r="BM130">
        <f t="shared" si="608"/>
        <v>91.709844559585491</v>
      </c>
      <c r="BN130">
        <f t="shared" si="609"/>
        <v>94.685990338164245</v>
      </c>
      <c r="BO130">
        <f t="shared" si="610"/>
        <v>90.35532994923858</v>
      </c>
      <c r="BP130">
        <f t="shared" si="611"/>
        <v>90.476190476190482</v>
      </c>
      <c r="BQ130">
        <f t="shared" si="612"/>
        <v>93.103448275862064</v>
      </c>
      <c r="BR130">
        <f t="shared" si="613"/>
        <v>94.660194174757279</v>
      </c>
      <c r="BS130">
        <f t="shared" si="614"/>
        <v>91.549295774647888</v>
      </c>
      <c r="BT130">
        <f t="shared" si="615"/>
        <v>92.990654205607484</v>
      </c>
      <c r="BU130">
        <f t="shared" si="616"/>
        <v>90.5</v>
      </c>
      <c r="BV130">
        <f t="shared" si="617"/>
        <v>88.421052631578945</v>
      </c>
      <c r="BW130" s="447">
        <f t="shared" si="618"/>
        <v>91.73612495042498</v>
      </c>
      <c r="BX130" s="446">
        <f t="shared" si="619"/>
        <v>1.8598530037755594</v>
      </c>
      <c r="BY130" s="455"/>
      <c r="BZ130" s="444"/>
      <c r="CA130" s="458"/>
      <c r="CB130" s="453"/>
      <c r="CD130" s="460">
        <v>0.15277777777777801</v>
      </c>
      <c r="CE130" s="379">
        <v>186</v>
      </c>
      <c r="CF130" s="379">
        <v>192</v>
      </c>
      <c r="CG130" s="379">
        <v>179</v>
      </c>
      <c r="CH130" s="379">
        <v>196</v>
      </c>
      <c r="CI130" s="461">
        <v>177</v>
      </c>
      <c r="CJ130" s="379">
        <v>192</v>
      </c>
      <c r="CK130" s="379">
        <v>191</v>
      </c>
      <c r="CL130" s="379">
        <v>194</v>
      </c>
      <c r="CM130" s="379">
        <v>197</v>
      </c>
      <c r="CN130" s="379">
        <v>200</v>
      </c>
      <c r="CO130" s="379">
        <v>183</v>
      </c>
      <c r="CP130" s="379">
        <v>168</v>
      </c>
      <c r="CQ130" s="447">
        <f t="shared" si="620"/>
        <v>187.91666666666666</v>
      </c>
      <c r="CR130" s="446">
        <f t="shared" si="621"/>
        <v>9.5199153293917433</v>
      </c>
      <c r="CS130" s="455"/>
      <c r="CT130" s="444"/>
      <c r="CU130" s="458"/>
      <c r="CV130" s="453"/>
      <c r="CX130" s="460">
        <v>0.15277777777777801</v>
      </c>
      <c r="CY130">
        <f t="shared" si="622"/>
        <v>92.079207920792086</v>
      </c>
      <c r="CZ130">
        <f t="shared" si="623"/>
        <v>92.753623188405797</v>
      </c>
      <c r="DA130">
        <f t="shared" si="624"/>
        <v>92.746113989637308</v>
      </c>
      <c r="DB130">
        <f t="shared" si="625"/>
        <v>94.685990338164245</v>
      </c>
      <c r="DC130">
        <f t="shared" si="626"/>
        <v>89.847715736040612</v>
      </c>
      <c r="DD130">
        <f t="shared" si="627"/>
        <v>91.428571428571431</v>
      </c>
      <c r="DE130">
        <f t="shared" si="628"/>
        <v>94.088669950738918</v>
      </c>
      <c r="DF130">
        <f t="shared" si="629"/>
        <v>94.174757281553397</v>
      </c>
      <c r="DG130">
        <f t="shared" si="630"/>
        <v>92.488262910798127</v>
      </c>
      <c r="DH130">
        <f t="shared" si="631"/>
        <v>93.45794392523365</v>
      </c>
      <c r="DI130">
        <f t="shared" si="632"/>
        <v>91.5</v>
      </c>
      <c r="DJ130">
        <f t="shared" si="633"/>
        <v>88.421052631578945</v>
      </c>
      <c r="DK130" s="447">
        <f t="shared" si="634"/>
        <v>92.305992441792867</v>
      </c>
      <c r="DL130" s="446">
        <f t="shared" si="635"/>
        <v>1.8264648039534281</v>
      </c>
      <c r="DM130" s="455"/>
      <c r="DN130" s="444"/>
      <c r="DO130" s="458"/>
      <c r="DP130" s="453"/>
      <c r="DR130" s="460">
        <v>0.15277777777777801</v>
      </c>
      <c r="DS130" s="379">
        <v>188</v>
      </c>
      <c r="DT130" s="379">
        <v>189</v>
      </c>
      <c r="DU130" s="379">
        <v>179</v>
      </c>
      <c r="DV130" s="379">
        <v>193</v>
      </c>
      <c r="DW130" s="461">
        <v>180</v>
      </c>
      <c r="DX130" s="379">
        <v>191</v>
      </c>
      <c r="DY130" s="379">
        <v>191</v>
      </c>
      <c r="DZ130" s="379">
        <v>194</v>
      </c>
      <c r="EA130" s="379">
        <v>197</v>
      </c>
      <c r="EB130" s="379">
        <v>199</v>
      </c>
      <c r="EC130" s="379">
        <v>182</v>
      </c>
      <c r="ED130" s="379">
        <v>169</v>
      </c>
      <c r="EE130" s="447">
        <f t="shared" si="636"/>
        <v>187.66666666666666</v>
      </c>
      <c r="EF130" s="446">
        <f t="shared" si="637"/>
        <v>8.6479985423147934</v>
      </c>
      <c r="EG130" s="455"/>
      <c r="EH130" s="444"/>
      <c r="EI130" s="458"/>
      <c r="EJ130" s="453"/>
      <c r="EL130" s="460">
        <v>0.15277777777777801</v>
      </c>
      <c r="EM130">
        <f t="shared" si="638"/>
        <v>93.069306930693074</v>
      </c>
      <c r="EN130">
        <f t="shared" si="639"/>
        <v>91.304347826086953</v>
      </c>
      <c r="EO130">
        <f t="shared" si="640"/>
        <v>92.746113989637308</v>
      </c>
      <c r="EP130">
        <f t="shared" si="641"/>
        <v>93.236714975845416</v>
      </c>
      <c r="EQ130">
        <f t="shared" si="642"/>
        <v>91.370558375634516</v>
      </c>
      <c r="ER130">
        <f t="shared" si="643"/>
        <v>90.952380952380949</v>
      </c>
      <c r="ES130">
        <f t="shared" si="644"/>
        <v>94.088669950738918</v>
      </c>
      <c r="ET130">
        <f t="shared" si="645"/>
        <v>94.174757281553397</v>
      </c>
      <c r="EU130">
        <f t="shared" si="646"/>
        <v>92.488262910798127</v>
      </c>
      <c r="EV130">
        <f t="shared" si="647"/>
        <v>92.990654205607484</v>
      </c>
      <c r="EW130">
        <f t="shared" si="648"/>
        <v>91</v>
      </c>
      <c r="EX130">
        <f t="shared" si="649"/>
        <v>88.94736842105263</v>
      </c>
      <c r="EY130" s="447">
        <f t="shared" si="650"/>
        <v>92.197427985002392</v>
      </c>
      <c r="EZ130" s="446">
        <f t="shared" si="651"/>
        <v>1.518669734013909</v>
      </c>
      <c r="FA130" s="455"/>
      <c r="FB130" s="444"/>
      <c r="FC130" s="458"/>
      <c r="FD130" s="453"/>
      <c r="FF130" s="460">
        <v>0.15277777777777801</v>
      </c>
      <c r="FG130" s="379">
        <v>190</v>
      </c>
      <c r="FH130" s="379">
        <v>188</v>
      </c>
      <c r="FI130" s="379">
        <v>182</v>
      </c>
      <c r="FJ130" s="379">
        <v>190</v>
      </c>
      <c r="FK130" s="379">
        <v>180</v>
      </c>
      <c r="FL130" s="379">
        <v>191</v>
      </c>
      <c r="FM130" s="379">
        <v>190</v>
      </c>
      <c r="FN130" s="379">
        <v>194</v>
      </c>
      <c r="FO130" s="379">
        <v>197</v>
      </c>
      <c r="FP130" s="379">
        <v>198</v>
      </c>
      <c r="FQ130" s="379">
        <v>182</v>
      </c>
      <c r="FR130" s="379">
        <v>169</v>
      </c>
      <c r="FS130" s="447">
        <f t="shared" si="652"/>
        <v>187.58333333333334</v>
      </c>
      <c r="FT130" s="446">
        <f t="shared" si="653"/>
        <v>8.1626458871365877</v>
      </c>
      <c r="FU130" s="455"/>
      <c r="FV130" s="444"/>
      <c r="FW130" s="458"/>
      <c r="FX130" s="453"/>
      <c r="FZ130" s="460">
        <v>0.15277777777777801</v>
      </c>
      <c r="GA130">
        <f t="shared" si="654"/>
        <v>94.059405940594047</v>
      </c>
      <c r="GB130">
        <f t="shared" si="655"/>
        <v>90.821256038647348</v>
      </c>
      <c r="GC130">
        <f t="shared" si="656"/>
        <v>94.300518134715034</v>
      </c>
      <c r="GD130">
        <f t="shared" si="657"/>
        <v>91.787439613526573</v>
      </c>
      <c r="GE130">
        <f t="shared" si="658"/>
        <v>91.370558375634516</v>
      </c>
      <c r="GF130">
        <f t="shared" si="659"/>
        <v>90.952380952380949</v>
      </c>
      <c r="GG130">
        <f t="shared" si="660"/>
        <v>93.596059113300484</v>
      </c>
      <c r="GH130">
        <f t="shared" si="661"/>
        <v>94.174757281553397</v>
      </c>
      <c r="GI130">
        <f t="shared" si="662"/>
        <v>92.488262910798127</v>
      </c>
      <c r="GJ130">
        <f t="shared" si="663"/>
        <v>92.523364485981304</v>
      </c>
      <c r="GK130">
        <f t="shared" si="664"/>
        <v>91</v>
      </c>
      <c r="GL130">
        <f t="shared" si="665"/>
        <v>88.94736842105263</v>
      </c>
      <c r="GM130" s="447">
        <f t="shared" si="666"/>
        <v>92.168447605682033</v>
      </c>
      <c r="GN130" s="446">
        <f t="shared" si="667"/>
        <v>1.6577423743420432</v>
      </c>
      <c r="GO130" s="455"/>
      <c r="GP130" s="444"/>
      <c r="GQ130" s="458"/>
      <c r="GR130" s="453"/>
      <c r="GT130" s="460">
        <v>0.15277777777777801</v>
      </c>
      <c r="GU130" s="379">
        <v>192</v>
      </c>
      <c r="GV130" s="379">
        <v>194</v>
      </c>
      <c r="GW130" s="379">
        <v>183</v>
      </c>
      <c r="GX130" s="379">
        <v>192</v>
      </c>
      <c r="GY130" s="379">
        <v>181</v>
      </c>
      <c r="GZ130" s="379">
        <v>192</v>
      </c>
      <c r="HA130" s="379">
        <v>191</v>
      </c>
      <c r="HB130" s="379">
        <v>192</v>
      </c>
      <c r="HC130" s="379">
        <v>198</v>
      </c>
      <c r="HD130" s="379">
        <v>200</v>
      </c>
      <c r="HE130" s="379">
        <v>184</v>
      </c>
      <c r="HF130" s="379">
        <v>170</v>
      </c>
      <c r="HG130" s="447">
        <f t="shared" si="668"/>
        <v>189.08333333333334</v>
      </c>
      <c r="HH130" s="446">
        <f t="shared" si="669"/>
        <v>8.2732683805718352</v>
      </c>
      <c r="HI130" s="455"/>
      <c r="HJ130" s="444"/>
      <c r="HK130" s="458"/>
      <c r="HL130" s="453"/>
      <c r="HN130" s="460">
        <v>0.15277777777777801</v>
      </c>
      <c r="HO130">
        <f t="shared" si="670"/>
        <v>95.049504950495049</v>
      </c>
      <c r="HP130">
        <f t="shared" si="671"/>
        <v>93.719806763285035</v>
      </c>
      <c r="HQ130">
        <f t="shared" si="672"/>
        <v>94.818652849740943</v>
      </c>
      <c r="HR130">
        <f t="shared" si="673"/>
        <v>92.753623188405797</v>
      </c>
      <c r="HS130">
        <f t="shared" si="674"/>
        <v>91.878172588832484</v>
      </c>
      <c r="HT130">
        <f t="shared" si="675"/>
        <v>91.428571428571431</v>
      </c>
      <c r="HU130">
        <f t="shared" si="676"/>
        <v>94.088669950738918</v>
      </c>
      <c r="HV130">
        <f t="shared" si="677"/>
        <v>93.203883495145632</v>
      </c>
      <c r="HW130">
        <f t="shared" si="678"/>
        <v>92.957746478873233</v>
      </c>
      <c r="HX130">
        <f t="shared" si="679"/>
        <v>93.45794392523365</v>
      </c>
      <c r="HY130">
        <f t="shared" si="680"/>
        <v>92</v>
      </c>
      <c r="HZ130">
        <f t="shared" si="681"/>
        <v>89.473684210526315</v>
      </c>
      <c r="IA130" s="447">
        <f t="shared" si="682"/>
        <v>92.902521652487351</v>
      </c>
      <c r="IB130" s="446">
        <f t="shared" si="683"/>
        <v>1.5542851026498621</v>
      </c>
      <c r="IC130" s="455"/>
      <c r="ID130" s="444"/>
      <c r="IE130" s="458"/>
      <c r="IF130" s="453"/>
    </row>
    <row r="131" spans="1:240" ht="16" thickBot="1" x14ac:dyDescent="0.4">
      <c r="B131" s="456">
        <v>0.16666666666666699</v>
      </c>
      <c r="C131" s="379">
        <v>178</v>
      </c>
      <c r="D131" s="379">
        <v>183</v>
      </c>
      <c r="E131" s="379">
        <v>171</v>
      </c>
      <c r="F131" s="379">
        <v>193</v>
      </c>
      <c r="G131" s="379">
        <v>176</v>
      </c>
      <c r="H131" s="379">
        <v>187</v>
      </c>
      <c r="I131" s="379">
        <v>189</v>
      </c>
      <c r="J131" s="379">
        <v>191</v>
      </c>
      <c r="K131" s="379">
        <v>190</v>
      </c>
      <c r="L131" s="379">
        <v>196</v>
      </c>
      <c r="M131" s="379">
        <v>180</v>
      </c>
      <c r="N131" s="379">
        <v>165</v>
      </c>
      <c r="O131" s="447">
        <f t="shared" si="588"/>
        <v>183.25</v>
      </c>
      <c r="P131" s="446">
        <f t="shared" si="589"/>
        <v>9.4592427142595685</v>
      </c>
      <c r="Q131" s="463"/>
      <c r="R131" s="444"/>
      <c r="S131" s="458"/>
      <c r="T131" s="462"/>
      <c r="V131" s="456">
        <v>0.16666666666666699</v>
      </c>
      <c r="W131">
        <f t="shared" si="590"/>
        <v>85.990338164251213</v>
      </c>
      <c r="X131">
        <f t="shared" si="591"/>
        <v>88.405797101449281</v>
      </c>
      <c r="Y131">
        <f t="shared" si="592"/>
        <v>82.608695652173907</v>
      </c>
      <c r="Z131">
        <f t="shared" si="593"/>
        <v>97.969543147208128</v>
      </c>
      <c r="AA131">
        <f t="shared" si="594"/>
        <v>89.340101522842644</v>
      </c>
      <c r="AB131">
        <f t="shared" si="595"/>
        <v>89.047619047619037</v>
      </c>
      <c r="AC131">
        <f t="shared" si="596"/>
        <v>93.103448275862064</v>
      </c>
      <c r="AD131">
        <f t="shared" si="597"/>
        <v>92.71844660194175</v>
      </c>
      <c r="AE131">
        <f t="shared" si="598"/>
        <v>89.201877934272304</v>
      </c>
      <c r="AF131">
        <f t="shared" si="599"/>
        <v>98</v>
      </c>
      <c r="AG131">
        <f t="shared" si="600"/>
        <v>94.73684210526315</v>
      </c>
      <c r="AH131">
        <f t="shared" si="601"/>
        <v>86.842105263157904</v>
      </c>
      <c r="AI131" s="447">
        <f t="shared" si="602"/>
        <v>90.663734568003449</v>
      </c>
      <c r="AJ131" s="446">
        <f t="shared" si="603"/>
        <v>4.737549766332064</v>
      </c>
      <c r="AK131" s="463"/>
      <c r="AL131" s="444"/>
      <c r="AM131" s="458"/>
      <c r="AN131" s="462"/>
      <c r="AP131" s="456">
        <v>0.16666666666666699</v>
      </c>
      <c r="AQ131" s="379">
        <v>184</v>
      </c>
      <c r="AR131" s="379">
        <v>191</v>
      </c>
      <c r="AS131" s="379">
        <v>179</v>
      </c>
      <c r="AT131" s="379">
        <v>196</v>
      </c>
      <c r="AU131" s="379">
        <v>178</v>
      </c>
      <c r="AV131" s="379">
        <v>192</v>
      </c>
      <c r="AW131" s="379">
        <v>190</v>
      </c>
      <c r="AX131" s="379">
        <v>195</v>
      </c>
      <c r="AY131" s="379">
        <v>196</v>
      </c>
      <c r="AZ131" s="379">
        <v>198</v>
      </c>
      <c r="BA131" s="379">
        <v>183</v>
      </c>
      <c r="BB131" s="379">
        <v>168</v>
      </c>
      <c r="BC131" s="447">
        <f t="shared" si="604"/>
        <v>187.5</v>
      </c>
      <c r="BD131" s="446">
        <f t="shared" si="605"/>
        <v>9.1701095462872786</v>
      </c>
      <c r="BE131" s="463"/>
      <c r="BF131" s="444"/>
      <c r="BG131" s="458"/>
      <c r="BH131" s="462"/>
      <c r="BJ131" s="456">
        <v>0.16666666666666699</v>
      </c>
      <c r="BK131">
        <f t="shared" si="606"/>
        <v>91.089108910891099</v>
      </c>
      <c r="BL131">
        <f t="shared" si="607"/>
        <v>92.270531400966178</v>
      </c>
      <c r="BM131">
        <f t="shared" si="608"/>
        <v>92.746113989637308</v>
      </c>
      <c r="BN131">
        <f t="shared" si="609"/>
        <v>94.685990338164245</v>
      </c>
      <c r="BO131">
        <f t="shared" si="610"/>
        <v>90.35532994923858</v>
      </c>
      <c r="BP131">
        <f t="shared" si="611"/>
        <v>91.428571428571431</v>
      </c>
      <c r="BQ131">
        <f t="shared" si="612"/>
        <v>93.596059113300484</v>
      </c>
      <c r="BR131">
        <f t="shared" si="613"/>
        <v>94.660194174757279</v>
      </c>
      <c r="BS131">
        <f t="shared" si="614"/>
        <v>92.018779342723008</v>
      </c>
      <c r="BT131">
        <f t="shared" si="615"/>
        <v>92.523364485981304</v>
      </c>
      <c r="BU131">
        <f t="shared" si="616"/>
        <v>91.5</v>
      </c>
      <c r="BV131">
        <f t="shared" si="617"/>
        <v>88.421052631578945</v>
      </c>
      <c r="BW131" s="447">
        <f t="shared" si="618"/>
        <v>92.107924647150824</v>
      </c>
      <c r="BX131" s="446">
        <f t="shared" si="619"/>
        <v>1.7715684495878345</v>
      </c>
      <c r="BY131" s="463"/>
      <c r="BZ131" s="444"/>
      <c r="CA131" s="458"/>
      <c r="CB131" s="462"/>
      <c r="CD131" s="456">
        <v>0.16666666666666699</v>
      </c>
      <c r="CE131" s="379">
        <v>187</v>
      </c>
      <c r="CF131" s="379">
        <v>192</v>
      </c>
      <c r="CG131" s="379">
        <v>182</v>
      </c>
      <c r="CH131" s="379">
        <v>197</v>
      </c>
      <c r="CI131" s="379">
        <v>177</v>
      </c>
      <c r="CJ131" s="379">
        <v>192</v>
      </c>
      <c r="CK131" s="379">
        <v>192</v>
      </c>
      <c r="CL131" s="379">
        <v>195</v>
      </c>
      <c r="CM131" s="379">
        <v>198</v>
      </c>
      <c r="CN131" s="379">
        <v>200</v>
      </c>
      <c r="CO131" s="379">
        <v>184</v>
      </c>
      <c r="CP131" s="379">
        <v>169</v>
      </c>
      <c r="CQ131" s="447">
        <f t="shared" si="620"/>
        <v>188.75</v>
      </c>
      <c r="CR131" s="446">
        <f t="shared" si="621"/>
        <v>9.294426482379837</v>
      </c>
      <c r="CS131" s="463"/>
      <c r="CT131" s="444"/>
      <c r="CU131" s="458"/>
      <c r="CV131" s="462"/>
      <c r="CX131" s="456">
        <v>0.16666666666666699</v>
      </c>
      <c r="CY131">
        <f t="shared" si="622"/>
        <v>92.574257425742573</v>
      </c>
      <c r="CZ131">
        <f t="shared" si="623"/>
        <v>92.753623188405797</v>
      </c>
      <c r="DA131">
        <f t="shared" si="624"/>
        <v>94.300518134715034</v>
      </c>
      <c r="DB131">
        <f t="shared" si="625"/>
        <v>95.169082125603865</v>
      </c>
      <c r="DC131">
        <f t="shared" si="626"/>
        <v>89.847715736040612</v>
      </c>
      <c r="DD131">
        <f t="shared" si="627"/>
        <v>91.428571428571431</v>
      </c>
      <c r="DE131">
        <f t="shared" si="628"/>
        <v>94.581280788177338</v>
      </c>
      <c r="DF131">
        <f t="shared" si="629"/>
        <v>94.660194174757279</v>
      </c>
      <c r="DG131">
        <f t="shared" si="630"/>
        <v>92.957746478873233</v>
      </c>
      <c r="DH131">
        <f t="shared" si="631"/>
        <v>93.45794392523365</v>
      </c>
      <c r="DI131">
        <f t="shared" si="632"/>
        <v>92</v>
      </c>
      <c r="DJ131">
        <f t="shared" si="633"/>
        <v>88.94736842105263</v>
      </c>
      <c r="DK131" s="447">
        <f t="shared" si="634"/>
        <v>92.723191818931127</v>
      </c>
      <c r="DL131" s="446">
        <f t="shared" si="635"/>
        <v>1.9310159339330308</v>
      </c>
      <c r="DM131" s="463"/>
      <c r="DN131" s="444"/>
      <c r="DO131" s="458"/>
      <c r="DP131" s="462"/>
      <c r="DR131" s="456">
        <v>0.16666666666666699</v>
      </c>
      <c r="DS131" s="379">
        <v>189</v>
      </c>
      <c r="DT131" s="379">
        <v>191</v>
      </c>
      <c r="DU131" s="379">
        <v>181</v>
      </c>
      <c r="DV131" s="379">
        <v>194</v>
      </c>
      <c r="DW131" s="379">
        <v>180</v>
      </c>
      <c r="DX131" s="379">
        <v>192</v>
      </c>
      <c r="DY131" s="379">
        <v>193</v>
      </c>
      <c r="DZ131" s="379">
        <v>194</v>
      </c>
      <c r="EA131" s="379">
        <v>198</v>
      </c>
      <c r="EB131" s="379">
        <v>200</v>
      </c>
      <c r="EC131" s="379">
        <v>183</v>
      </c>
      <c r="ED131" s="379">
        <v>170</v>
      </c>
      <c r="EE131" s="447">
        <f t="shared" si="636"/>
        <v>188.75</v>
      </c>
      <c r="EF131" s="446">
        <f t="shared" si="637"/>
        <v>8.6458082328952912</v>
      </c>
      <c r="EG131" s="463"/>
      <c r="EH131" s="444"/>
      <c r="EI131" s="458"/>
      <c r="EJ131" s="462"/>
      <c r="EL131" s="456">
        <v>0.16666666666666699</v>
      </c>
      <c r="EM131">
        <f t="shared" si="638"/>
        <v>93.564356435643575</v>
      </c>
      <c r="EN131">
        <f t="shared" si="639"/>
        <v>92.270531400966178</v>
      </c>
      <c r="EO131">
        <f t="shared" si="640"/>
        <v>93.782383419689126</v>
      </c>
      <c r="EP131">
        <f t="shared" si="641"/>
        <v>93.719806763285035</v>
      </c>
      <c r="EQ131">
        <f t="shared" si="642"/>
        <v>91.370558375634516</v>
      </c>
      <c r="ER131">
        <f t="shared" si="643"/>
        <v>91.428571428571431</v>
      </c>
      <c r="ES131">
        <f t="shared" si="644"/>
        <v>95.073891625615758</v>
      </c>
      <c r="ET131">
        <f t="shared" si="645"/>
        <v>94.174757281553397</v>
      </c>
      <c r="EU131">
        <f t="shared" si="646"/>
        <v>92.957746478873233</v>
      </c>
      <c r="EV131">
        <f t="shared" si="647"/>
        <v>93.45794392523365</v>
      </c>
      <c r="EW131">
        <f t="shared" si="648"/>
        <v>91.5</v>
      </c>
      <c r="EX131">
        <f t="shared" si="649"/>
        <v>89.473684210526315</v>
      </c>
      <c r="EY131" s="447">
        <f t="shared" si="650"/>
        <v>92.731185945466009</v>
      </c>
      <c r="EZ131" s="446">
        <f t="shared" si="651"/>
        <v>1.5613422610573431</v>
      </c>
      <c r="FA131" s="463"/>
      <c r="FB131" s="444"/>
      <c r="FC131" s="458"/>
      <c r="FD131" s="462"/>
      <c r="FF131" s="456">
        <v>0.16666666666666699</v>
      </c>
      <c r="FG131" s="379">
        <v>190</v>
      </c>
      <c r="FH131" s="379">
        <v>188</v>
      </c>
      <c r="FI131" s="379">
        <v>183</v>
      </c>
      <c r="FJ131" s="379">
        <v>191</v>
      </c>
      <c r="FK131" s="379">
        <v>180</v>
      </c>
      <c r="FL131" s="379">
        <v>192</v>
      </c>
      <c r="FM131" s="379">
        <v>192</v>
      </c>
      <c r="FN131" s="379">
        <v>195</v>
      </c>
      <c r="FO131" s="379">
        <v>199</v>
      </c>
      <c r="FP131" s="379">
        <v>200</v>
      </c>
      <c r="FQ131" s="379">
        <v>183</v>
      </c>
      <c r="FR131" s="379">
        <v>169</v>
      </c>
      <c r="FS131" s="447">
        <f t="shared" si="652"/>
        <v>188.5</v>
      </c>
      <c r="FT131" s="446">
        <f t="shared" si="653"/>
        <v>8.6916888201001843</v>
      </c>
      <c r="FU131" s="463"/>
      <c r="FV131" s="444"/>
      <c r="FW131" s="458"/>
      <c r="FX131" s="462"/>
      <c r="FZ131" s="456">
        <v>0.16666666666666699</v>
      </c>
      <c r="GA131">
        <f t="shared" si="654"/>
        <v>94.059405940594047</v>
      </c>
      <c r="GB131">
        <f t="shared" si="655"/>
        <v>90.821256038647348</v>
      </c>
      <c r="GC131">
        <f t="shared" si="656"/>
        <v>94.818652849740943</v>
      </c>
      <c r="GD131">
        <f t="shared" si="657"/>
        <v>92.270531400966178</v>
      </c>
      <c r="GE131">
        <f t="shared" si="658"/>
        <v>91.370558375634516</v>
      </c>
      <c r="GF131">
        <f t="shared" si="659"/>
        <v>91.428571428571431</v>
      </c>
      <c r="GG131">
        <f t="shared" si="660"/>
        <v>94.581280788177338</v>
      </c>
      <c r="GH131">
        <f t="shared" si="661"/>
        <v>94.660194174757279</v>
      </c>
      <c r="GI131">
        <f t="shared" si="662"/>
        <v>93.427230046948367</v>
      </c>
      <c r="GJ131">
        <f t="shared" si="663"/>
        <v>93.45794392523365</v>
      </c>
      <c r="GK131">
        <f t="shared" si="664"/>
        <v>91.5</v>
      </c>
      <c r="GL131">
        <f t="shared" si="665"/>
        <v>88.94736842105263</v>
      </c>
      <c r="GM131" s="447">
        <f t="shared" si="666"/>
        <v>92.611916115860311</v>
      </c>
      <c r="GN131" s="446">
        <f t="shared" si="667"/>
        <v>1.8426463643611106</v>
      </c>
      <c r="GO131" s="463"/>
      <c r="GP131" s="444"/>
      <c r="GQ131" s="458"/>
      <c r="GR131" s="462"/>
      <c r="GT131" s="456">
        <v>0.16666666666666699</v>
      </c>
      <c r="GU131" s="461">
        <v>193</v>
      </c>
      <c r="GV131" s="379">
        <v>194</v>
      </c>
      <c r="GW131" s="379">
        <v>184</v>
      </c>
      <c r="GX131" s="379">
        <v>193</v>
      </c>
      <c r="GY131" s="379">
        <v>182</v>
      </c>
      <c r="GZ131" s="379">
        <v>194</v>
      </c>
      <c r="HA131" s="379">
        <v>193</v>
      </c>
      <c r="HB131" s="379">
        <v>194</v>
      </c>
      <c r="HC131" s="379">
        <v>200</v>
      </c>
      <c r="HD131" s="379">
        <v>201</v>
      </c>
      <c r="HE131" s="379">
        <v>183</v>
      </c>
      <c r="HF131" s="379">
        <v>170</v>
      </c>
      <c r="HG131" s="447">
        <f t="shared" si="668"/>
        <v>190.08333333333334</v>
      </c>
      <c r="HH131" s="446">
        <f t="shared" si="669"/>
        <v>8.7641660219672968</v>
      </c>
      <c r="HI131" s="463"/>
      <c r="HJ131" s="444"/>
      <c r="HK131" s="458"/>
      <c r="HL131" s="462"/>
      <c r="HN131" s="456">
        <v>0.16666666666666699</v>
      </c>
      <c r="HO131">
        <f t="shared" si="670"/>
        <v>95.544554455445535</v>
      </c>
      <c r="HP131">
        <f t="shared" si="671"/>
        <v>93.719806763285035</v>
      </c>
      <c r="HQ131">
        <f t="shared" si="672"/>
        <v>95.336787564766837</v>
      </c>
      <c r="HR131">
        <f t="shared" si="673"/>
        <v>93.236714975845416</v>
      </c>
      <c r="HS131">
        <f t="shared" si="674"/>
        <v>92.385786802030452</v>
      </c>
      <c r="HT131">
        <f t="shared" si="675"/>
        <v>92.38095238095238</v>
      </c>
      <c r="HU131">
        <f t="shared" si="676"/>
        <v>95.073891625615758</v>
      </c>
      <c r="HV131">
        <f t="shared" si="677"/>
        <v>94.174757281553397</v>
      </c>
      <c r="HW131">
        <f t="shared" si="678"/>
        <v>93.896713615023472</v>
      </c>
      <c r="HX131">
        <f t="shared" si="679"/>
        <v>93.925233644859816</v>
      </c>
      <c r="HY131">
        <f t="shared" si="680"/>
        <v>91.5</v>
      </c>
      <c r="HZ131">
        <f t="shared" si="681"/>
        <v>89.473684210526315</v>
      </c>
      <c r="IA131" s="447">
        <f t="shared" si="682"/>
        <v>93.38740694332536</v>
      </c>
      <c r="IB131" s="446">
        <f t="shared" si="683"/>
        <v>1.7449952900068615</v>
      </c>
      <c r="IC131" s="463"/>
      <c r="ID131" s="444"/>
      <c r="IE131" s="458"/>
      <c r="IF131" s="462"/>
    </row>
    <row r="132" spans="1:240" ht="16" thickBot="1" x14ac:dyDescent="0.4">
      <c r="B132" s="460">
        <v>0.180555555555556</v>
      </c>
      <c r="C132" s="379">
        <v>181</v>
      </c>
      <c r="D132" s="379">
        <v>187</v>
      </c>
      <c r="E132" s="379">
        <v>175</v>
      </c>
      <c r="F132" s="379">
        <v>194</v>
      </c>
      <c r="G132" s="379">
        <v>177</v>
      </c>
      <c r="H132" s="379">
        <v>185</v>
      </c>
      <c r="I132" s="379">
        <v>189</v>
      </c>
      <c r="J132" s="379">
        <v>191</v>
      </c>
      <c r="K132" s="379">
        <v>192</v>
      </c>
      <c r="L132" s="379">
        <v>195</v>
      </c>
      <c r="M132" s="379">
        <v>180</v>
      </c>
      <c r="N132" s="379">
        <v>166</v>
      </c>
      <c r="O132" s="447">
        <f t="shared" si="588"/>
        <v>184.33333333333334</v>
      </c>
      <c r="P132" s="446">
        <f t="shared" si="589"/>
        <v>8.7732375420762985</v>
      </c>
      <c r="Q132" s="459" t="s">
        <v>183</v>
      </c>
      <c r="R132" s="444">
        <f>AVERAGE(H131:H134,I131:I134,J131:J134,K131:K134,L131:L134,M131:M134,N131:N134,G131:G134,F131:F134,E131:E134,D131:D134,C131:C134)</f>
        <v>183.83333333333334</v>
      </c>
      <c r="S132" s="458">
        <f>STDEV(C132:N134)</f>
        <v>8.849491062399693</v>
      </c>
      <c r="T132" s="457">
        <f>S132/SQRT(10)</f>
        <v>2.7984547890486287</v>
      </c>
      <c r="V132" s="460">
        <v>0.180555555555556</v>
      </c>
      <c r="W132">
        <f t="shared" si="590"/>
        <v>87.439613526570042</v>
      </c>
      <c r="X132">
        <f t="shared" si="591"/>
        <v>90.338164251207729</v>
      </c>
      <c r="Y132">
        <f t="shared" si="592"/>
        <v>84.54106280193237</v>
      </c>
      <c r="Z132">
        <f t="shared" si="593"/>
        <v>98.477157360406082</v>
      </c>
      <c r="AA132">
        <f t="shared" si="594"/>
        <v>89.847715736040612</v>
      </c>
      <c r="AB132">
        <f t="shared" si="595"/>
        <v>88.095238095238088</v>
      </c>
      <c r="AC132">
        <f t="shared" si="596"/>
        <v>93.103448275862064</v>
      </c>
      <c r="AD132">
        <f t="shared" si="597"/>
        <v>92.71844660194175</v>
      </c>
      <c r="AE132">
        <f t="shared" si="598"/>
        <v>90.140845070422543</v>
      </c>
      <c r="AF132">
        <f t="shared" si="599"/>
        <v>97.5</v>
      </c>
      <c r="AG132">
        <f t="shared" si="600"/>
        <v>94.73684210526315</v>
      </c>
      <c r="AH132">
        <f t="shared" si="601"/>
        <v>87.368421052631589</v>
      </c>
      <c r="AI132" s="447">
        <f t="shared" si="602"/>
        <v>91.192246239793008</v>
      </c>
      <c r="AJ132" s="446">
        <f t="shared" si="603"/>
        <v>4.2381394159977939</v>
      </c>
      <c r="AK132" s="459" t="s">
        <v>183</v>
      </c>
      <c r="AL132" s="444">
        <f>AVERAGE(AB132:AB134,AC132:AC134,AD132:AD134,AE132:AE134,AF132:AF134,AG132:AG134,AH132:AH134)</f>
        <v>91.830481793694091</v>
      </c>
      <c r="AM132" s="458">
        <f>STDEV(W132:AH134)</f>
        <v>4.2533442201202067</v>
      </c>
      <c r="AN132" s="457">
        <f>AM132/SQRT(10)</f>
        <v>1.3450255408292426</v>
      </c>
      <c r="AP132" s="460">
        <v>0.180555555555556</v>
      </c>
      <c r="AQ132" s="379">
        <v>186</v>
      </c>
      <c r="AR132" s="379">
        <v>192</v>
      </c>
      <c r="AS132" s="379">
        <v>181</v>
      </c>
      <c r="AT132" s="379">
        <v>197</v>
      </c>
      <c r="AU132" s="379">
        <v>179</v>
      </c>
      <c r="AV132" s="379">
        <v>191</v>
      </c>
      <c r="AW132" s="379">
        <v>192</v>
      </c>
      <c r="AX132" s="379">
        <v>194</v>
      </c>
      <c r="AY132" s="379">
        <v>197</v>
      </c>
      <c r="AZ132" s="379">
        <v>199</v>
      </c>
      <c r="BA132" s="379">
        <v>183</v>
      </c>
      <c r="BB132" s="379">
        <v>169</v>
      </c>
      <c r="BC132" s="447">
        <f t="shared" si="604"/>
        <v>188.33333333333334</v>
      </c>
      <c r="BD132" s="446">
        <f t="shared" si="605"/>
        <v>8.9374933778318351</v>
      </c>
      <c r="BE132" s="459" t="s">
        <v>183</v>
      </c>
      <c r="BF132" s="444">
        <f>AVERAGE(AV131:AV134,AW131:AW134,AX131:AX134,AY131:AY134,AZ131:AZ134,BA131:BA134,BB131:BB134,AU131:AU134,AT131:AT134,AS131:AS134,AR131:AR134,AQ131:AQ134)</f>
        <v>187.79166666666666</v>
      </c>
      <c r="BG132" s="458">
        <f>STDEV(AQ132:BB134)</f>
        <v>8.8342766791879708</v>
      </c>
      <c r="BH132" s="457">
        <f>BG132/SQRT(10)</f>
        <v>2.7936435786342613</v>
      </c>
      <c r="BJ132" s="460">
        <v>0.180555555555556</v>
      </c>
      <c r="BK132">
        <f t="shared" si="606"/>
        <v>92.079207920792086</v>
      </c>
      <c r="BL132">
        <f t="shared" si="607"/>
        <v>92.753623188405797</v>
      </c>
      <c r="BM132">
        <f t="shared" si="608"/>
        <v>93.782383419689126</v>
      </c>
      <c r="BN132">
        <f t="shared" si="609"/>
        <v>95.169082125603865</v>
      </c>
      <c r="BO132">
        <f t="shared" si="610"/>
        <v>90.862944162436548</v>
      </c>
      <c r="BP132">
        <f t="shared" si="611"/>
        <v>90.952380952380949</v>
      </c>
      <c r="BQ132">
        <f t="shared" si="612"/>
        <v>94.581280788177338</v>
      </c>
      <c r="BR132">
        <f t="shared" si="613"/>
        <v>94.174757281553397</v>
      </c>
      <c r="BS132">
        <f t="shared" si="614"/>
        <v>92.488262910798127</v>
      </c>
      <c r="BT132">
        <f t="shared" si="615"/>
        <v>92.990654205607484</v>
      </c>
      <c r="BU132">
        <f t="shared" si="616"/>
        <v>91.5</v>
      </c>
      <c r="BV132">
        <f t="shared" si="617"/>
        <v>88.94736842105263</v>
      </c>
      <c r="BW132" s="447">
        <f t="shared" si="618"/>
        <v>92.523495448041444</v>
      </c>
      <c r="BX132" s="446">
        <f t="shared" si="619"/>
        <v>1.7857252547169291</v>
      </c>
      <c r="BY132" s="459" t="s">
        <v>183</v>
      </c>
      <c r="BZ132" s="444">
        <f>AVERAGE(BP131:BP134,BQ131:BQ134,BR131:BR134,BS131:BS134,BT131:BT134,BU131:BU134,BV131:BV134,BO131:BO134,BN131:BN134,BM131:BM134,BL131:BL134,BK131:BK134)</f>
        <v>92.253817397299159</v>
      </c>
      <c r="CA132" s="458">
        <f>STDEV(BK132:BV134)</f>
        <v>1.7897548940564336</v>
      </c>
      <c r="CB132" s="457">
        <f>CA132/SQRT(10)</f>
        <v>0.56597019186516839</v>
      </c>
      <c r="CD132" s="460">
        <v>0.180555555555556</v>
      </c>
      <c r="CE132" s="379">
        <v>189</v>
      </c>
      <c r="CF132" s="379">
        <v>194</v>
      </c>
      <c r="CG132" s="379">
        <v>183</v>
      </c>
      <c r="CH132" s="379">
        <v>198</v>
      </c>
      <c r="CI132" s="379">
        <v>181</v>
      </c>
      <c r="CJ132" s="379">
        <v>192</v>
      </c>
      <c r="CK132" s="379">
        <v>192</v>
      </c>
      <c r="CL132" s="379">
        <v>195</v>
      </c>
      <c r="CM132" s="379">
        <v>199</v>
      </c>
      <c r="CN132" s="379">
        <v>200</v>
      </c>
      <c r="CO132" s="379">
        <v>183</v>
      </c>
      <c r="CP132" s="379">
        <v>169</v>
      </c>
      <c r="CQ132" s="447">
        <f t="shared" si="620"/>
        <v>189.58333333333334</v>
      </c>
      <c r="CR132" s="446">
        <f t="shared" si="621"/>
        <v>9.1100177959444313</v>
      </c>
      <c r="CS132" s="459" t="s">
        <v>183</v>
      </c>
      <c r="CT132" s="444">
        <f>AVERAGE(CJ131:CJ134,CK131:CK134,CL131:CL134,CM131:CM134,CN131:CN134,CO131:CO134,CP131:CP134,CI131:CI134,CH131:CH134,CG131:CG134,CF131:CF134,CE131:CE134)</f>
        <v>189.04166666666666</v>
      </c>
      <c r="CU132" s="458">
        <f>STDEV(CE132:CP134)</f>
        <v>8.992545413611932</v>
      </c>
      <c r="CV132" s="457">
        <f>CU132/SQRT(10)</f>
        <v>2.8436925469514631</v>
      </c>
      <c r="CX132" s="460">
        <v>0.180555555555556</v>
      </c>
      <c r="CY132">
        <f t="shared" si="622"/>
        <v>93.564356435643575</v>
      </c>
      <c r="CZ132">
        <f t="shared" si="623"/>
        <v>93.719806763285035</v>
      </c>
      <c r="DA132">
        <f t="shared" si="624"/>
        <v>94.818652849740943</v>
      </c>
      <c r="DB132">
        <f t="shared" si="625"/>
        <v>95.652173913043484</v>
      </c>
      <c r="DC132">
        <f t="shared" si="626"/>
        <v>91.878172588832484</v>
      </c>
      <c r="DD132">
        <f t="shared" si="627"/>
        <v>91.428571428571431</v>
      </c>
      <c r="DE132">
        <f t="shared" si="628"/>
        <v>94.581280788177338</v>
      </c>
      <c r="DF132">
        <f t="shared" si="629"/>
        <v>94.660194174757279</v>
      </c>
      <c r="DG132">
        <f t="shared" si="630"/>
        <v>93.427230046948367</v>
      </c>
      <c r="DH132">
        <f t="shared" si="631"/>
        <v>93.45794392523365</v>
      </c>
      <c r="DI132">
        <f t="shared" si="632"/>
        <v>91.5</v>
      </c>
      <c r="DJ132">
        <f t="shared" si="633"/>
        <v>88.94736842105263</v>
      </c>
      <c r="DK132" s="447">
        <f t="shared" si="634"/>
        <v>93.136312611273851</v>
      </c>
      <c r="DL132" s="446">
        <f t="shared" si="635"/>
        <v>1.8830779945894154</v>
      </c>
      <c r="DM132" s="459" t="s">
        <v>183</v>
      </c>
      <c r="DN132" s="444">
        <f>AVERAGE(DD131:DD134,DE131:DE134,DF131:DF134,DG131:DG134,DH131:DH134,DI131:DI134,DJ131:DJ134,DC131:DC134,DB131:DB134,DA131:DA134,CZ131:CZ134,CY131:CY134)</f>
        <v>92.866487836553915</v>
      </c>
      <c r="DO132" s="458">
        <f>STDEV(CY132:DJ134)</f>
        <v>1.8313113495654807</v>
      </c>
      <c r="DP132" s="457">
        <f>DO132/SQRT(10)</f>
        <v>0.57911149695437247</v>
      </c>
      <c r="DR132" s="460">
        <v>0.180555555555556</v>
      </c>
      <c r="DS132" s="379">
        <v>190</v>
      </c>
      <c r="DT132" s="379">
        <v>194</v>
      </c>
      <c r="DU132" s="379">
        <v>183</v>
      </c>
      <c r="DV132" s="379">
        <v>195</v>
      </c>
      <c r="DW132" s="379">
        <v>182</v>
      </c>
      <c r="DX132" s="379">
        <v>192</v>
      </c>
      <c r="DY132" s="379">
        <v>194</v>
      </c>
      <c r="DZ132" s="379">
        <v>194</v>
      </c>
      <c r="EA132" s="379">
        <v>199</v>
      </c>
      <c r="EB132" s="379">
        <v>201</v>
      </c>
      <c r="EC132" s="379">
        <v>184</v>
      </c>
      <c r="ED132" s="379">
        <v>170</v>
      </c>
      <c r="EE132" s="447">
        <f t="shared" si="636"/>
        <v>189.83333333333334</v>
      </c>
      <c r="EF132" s="446">
        <f t="shared" si="637"/>
        <v>8.6742391160507122</v>
      </c>
      <c r="EG132" s="459" t="s">
        <v>183</v>
      </c>
      <c r="EH132" s="444">
        <f>AVERAGE(DX131:DX134,DY131:DY134,DZ131:DZ134,EA131:EA134,EB131:EB134,EC131:EC134,ED131:ED134,DW131:DW134,DV131:DV134,DU131:DU134,DT131:DT134,DS131:DS134)</f>
        <v>189.04166666666666</v>
      </c>
      <c r="EI132" s="458">
        <f>STDEV(DS132:ED134)</f>
        <v>8.6094724503314293</v>
      </c>
      <c r="EJ132" s="457">
        <f>EI132/SQRT(10)</f>
        <v>2.7225542395518194</v>
      </c>
      <c r="EL132" s="460">
        <v>0.180555555555556</v>
      </c>
      <c r="EM132">
        <f t="shared" si="638"/>
        <v>94.059405940594047</v>
      </c>
      <c r="EN132">
        <f t="shared" si="639"/>
        <v>93.719806763285035</v>
      </c>
      <c r="EO132">
        <f t="shared" si="640"/>
        <v>94.818652849740943</v>
      </c>
      <c r="EP132">
        <f t="shared" si="641"/>
        <v>94.20289855072464</v>
      </c>
      <c r="EQ132">
        <f t="shared" si="642"/>
        <v>92.385786802030452</v>
      </c>
      <c r="ER132">
        <f t="shared" si="643"/>
        <v>91.428571428571431</v>
      </c>
      <c r="ES132">
        <f t="shared" si="644"/>
        <v>95.566502463054192</v>
      </c>
      <c r="ET132">
        <f t="shared" si="645"/>
        <v>94.174757281553397</v>
      </c>
      <c r="EU132">
        <f t="shared" si="646"/>
        <v>93.427230046948367</v>
      </c>
      <c r="EV132">
        <f t="shared" si="647"/>
        <v>93.925233644859816</v>
      </c>
      <c r="EW132">
        <f t="shared" si="648"/>
        <v>92</v>
      </c>
      <c r="EX132">
        <f t="shared" si="649"/>
        <v>89.473684210526315</v>
      </c>
      <c r="EY132" s="447">
        <f t="shared" si="650"/>
        <v>93.265210831824049</v>
      </c>
      <c r="EZ132" s="446">
        <f t="shared" si="651"/>
        <v>1.6743521254399196</v>
      </c>
      <c r="FA132" s="459" t="s">
        <v>183</v>
      </c>
      <c r="FB132" s="444">
        <f>AVERAGE(ER131:ER134,ES131:ES134,ET131:ET134,EU131:EU134,EV131:EV134,EW131:EW134,EX131:EX134,EQ131:EQ134,EP131:EP134,EO131:EO134,EN131:EN134,EM131:EM134)</f>
        <v>92.872398361293605</v>
      </c>
      <c r="FC132" s="458">
        <f>STDEV(EM132:EX134)</f>
        <v>1.6297761351118907</v>
      </c>
      <c r="FD132" s="457">
        <f>FC132/SQRT(10)</f>
        <v>0.51538046631398937</v>
      </c>
      <c r="FF132" s="460">
        <v>0.180555555555556</v>
      </c>
      <c r="FG132" s="379">
        <v>191</v>
      </c>
      <c r="FH132" s="379">
        <v>191</v>
      </c>
      <c r="FI132" s="379">
        <v>184</v>
      </c>
      <c r="FJ132" s="379">
        <v>193</v>
      </c>
      <c r="FK132" s="379">
        <v>182</v>
      </c>
      <c r="FL132" s="379">
        <v>191</v>
      </c>
      <c r="FM132" s="379">
        <v>192</v>
      </c>
      <c r="FN132" s="379">
        <v>195</v>
      </c>
      <c r="FO132" s="379">
        <v>199</v>
      </c>
      <c r="FP132" s="379">
        <v>201</v>
      </c>
      <c r="FQ132" s="379">
        <v>184</v>
      </c>
      <c r="FR132" s="379">
        <v>168</v>
      </c>
      <c r="FS132" s="447">
        <f t="shared" si="652"/>
        <v>189.25</v>
      </c>
      <c r="FT132" s="446">
        <f t="shared" si="653"/>
        <v>8.8227495199007606</v>
      </c>
      <c r="FU132" s="459" t="s">
        <v>183</v>
      </c>
      <c r="FV132" s="444">
        <f>AVERAGE(FL131:FL134,FM131:FM134,FN131:FN134,FO131:FO134,FP131:FP134,FQ131:FQ134,FR131:FR134,FK131:FK134,FJ131:FJ134,FI131:FI134,FH131:FH134,FG131:FG134)</f>
        <v>188.6875</v>
      </c>
      <c r="FW132" s="458">
        <f>STDEV(FG132:FR134)</f>
        <v>8.5836222790015313</v>
      </c>
      <c r="FX132" s="457">
        <f>FW132/SQRT(10)</f>
        <v>2.7143796976210131</v>
      </c>
      <c r="FZ132" s="460">
        <v>0.180555555555556</v>
      </c>
      <c r="GA132">
        <f t="shared" si="654"/>
        <v>94.554455445544548</v>
      </c>
      <c r="GB132">
        <f t="shared" si="655"/>
        <v>92.270531400966178</v>
      </c>
      <c r="GC132">
        <f t="shared" si="656"/>
        <v>95.336787564766837</v>
      </c>
      <c r="GD132">
        <f t="shared" si="657"/>
        <v>93.236714975845416</v>
      </c>
      <c r="GE132">
        <f t="shared" si="658"/>
        <v>92.385786802030452</v>
      </c>
      <c r="GF132">
        <f t="shared" si="659"/>
        <v>90.952380952380949</v>
      </c>
      <c r="GG132">
        <f t="shared" si="660"/>
        <v>94.581280788177338</v>
      </c>
      <c r="GH132">
        <f t="shared" si="661"/>
        <v>94.660194174757279</v>
      </c>
      <c r="GI132">
        <f t="shared" si="662"/>
        <v>93.427230046948367</v>
      </c>
      <c r="GJ132">
        <f t="shared" si="663"/>
        <v>93.925233644859816</v>
      </c>
      <c r="GK132">
        <f t="shared" si="664"/>
        <v>92</v>
      </c>
      <c r="GL132">
        <f t="shared" si="665"/>
        <v>88.421052631578945</v>
      </c>
      <c r="GM132" s="447">
        <f t="shared" si="666"/>
        <v>92.979304035654664</v>
      </c>
      <c r="GN132" s="446">
        <f t="shared" si="667"/>
        <v>1.9374764152364177</v>
      </c>
      <c r="GO132" s="459" t="s">
        <v>183</v>
      </c>
      <c r="GP132" s="444">
        <f>AVERAGE(GF131:GF134,GG131:GG134,GH131:GH134,GI131:GI134,GJ131:GJ134,GK131:GK134,GL131:GL134,GE131:GE134,GD131:GD134,GC131:GC134,GB131:GB134,GA131:GA134)</f>
        <v>92.701581988263356</v>
      </c>
      <c r="GQ132" s="458">
        <f>STDEV(GA132:GL134)</f>
        <v>1.7918298191523412</v>
      </c>
      <c r="GR132" s="457">
        <f>GQ132/SQRT(10)</f>
        <v>0.56662634079289953</v>
      </c>
      <c r="GT132" s="460">
        <v>0.180555555555556</v>
      </c>
      <c r="GU132" s="461">
        <v>193</v>
      </c>
      <c r="GV132" s="379">
        <v>195</v>
      </c>
      <c r="GW132" s="379">
        <v>185</v>
      </c>
      <c r="GX132" s="379">
        <v>193</v>
      </c>
      <c r="GY132" s="379">
        <v>182</v>
      </c>
      <c r="GZ132" s="379">
        <v>192</v>
      </c>
      <c r="HA132" s="379">
        <v>193</v>
      </c>
      <c r="HB132" s="379">
        <v>194</v>
      </c>
      <c r="HC132" s="379">
        <v>200</v>
      </c>
      <c r="HD132" s="379">
        <v>202</v>
      </c>
      <c r="HE132" s="449">
        <v>183</v>
      </c>
      <c r="HF132" s="379">
        <v>169</v>
      </c>
      <c r="HG132" s="447">
        <f t="shared" si="668"/>
        <v>190.08333333333334</v>
      </c>
      <c r="HH132" s="446">
        <f t="shared" si="669"/>
        <v>9.0197594538912522</v>
      </c>
      <c r="HI132" s="459" t="s">
        <v>183</v>
      </c>
      <c r="HJ132" s="444">
        <f>AVERAGE(GZ131:GZ134,HA131:HA134,HB131:HB134,HC131:HC134,HD131:HD134,HE131:HE134,HF131:HF134,GY131:GY134,GX131:GX134,GW131:GW134,GV131:GV134,GU131:GU134)</f>
        <v>189.8125</v>
      </c>
      <c r="HK132" s="458">
        <f>STDEV(GU132:HF134)</f>
        <v>8.6836829287088335</v>
      </c>
      <c r="HL132" s="457">
        <f>HK132/SQRT(10)</f>
        <v>2.7460216533441466</v>
      </c>
      <c r="HN132" s="460">
        <v>0.180555555555556</v>
      </c>
      <c r="HO132">
        <f t="shared" si="670"/>
        <v>95.544554455445535</v>
      </c>
      <c r="HP132">
        <f t="shared" si="671"/>
        <v>94.20289855072464</v>
      </c>
      <c r="HQ132">
        <f t="shared" si="672"/>
        <v>95.854922279792746</v>
      </c>
      <c r="HR132">
        <f t="shared" si="673"/>
        <v>93.236714975845416</v>
      </c>
      <c r="HS132">
        <f t="shared" si="674"/>
        <v>92.385786802030452</v>
      </c>
      <c r="HT132">
        <f t="shared" si="675"/>
        <v>91.428571428571431</v>
      </c>
      <c r="HU132">
        <f t="shared" si="676"/>
        <v>95.073891625615758</v>
      </c>
      <c r="HV132">
        <f t="shared" si="677"/>
        <v>94.174757281553397</v>
      </c>
      <c r="HW132">
        <f t="shared" si="678"/>
        <v>93.896713615023472</v>
      </c>
      <c r="HX132">
        <f t="shared" si="679"/>
        <v>94.392523364485982</v>
      </c>
      <c r="HY132">
        <f t="shared" si="680"/>
        <v>91.5</v>
      </c>
      <c r="HZ132">
        <f t="shared" si="681"/>
        <v>88.94736842105263</v>
      </c>
      <c r="IA132" s="447">
        <f t="shared" si="682"/>
        <v>93.38655856667846</v>
      </c>
      <c r="IB132" s="446">
        <f t="shared" si="683"/>
        <v>2.0063529394390494</v>
      </c>
      <c r="IC132" s="459" t="s">
        <v>183</v>
      </c>
      <c r="ID132" s="444">
        <f>AVERAGE(HT131:HT134,HU131:HU134,HV131:HV134,HW131:HW134,HX131:HX134,HY131:HY134,HZ131:HZ134,HS131:HS134,HR131:HR134,HQ131:HQ134,HP131:HP134,HO131:HO134)</f>
        <v>93.254138077296432</v>
      </c>
      <c r="IE132" s="458">
        <f>STDEV(HO132:HZ134)</f>
        <v>1.9095856154824855</v>
      </c>
      <c r="IF132" s="457">
        <f>IE132/SQRT(10)</f>
        <v>0.60386399320191486</v>
      </c>
    </row>
    <row r="133" spans="1:240" ht="16" thickBot="1" x14ac:dyDescent="0.4">
      <c r="B133" s="456">
        <v>0.194444444444444</v>
      </c>
      <c r="C133" s="379">
        <v>181</v>
      </c>
      <c r="D133" s="379">
        <v>188</v>
      </c>
      <c r="E133" s="379">
        <v>172</v>
      </c>
      <c r="F133" s="379">
        <v>194</v>
      </c>
      <c r="G133" s="379">
        <v>177</v>
      </c>
      <c r="H133" s="393">
        <v>185</v>
      </c>
      <c r="I133" s="393">
        <v>188</v>
      </c>
      <c r="J133" s="393">
        <v>191</v>
      </c>
      <c r="K133" s="393">
        <v>192</v>
      </c>
      <c r="L133" s="393">
        <v>196</v>
      </c>
      <c r="M133" s="393">
        <v>180</v>
      </c>
      <c r="N133" s="379">
        <v>165</v>
      </c>
      <c r="O133" s="447">
        <f t="shared" si="588"/>
        <v>184.08333333333334</v>
      </c>
      <c r="P133" s="446">
        <f t="shared" si="589"/>
        <v>9.3852721502007252</v>
      </c>
      <c r="Q133" s="455"/>
      <c r="R133" s="444"/>
      <c r="S133" s="454"/>
      <c r="T133" s="453"/>
      <c r="V133" s="456">
        <v>0.194444444444444</v>
      </c>
      <c r="W133">
        <f t="shared" si="590"/>
        <v>87.439613526570042</v>
      </c>
      <c r="X133">
        <f t="shared" si="591"/>
        <v>90.821256038647348</v>
      </c>
      <c r="Y133">
        <f t="shared" si="592"/>
        <v>83.091787439613526</v>
      </c>
      <c r="Z133">
        <f t="shared" si="593"/>
        <v>98.477157360406082</v>
      </c>
      <c r="AA133">
        <f t="shared" si="594"/>
        <v>89.847715736040612</v>
      </c>
      <c r="AB133">
        <f t="shared" si="595"/>
        <v>88.095238095238088</v>
      </c>
      <c r="AC133">
        <f t="shared" si="596"/>
        <v>92.610837438423644</v>
      </c>
      <c r="AD133">
        <f t="shared" si="597"/>
        <v>92.71844660194175</v>
      </c>
      <c r="AE133">
        <f t="shared" si="598"/>
        <v>90.140845070422543</v>
      </c>
      <c r="AF133">
        <f t="shared" si="599"/>
        <v>98</v>
      </c>
      <c r="AG133">
        <f t="shared" si="600"/>
        <v>94.73684210526315</v>
      </c>
      <c r="AH133">
        <f t="shared" si="601"/>
        <v>86.842105263157904</v>
      </c>
      <c r="AI133" s="447">
        <f t="shared" si="602"/>
        <v>91.068487056310389</v>
      </c>
      <c r="AJ133" s="446">
        <f t="shared" si="603"/>
        <v>4.5467591364546127</v>
      </c>
      <c r="AK133" s="455"/>
      <c r="AL133" s="444"/>
      <c r="AM133" s="454"/>
      <c r="AN133" s="453"/>
      <c r="AP133" s="456">
        <v>0.194444444444444</v>
      </c>
      <c r="AQ133" s="379">
        <v>184</v>
      </c>
      <c r="AR133" s="379">
        <v>191</v>
      </c>
      <c r="AS133" s="379">
        <v>179</v>
      </c>
      <c r="AT133" s="379">
        <v>198</v>
      </c>
      <c r="AU133" s="379">
        <v>180</v>
      </c>
      <c r="AV133" s="393">
        <v>190</v>
      </c>
      <c r="AW133" s="393">
        <v>191</v>
      </c>
      <c r="AX133" s="393">
        <v>194</v>
      </c>
      <c r="AY133" s="393">
        <v>197</v>
      </c>
      <c r="AZ133" s="393">
        <v>198</v>
      </c>
      <c r="BA133" s="393">
        <v>182</v>
      </c>
      <c r="BB133" s="393">
        <v>169</v>
      </c>
      <c r="BC133" s="447">
        <f t="shared" si="604"/>
        <v>187.75</v>
      </c>
      <c r="BD133" s="446">
        <f t="shared" si="605"/>
        <v>9.0264762076500666</v>
      </c>
      <c r="BE133" s="455"/>
      <c r="BF133" s="444"/>
      <c r="BG133" s="454"/>
      <c r="BH133" s="453"/>
      <c r="BJ133" s="456">
        <v>0.194444444444444</v>
      </c>
      <c r="BK133">
        <f t="shared" si="606"/>
        <v>91.089108910891099</v>
      </c>
      <c r="BL133">
        <f t="shared" si="607"/>
        <v>92.270531400966178</v>
      </c>
      <c r="BM133">
        <f t="shared" si="608"/>
        <v>92.746113989637308</v>
      </c>
      <c r="BN133">
        <f t="shared" si="609"/>
        <v>95.652173913043484</v>
      </c>
      <c r="BO133">
        <f t="shared" si="610"/>
        <v>91.370558375634516</v>
      </c>
      <c r="BP133">
        <f t="shared" si="611"/>
        <v>90.476190476190482</v>
      </c>
      <c r="BQ133">
        <f t="shared" si="612"/>
        <v>94.088669950738918</v>
      </c>
      <c r="BR133">
        <f t="shared" si="613"/>
        <v>94.174757281553397</v>
      </c>
      <c r="BS133">
        <f t="shared" si="614"/>
        <v>92.488262910798127</v>
      </c>
      <c r="BT133">
        <f t="shared" si="615"/>
        <v>92.523364485981304</v>
      </c>
      <c r="BU133">
        <f t="shared" si="616"/>
        <v>91</v>
      </c>
      <c r="BV133">
        <f t="shared" si="617"/>
        <v>88.94736842105263</v>
      </c>
      <c r="BW133" s="447">
        <f t="shared" si="618"/>
        <v>92.235591676373971</v>
      </c>
      <c r="BX133" s="446">
        <f t="shared" si="619"/>
        <v>1.8283898323192915</v>
      </c>
      <c r="BY133" s="455"/>
      <c r="BZ133" s="444"/>
      <c r="CA133" s="454"/>
      <c r="CB133" s="453"/>
      <c r="CD133" s="456">
        <v>0.194444444444444</v>
      </c>
      <c r="CE133" s="379">
        <v>189</v>
      </c>
      <c r="CF133" s="379">
        <v>195</v>
      </c>
      <c r="CG133" s="379">
        <v>182</v>
      </c>
      <c r="CH133" s="379">
        <v>197</v>
      </c>
      <c r="CI133" s="379">
        <v>181</v>
      </c>
      <c r="CJ133" s="393">
        <v>192</v>
      </c>
      <c r="CK133" s="393">
        <v>192</v>
      </c>
      <c r="CL133" s="393">
        <v>194</v>
      </c>
      <c r="CM133" s="393">
        <v>199</v>
      </c>
      <c r="CN133" s="393">
        <v>200</v>
      </c>
      <c r="CO133" s="393">
        <v>183</v>
      </c>
      <c r="CP133" s="393">
        <v>168</v>
      </c>
      <c r="CQ133" s="447">
        <f t="shared" si="620"/>
        <v>189.33333333333334</v>
      </c>
      <c r="CR133" s="446">
        <f t="shared" si="621"/>
        <v>9.3062377256365316</v>
      </c>
      <c r="CS133" s="455"/>
      <c r="CT133" s="444"/>
      <c r="CU133" s="454"/>
      <c r="CV133" s="453"/>
      <c r="CX133" s="456">
        <v>0.194444444444444</v>
      </c>
      <c r="CY133">
        <f t="shared" si="622"/>
        <v>93.564356435643575</v>
      </c>
      <c r="CZ133">
        <f t="shared" si="623"/>
        <v>94.20289855072464</v>
      </c>
      <c r="DA133">
        <f t="shared" si="624"/>
        <v>94.300518134715034</v>
      </c>
      <c r="DB133">
        <f t="shared" si="625"/>
        <v>95.169082125603865</v>
      </c>
      <c r="DC133">
        <f t="shared" si="626"/>
        <v>91.878172588832484</v>
      </c>
      <c r="DD133">
        <f t="shared" si="627"/>
        <v>91.428571428571431</v>
      </c>
      <c r="DE133">
        <f t="shared" si="628"/>
        <v>94.581280788177338</v>
      </c>
      <c r="DF133">
        <f t="shared" si="629"/>
        <v>94.174757281553397</v>
      </c>
      <c r="DG133">
        <f t="shared" si="630"/>
        <v>93.427230046948367</v>
      </c>
      <c r="DH133">
        <f t="shared" si="631"/>
        <v>93.45794392523365</v>
      </c>
      <c r="DI133">
        <f t="shared" si="632"/>
        <v>91.5</v>
      </c>
      <c r="DJ133">
        <f t="shared" si="633"/>
        <v>88.421052631578945</v>
      </c>
      <c r="DK133" s="447">
        <f t="shared" si="634"/>
        <v>93.008821994798552</v>
      </c>
      <c r="DL133" s="446">
        <f t="shared" si="635"/>
        <v>1.8920450483929774</v>
      </c>
      <c r="DM133" s="455"/>
      <c r="DN133" s="444"/>
      <c r="DO133" s="454"/>
      <c r="DP133" s="453"/>
      <c r="DR133" s="456">
        <v>0.194444444444444</v>
      </c>
      <c r="DS133" s="379">
        <v>190</v>
      </c>
      <c r="DT133" s="379">
        <v>193</v>
      </c>
      <c r="DU133" s="379">
        <v>181</v>
      </c>
      <c r="DV133" s="379">
        <v>194</v>
      </c>
      <c r="DW133" s="379">
        <v>181</v>
      </c>
      <c r="DX133" s="393">
        <v>192</v>
      </c>
      <c r="DY133" s="393">
        <v>193</v>
      </c>
      <c r="DZ133" s="393">
        <v>195</v>
      </c>
      <c r="EA133" s="393">
        <v>199</v>
      </c>
      <c r="EB133" s="393">
        <v>200</v>
      </c>
      <c r="EC133" s="393">
        <v>183</v>
      </c>
      <c r="ED133" s="393">
        <v>169</v>
      </c>
      <c r="EE133" s="447">
        <f t="shared" si="636"/>
        <v>189.16666666666666</v>
      </c>
      <c r="EF133" s="446">
        <f t="shared" si="637"/>
        <v>8.9831492082103193</v>
      </c>
      <c r="EG133" s="455"/>
      <c r="EH133" s="444"/>
      <c r="EI133" s="454"/>
      <c r="EJ133" s="453"/>
      <c r="EL133" s="456">
        <v>0.194444444444444</v>
      </c>
      <c r="EM133">
        <f t="shared" si="638"/>
        <v>94.059405940594047</v>
      </c>
      <c r="EN133">
        <f t="shared" si="639"/>
        <v>93.236714975845416</v>
      </c>
      <c r="EO133">
        <f t="shared" si="640"/>
        <v>93.782383419689126</v>
      </c>
      <c r="EP133">
        <f t="shared" si="641"/>
        <v>93.719806763285035</v>
      </c>
      <c r="EQ133">
        <f t="shared" si="642"/>
        <v>91.878172588832484</v>
      </c>
      <c r="ER133">
        <f t="shared" si="643"/>
        <v>91.428571428571431</v>
      </c>
      <c r="ES133">
        <f t="shared" si="644"/>
        <v>95.073891625615758</v>
      </c>
      <c r="ET133">
        <f t="shared" si="645"/>
        <v>94.660194174757279</v>
      </c>
      <c r="EU133">
        <f t="shared" si="646"/>
        <v>93.427230046948367</v>
      </c>
      <c r="EV133">
        <f t="shared" si="647"/>
        <v>93.45794392523365</v>
      </c>
      <c r="EW133">
        <f t="shared" si="648"/>
        <v>91.5</v>
      </c>
      <c r="EX133">
        <f t="shared" si="649"/>
        <v>88.94736842105263</v>
      </c>
      <c r="EY133" s="447">
        <f t="shared" si="650"/>
        <v>92.930973609202113</v>
      </c>
      <c r="EZ133" s="446">
        <f t="shared" si="651"/>
        <v>1.7083394739739404</v>
      </c>
      <c r="FA133" s="455"/>
      <c r="FB133" s="444"/>
      <c r="FC133" s="454"/>
      <c r="FD133" s="453"/>
      <c r="FF133" s="456">
        <v>0.194444444444444</v>
      </c>
      <c r="FG133" s="379">
        <v>192</v>
      </c>
      <c r="FH133" s="379">
        <v>191</v>
      </c>
      <c r="FI133" s="379">
        <v>182</v>
      </c>
      <c r="FJ133" s="379">
        <v>194</v>
      </c>
      <c r="FK133" s="379">
        <v>181</v>
      </c>
      <c r="FL133" s="393">
        <v>192</v>
      </c>
      <c r="FM133" s="393">
        <v>192</v>
      </c>
      <c r="FN133" s="393">
        <v>193</v>
      </c>
      <c r="FO133" s="393">
        <v>199</v>
      </c>
      <c r="FP133" s="393">
        <v>199</v>
      </c>
      <c r="FQ133" s="393">
        <v>182</v>
      </c>
      <c r="FR133" s="393">
        <v>169</v>
      </c>
      <c r="FS133" s="447">
        <f t="shared" si="652"/>
        <v>188.83333333333334</v>
      </c>
      <c r="FT133" s="446">
        <f t="shared" si="653"/>
        <v>8.7056234003015991</v>
      </c>
      <c r="FU133" s="455"/>
      <c r="FV133" s="444"/>
      <c r="FW133" s="454"/>
      <c r="FX133" s="453"/>
      <c r="FZ133" s="456">
        <v>0.194444444444444</v>
      </c>
      <c r="GA133">
        <f t="shared" si="654"/>
        <v>95.049504950495049</v>
      </c>
      <c r="GB133">
        <f t="shared" si="655"/>
        <v>92.270531400966178</v>
      </c>
      <c r="GC133">
        <f t="shared" si="656"/>
        <v>94.300518134715034</v>
      </c>
      <c r="GD133">
        <f t="shared" si="657"/>
        <v>93.719806763285035</v>
      </c>
      <c r="GE133">
        <f t="shared" si="658"/>
        <v>91.878172588832484</v>
      </c>
      <c r="GF133">
        <f t="shared" si="659"/>
        <v>91.428571428571431</v>
      </c>
      <c r="GG133">
        <f t="shared" si="660"/>
        <v>94.581280788177338</v>
      </c>
      <c r="GH133">
        <f t="shared" si="661"/>
        <v>93.689320388349515</v>
      </c>
      <c r="GI133">
        <f t="shared" si="662"/>
        <v>93.427230046948367</v>
      </c>
      <c r="GJ133">
        <f t="shared" si="663"/>
        <v>92.990654205607484</v>
      </c>
      <c r="GK133">
        <f t="shared" si="664"/>
        <v>91</v>
      </c>
      <c r="GL133">
        <f t="shared" si="665"/>
        <v>88.94736842105263</v>
      </c>
      <c r="GM133" s="447">
        <f t="shared" si="666"/>
        <v>92.773579926416701</v>
      </c>
      <c r="GN133" s="446">
        <f t="shared" si="667"/>
        <v>1.7486827035225372</v>
      </c>
      <c r="GO133" s="455"/>
      <c r="GP133" s="444"/>
      <c r="GQ133" s="454"/>
      <c r="GR133" s="453"/>
      <c r="GT133" s="456">
        <v>0.194444444444444</v>
      </c>
      <c r="GU133" s="379">
        <v>193</v>
      </c>
      <c r="GV133" s="379">
        <v>194</v>
      </c>
      <c r="GW133" s="379">
        <v>184</v>
      </c>
      <c r="GX133" s="379">
        <v>194</v>
      </c>
      <c r="GY133" s="379">
        <v>183</v>
      </c>
      <c r="GZ133" s="393">
        <v>191</v>
      </c>
      <c r="HA133" s="393">
        <v>193</v>
      </c>
      <c r="HB133" s="393">
        <v>193</v>
      </c>
      <c r="HC133" s="393">
        <v>201</v>
      </c>
      <c r="HD133" s="393">
        <v>201</v>
      </c>
      <c r="HE133" s="449">
        <v>183</v>
      </c>
      <c r="HF133" s="393">
        <v>168</v>
      </c>
      <c r="HG133" s="447">
        <f t="shared" si="668"/>
        <v>189.83333333333334</v>
      </c>
      <c r="HH133" s="446">
        <f t="shared" si="669"/>
        <v>9.1436349777350916</v>
      </c>
      <c r="HI133" s="455"/>
      <c r="HJ133" s="444"/>
      <c r="HK133" s="454"/>
      <c r="HL133" s="453"/>
      <c r="HN133" s="456">
        <v>0.194444444444444</v>
      </c>
      <c r="HO133">
        <f t="shared" si="670"/>
        <v>95.544554455445535</v>
      </c>
      <c r="HP133">
        <f t="shared" si="671"/>
        <v>93.719806763285035</v>
      </c>
      <c r="HQ133">
        <f t="shared" si="672"/>
        <v>95.336787564766837</v>
      </c>
      <c r="HR133">
        <f t="shared" si="673"/>
        <v>93.719806763285035</v>
      </c>
      <c r="HS133">
        <f t="shared" si="674"/>
        <v>92.89340101522842</v>
      </c>
      <c r="HT133">
        <f t="shared" si="675"/>
        <v>90.952380952380949</v>
      </c>
      <c r="HU133">
        <f t="shared" si="676"/>
        <v>95.073891625615758</v>
      </c>
      <c r="HV133">
        <f t="shared" si="677"/>
        <v>93.689320388349515</v>
      </c>
      <c r="HW133">
        <f t="shared" si="678"/>
        <v>94.366197183098592</v>
      </c>
      <c r="HX133">
        <f t="shared" si="679"/>
        <v>93.925233644859816</v>
      </c>
      <c r="HY133">
        <f t="shared" si="680"/>
        <v>91.5</v>
      </c>
      <c r="HZ133">
        <f t="shared" si="681"/>
        <v>88.421052631578945</v>
      </c>
      <c r="IA133" s="447">
        <f t="shared" si="682"/>
        <v>93.26186941565787</v>
      </c>
      <c r="IB133" s="446">
        <f t="shared" si="683"/>
        <v>2.0685585052488706</v>
      </c>
      <c r="IC133" s="455"/>
      <c r="ID133" s="444"/>
      <c r="IE133" s="454"/>
      <c r="IF133" s="453"/>
    </row>
    <row r="134" spans="1:240" ht="16" thickBot="1" x14ac:dyDescent="0.4">
      <c r="B134" s="448">
        <v>0.20833333333333301</v>
      </c>
      <c r="C134" s="379">
        <v>180</v>
      </c>
      <c r="D134" s="379">
        <v>187</v>
      </c>
      <c r="E134" s="379">
        <v>174</v>
      </c>
      <c r="F134" s="379">
        <v>193</v>
      </c>
      <c r="G134" s="379">
        <v>176</v>
      </c>
      <c r="H134" s="379">
        <v>185</v>
      </c>
      <c r="I134" s="379">
        <v>188</v>
      </c>
      <c r="J134" s="379">
        <v>190</v>
      </c>
      <c r="K134" s="379">
        <v>192</v>
      </c>
      <c r="L134" s="379">
        <v>195</v>
      </c>
      <c r="M134" s="379">
        <v>180</v>
      </c>
      <c r="N134" s="393">
        <v>164</v>
      </c>
      <c r="O134" s="447">
        <f t="shared" si="588"/>
        <v>183.66666666666666</v>
      </c>
      <c r="P134" s="446">
        <f t="shared" si="589"/>
        <v>9.1585363393278012</v>
      </c>
      <c r="Q134" s="445"/>
      <c r="R134" s="444"/>
      <c r="S134" s="443"/>
      <c r="T134" s="442"/>
      <c r="V134" s="448">
        <v>0.20833333333333301</v>
      </c>
      <c r="W134">
        <f t="shared" si="590"/>
        <v>86.956521739130437</v>
      </c>
      <c r="X134">
        <f t="shared" si="591"/>
        <v>90.338164251207729</v>
      </c>
      <c r="Y134">
        <f t="shared" si="592"/>
        <v>84.05797101449275</v>
      </c>
      <c r="Z134">
        <f t="shared" si="593"/>
        <v>97.969543147208128</v>
      </c>
      <c r="AA134">
        <f t="shared" si="594"/>
        <v>89.340101522842644</v>
      </c>
      <c r="AB134">
        <f t="shared" si="595"/>
        <v>88.095238095238088</v>
      </c>
      <c r="AC134">
        <f t="shared" si="596"/>
        <v>92.610837438423644</v>
      </c>
      <c r="AD134">
        <f t="shared" si="597"/>
        <v>92.233009708737868</v>
      </c>
      <c r="AE134">
        <f t="shared" si="598"/>
        <v>90.140845070422543</v>
      </c>
      <c r="AF134">
        <f t="shared" si="599"/>
        <v>97.5</v>
      </c>
      <c r="AG134">
        <f t="shared" si="600"/>
        <v>94.73684210526315</v>
      </c>
      <c r="AH134">
        <f t="shared" si="601"/>
        <v>86.31578947368422</v>
      </c>
      <c r="AI134" s="447">
        <f t="shared" si="602"/>
        <v>90.857905297220938</v>
      </c>
      <c r="AJ134" s="446">
        <f t="shared" si="603"/>
        <v>4.3433724800650966</v>
      </c>
      <c r="AK134" s="445"/>
      <c r="AL134" s="444"/>
      <c r="AM134" s="443"/>
      <c r="AN134" s="442"/>
      <c r="AP134" s="448">
        <v>0.20833333333333301</v>
      </c>
      <c r="AQ134" s="379">
        <v>185</v>
      </c>
      <c r="AR134" s="379">
        <v>192</v>
      </c>
      <c r="AS134" s="379">
        <v>179</v>
      </c>
      <c r="AT134" s="379">
        <v>197</v>
      </c>
      <c r="AU134" s="379">
        <v>178</v>
      </c>
      <c r="AV134" s="379">
        <v>189</v>
      </c>
      <c r="AW134" s="379">
        <v>190</v>
      </c>
      <c r="AX134" s="379">
        <v>194</v>
      </c>
      <c r="AY134" s="379">
        <v>197</v>
      </c>
      <c r="AZ134" s="379">
        <v>199</v>
      </c>
      <c r="BA134" s="379">
        <v>183</v>
      </c>
      <c r="BB134" s="379">
        <v>168</v>
      </c>
      <c r="BC134" s="447">
        <f t="shared" si="604"/>
        <v>187.58333333333334</v>
      </c>
      <c r="BD134" s="446">
        <f t="shared" si="605"/>
        <v>9.307458722916147</v>
      </c>
      <c r="BE134" s="445"/>
      <c r="BF134" s="444"/>
      <c r="BG134" s="443"/>
      <c r="BH134" s="442"/>
      <c r="BJ134" s="448">
        <v>0.20833333333333301</v>
      </c>
      <c r="BK134">
        <f t="shared" si="606"/>
        <v>91.584158415841586</v>
      </c>
      <c r="BL134">
        <f t="shared" si="607"/>
        <v>92.753623188405797</v>
      </c>
      <c r="BM134">
        <f t="shared" si="608"/>
        <v>92.746113989637308</v>
      </c>
      <c r="BN134">
        <f t="shared" si="609"/>
        <v>95.169082125603865</v>
      </c>
      <c r="BO134">
        <f t="shared" si="610"/>
        <v>90.35532994923858</v>
      </c>
      <c r="BP134">
        <f t="shared" si="611"/>
        <v>90</v>
      </c>
      <c r="BQ134">
        <f t="shared" si="612"/>
        <v>93.596059113300484</v>
      </c>
      <c r="BR134">
        <f t="shared" si="613"/>
        <v>94.174757281553397</v>
      </c>
      <c r="BS134">
        <f t="shared" si="614"/>
        <v>92.488262910798127</v>
      </c>
      <c r="BT134">
        <f t="shared" si="615"/>
        <v>92.990654205607484</v>
      </c>
      <c r="BU134">
        <f t="shared" si="616"/>
        <v>91.5</v>
      </c>
      <c r="BV134">
        <f t="shared" si="617"/>
        <v>88.421052631578945</v>
      </c>
      <c r="BW134" s="452">
        <f t="shared" si="618"/>
        <v>92.148257817630451</v>
      </c>
      <c r="BX134" s="451">
        <f t="shared" si="619"/>
        <v>1.8910663025124115</v>
      </c>
      <c r="BY134" s="445"/>
      <c r="BZ134" s="444"/>
      <c r="CA134" s="443"/>
      <c r="CB134" s="442"/>
      <c r="CD134" s="448">
        <v>0.20833333333333301</v>
      </c>
      <c r="CE134" s="379">
        <v>187</v>
      </c>
      <c r="CF134" s="379">
        <v>193</v>
      </c>
      <c r="CG134" s="379">
        <v>181</v>
      </c>
      <c r="CH134" s="379">
        <v>196</v>
      </c>
      <c r="CI134" s="379">
        <v>179</v>
      </c>
      <c r="CJ134" s="379">
        <v>191</v>
      </c>
      <c r="CK134" s="379">
        <v>192</v>
      </c>
      <c r="CL134" s="379">
        <v>193</v>
      </c>
      <c r="CM134" s="379">
        <v>199</v>
      </c>
      <c r="CN134" s="379">
        <v>200</v>
      </c>
      <c r="CO134" s="379">
        <v>183</v>
      </c>
      <c r="CP134" s="379">
        <v>168</v>
      </c>
      <c r="CQ134" s="447">
        <f t="shared" si="620"/>
        <v>188.5</v>
      </c>
      <c r="CR134" s="446">
        <f t="shared" si="621"/>
        <v>9.3273790530888157</v>
      </c>
      <c r="CS134" s="445"/>
      <c r="CT134" s="444"/>
      <c r="CU134" s="443"/>
      <c r="CV134" s="442"/>
      <c r="CX134" s="448">
        <v>0.20833333333333301</v>
      </c>
      <c r="CY134">
        <f t="shared" si="622"/>
        <v>92.574257425742573</v>
      </c>
      <c r="CZ134">
        <f t="shared" si="623"/>
        <v>93.236714975845416</v>
      </c>
      <c r="DA134">
        <f t="shared" si="624"/>
        <v>93.782383419689126</v>
      </c>
      <c r="DB134">
        <f t="shared" si="625"/>
        <v>94.685990338164245</v>
      </c>
      <c r="DC134">
        <f t="shared" si="626"/>
        <v>90.862944162436548</v>
      </c>
      <c r="DD134">
        <f t="shared" si="627"/>
        <v>90.952380952380949</v>
      </c>
      <c r="DE134">
        <f t="shared" si="628"/>
        <v>94.581280788177338</v>
      </c>
      <c r="DF134">
        <f t="shared" si="629"/>
        <v>93.689320388349515</v>
      </c>
      <c r="DG134">
        <f t="shared" si="630"/>
        <v>93.427230046948367</v>
      </c>
      <c r="DH134">
        <f t="shared" si="631"/>
        <v>93.45794392523365</v>
      </c>
      <c r="DI134">
        <f t="shared" si="632"/>
        <v>91.5</v>
      </c>
      <c r="DJ134">
        <f t="shared" si="633"/>
        <v>88.421052631578945</v>
      </c>
      <c r="DK134" s="447">
        <f t="shared" si="634"/>
        <v>92.597624921212216</v>
      </c>
      <c r="DL134" s="446">
        <f t="shared" si="635"/>
        <v>1.8363370062830933</v>
      </c>
      <c r="DM134" s="445"/>
      <c r="DN134" s="444"/>
      <c r="DO134" s="443"/>
      <c r="DP134" s="442"/>
      <c r="DR134" s="448">
        <v>0.20833333333333301</v>
      </c>
      <c r="DS134" s="379">
        <v>188</v>
      </c>
      <c r="DT134" s="379">
        <v>194</v>
      </c>
      <c r="DU134" s="379">
        <v>180</v>
      </c>
      <c r="DV134" s="379">
        <v>193</v>
      </c>
      <c r="DW134" s="379">
        <v>180</v>
      </c>
      <c r="DX134" s="379">
        <v>191</v>
      </c>
      <c r="DY134" s="379">
        <v>192</v>
      </c>
      <c r="DZ134" s="379">
        <v>193</v>
      </c>
      <c r="EA134" s="379">
        <v>198</v>
      </c>
      <c r="EB134" s="379">
        <v>200</v>
      </c>
      <c r="EC134" s="379">
        <v>183</v>
      </c>
      <c r="ED134" s="379">
        <v>169</v>
      </c>
      <c r="EE134" s="447">
        <f t="shared" si="636"/>
        <v>188.41666666666666</v>
      </c>
      <c r="EF134" s="446">
        <f t="shared" si="637"/>
        <v>8.8775337825663083</v>
      </c>
      <c r="EG134" s="445"/>
      <c r="EH134" s="444"/>
      <c r="EI134" s="443"/>
      <c r="EJ134" s="442"/>
      <c r="EL134" s="448">
        <v>0.20833333333333301</v>
      </c>
      <c r="EM134">
        <f t="shared" si="638"/>
        <v>93.069306930693074</v>
      </c>
      <c r="EN134">
        <f t="shared" si="639"/>
        <v>93.719806763285035</v>
      </c>
      <c r="EO134">
        <f t="shared" si="640"/>
        <v>93.264248704663217</v>
      </c>
      <c r="EP134">
        <f t="shared" si="641"/>
        <v>93.236714975845416</v>
      </c>
      <c r="EQ134">
        <f t="shared" si="642"/>
        <v>91.370558375634516</v>
      </c>
      <c r="ER134">
        <f t="shared" si="643"/>
        <v>90.952380952380949</v>
      </c>
      <c r="ES134">
        <f t="shared" si="644"/>
        <v>94.581280788177338</v>
      </c>
      <c r="ET134">
        <f t="shared" si="645"/>
        <v>93.689320388349515</v>
      </c>
      <c r="EU134">
        <f t="shared" si="646"/>
        <v>92.957746478873233</v>
      </c>
      <c r="EV134">
        <f t="shared" si="647"/>
        <v>93.45794392523365</v>
      </c>
      <c r="EW134">
        <f t="shared" si="648"/>
        <v>91.5</v>
      </c>
      <c r="EX134">
        <f t="shared" si="649"/>
        <v>88.94736842105263</v>
      </c>
      <c r="EY134" s="447">
        <f t="shared" si="650"/>
        <v>92.562223058682378</v>
      </c>
      <c r="EZ134" s="446">
        <f t="shared" si="651"/>
        <v>1.568373760945726</v>
      </c>
      <c r="FA134" s="445"/>
      <c r="FB134" s="444"/>
      <c r="FC134" s="443"/>
      <c r="FD134" s="442"/>
      <c r="FF134" s="448">
        <v>0.20833333333333301</v>
      </c>
      <c r="FG134" s="379">
        <v>191</v>
      </c>
      <c r="FH134" s="450">
        <v>190</v>
      </c>
      <c r="FI134" s="379">
        <v>181</v>
      </c>
      <c r="FJ134" s="379">
        <v>192</v>
      </c>
      <c r="FK134" s="379">
        <v>181</v>
      </c>
      <c r="FL134" s="379">
        <v>190</v>
      </c>
      <c r="FM134" s="379">
        <v>191</v>
      </c>
      <c r="FN134" s="379">
        <v>192</v>
      </c>
      <c r="FO134" s="379">
        <v>199</v>
      </c>
      <c r="FP134" s="379">
        <v>201</v>
      </c>
      <c r="FQ134" s="379">
        <v>182</v>
      </c>
      <c r="FR134" s="379">
        <v>168</v>
      </c>
      <c r="FS134" s="447">
        <f t="shared" si="652"/>
        <v>188.16666666666666</v>
      </c>
      <c r="FT134" s="446">
        <f t="shared" si="653"/>
        <v>8.9527378578575139</v>
      </c>
      <c r="FU134" s="445"/>
      <c r="FV134" s="444"/>
      <c r="FW134" s="443"/>
      <c r="FX134" s="442"/>
      <c r="FZ134" s="448">
        <v>0.20833333333333301</v>
      </c>
      <c r="GA134">
        <f t="shared" si="654"/>
        <v>94.554455445544548</v>
      </c>
      <c r="GB134">
        <f t="shared" si="655"/>
        <v>91.787439613526573</v>
      </c>
      <c r="GC134">
        <f t="shared" si="656"/>
        <v>93.782383419689126</v>
      </c>
      <c r="GD134">
        <f t="shared" si="657"/>
        <v>92.753623188405797</v>
      </c>
      <c r="GE134">
        <f t="shared" si="658"/>
        <v>91.878172588832484</v>
      </c>
      <c r="GF134">
        <f t="shared" si="659"/>
        <v>90.476190476190482</v>
      </c>
      <c r="GG134">
        <f t="shared" si="660"/>
        <v>94.088669950738918</v>
      </c>
      <c r="GH134">
        <f t="shared" si="661"/>
        <v>93.203883495145632</v>
      </c>
      <c r="GI134">
        <f t="shared" si="662"/>
        <v>93.427230046948367</v>
      </c>
      <c r="GJ134">
        <f t="shared" si="663"/>
        <v>93.925233644859816</v>
      </c>
      <c r="GK134">
        <f t="shared" si="664"/>
        <v>91</v>
      </c>
      <c r="GL134">
        <f t="shared" si="665"/>
        <v>88.421052631578945</v>
      </c>
      <c r="GM134" s="447">
        <f t="shared" si="666"/>
        <v>92.441527875121722</v>
      </c>
      <c r="GN134" s="446">
        <f t="shared" si="667"/>
        <v>1.8009338539175643</v>
      </c>
      <c r="GO134" s="445"/>
      <c r="GP134" s="444"/>
      <c r="GQ134" s="443"/>
      <c r="GR134" s="442"/>
      <c r="GT134" s="448">
        <v>0.20833333333333301</v>
      </c>
      <c r="GU134" s="379">
        <v>192</v>
      </c>
      <c r="GV134" s="379">
        <v>194</v>
      </c>
      <c r="GW134" s="379">
        <v>183</v>
      </c>
      <c r="GX134" s="379">
        <v>191</v>
      </c>
      <c r="GY134" s="379">
        <v>182</v>
      </c>
      <c r="GZ134" s="379">
        <v>192</v>
      </c>
      <c r="HA134" s="379">
        <v>193</v>
      </c>
      <c r="HB134" s="379">
        <v>193</v>
      </c>
      <c r="HC134" s="379">
        <v>199</v>
      </c>
      <c r="HD134" s="379">
        <v>200</v>
      </c>
      <c r="HE134" s="449">
        <v>183</v>
      </c>
      <c r="HF134" s="379">
        <v>169</v>
      </c>
      <c r="HG134" s="447">
        <f t="shared" si="668"/>
        <v>189.25</v>
      </c>
      <c r="HH134" s="446">
        <f t="shared" si="669"/>
        <v>8.6352870142330431</v>
      </c>
      <c r="HI134" s="445"/>
      <c r="HJ134" s="444"/>
      <c r="HK134" s="443"/>
      <c r="HL134" s="442"/>
      <c r="HN134" s="448">
        <v>0.20833333333333301</v>
      </c>
      <c r="HO134">
        <f t="shared" si="670"/>
        <v>95.049504950495049</v>
      </c>
      <c r="HP134">
        <f t="shared" si="671"/>
        <v>93.719806763285035</v>
      </c>
      <c r="HQ134">
        <f t="shared" si="672"/>
        <v>94.818652849740943</v>
      </c>
      <c r="HR134">
        <f t="shared" si="673"/>
        <v>92.270531400966178</v>
      </c>
      <c r="HS134">
        <f t="shared" si="674"/>
        <v>92.385786802030452</v>
      </c>
      <c r="HT134">
        <f t="shared" si="675"/>
        <v>91.428571428571431</v>
      </c>
      <c r="HU134">
        <f t="shared" si="676"/>
        <v>95.073891625615758</v>
      </c>
      <c r="HV134">
        <f t="shared" si="677"/>
        <v>93.689320388349515</v>
      </c>
      <c r="HW134">
        <f t="shared" si="678"/>
        <v>93.427230046948367</v>
      </c>
      <c r="HX134">
        <f t="shared" si="679"/>
        <v>93.45794392523365</v>
      </c>
      <c r="HY134">
        <f t="shared" si="680"/>
        <v>91.5</v>
      </c>
      <c r="HZ134">
        <f t="shared" si="681"/>
        <v>88.94736842105263</v>
      </c>
      <c r="IA134" s="447">
        <f t="shared" si="682"/>
        <v>92.980717383524095</v>
      </c>
      <c r="IB134" s="446">
        <f t="shared" si="683"/>
        <v>1.7899377505289444</v>
      </c>
      <c r="IC134" s="445"/>
      <c r="ID134" s="444"/>
      <c r="IE134" s="443"/>
      <c r="IF134" s="442"/>
    </row>
    <row r="135" spans="1:240" ht="16.5" thickTop="1" thickBot="1" x14ac:dyDescent="0.4">
      <c r="B135" s="435" t="s">
        <v>182</v>
      </c>
      <c r="C135" s="434">
        <f t="shared" ref="C135:N135" si="684">AVERAGE(C120:C134)</f>
        <v>172.26666666666668</v>
      </c>
      <c r="D135" s="434">
        <f t="shared" si="684"/>
        <v>177.93333333333334</v>
      </c>
      <c r="E135" s="434">
        <f t="shared" si="684"/>
        <v>162.26666666666668</v>
      </c>
      <c r="F135" s="434">
        <f t="shared" si="684"/>
        <v>186.06666666666666</v>
      </c>
      <c r="G135" s="434">
        <f t="shared" si="684"/>
        <v>170.46666666666667</v>
      </c>
      <c r="H135" s="434">
        <f t="shared" si="684"/>
        <v>181.13333333333333</v>
      </c>
      <c r="I135" s="434">
        <f t="shared" si="684"/>
        <v>182.93333333333334</v>
      </c>
      <c r="J135" s="434">
        <f t="shared" si="684"/>
        <v>187.46666666666667</v>
      </c>
      <c r="K135" s="434">
        <f t="shared" si="684"/>
        <v>184.33333333333334</v>
      </c>
      <c r="L135" s="434">
        <f t="shared" si="684"/>
        <v>190.13333333333333</v>
      </c>
      <c r="M135" s="434">
        <f t="shared" si="684"/>
        <v>175.26666666666668</v>
      </c>
      <c r="N135" s="434">
        <f t="shared" si="684"/>
        <v>159.53333333333333</v>
      </c>
      <c r="O135" s="325"/>
      <c r="P135" s="327"/>
      <c r="Q135" s="327"/>
      <c r="R135" s="327"/>
      <c r="S135" s="327"/>
      <c r="T135" s="412"/>
      <c r="V135" s="397" t="s">
        <v>182</v>
      </c>
      <c r="W135" s="125">
        <f t="shared" ref="W135:AH135" si="685">AVERAGE(W120:W134)</f>
        <v>83.220611916264076</v>
      </c>
      <c r="X135" s="9">
        <f t="shared" si="685"/>
        <v>85.958132045088561</v>
      </c>
      <c r="Y135" s="9">
        <f t="shared" si="685"/>
        <v>78.389694041867955</v>
      </c>
      <c r="Z135" s="9">
        <f t="shared" si="685"/>
        <v>94.450084602368889</v>
      </c>
      <c r="AA135" s="9">
        <f t="shared" si="685"/>
        <v>86.531302876480538</v>
      </c>
      <c r="AB135" s="9">
        <f t="shared" si="685"/>
        <v>86.253968253968239</v>
      </c>
      <c r="AC135" s="9">
        <f t="shared" si="685"/>
        <v>90.114942528735639</v>
      </c>
      <c r="AD135" s="9">
        <f t="shared" si="685"/>
        <v>91.003236245954682</v>
      </c>
      <c r="AE135" s="9">
        <f t="shared" si="685"/>
        <v>86.541471048513316</v>
      </c>
      <c r="AF135" s="9">
        <f t="shared" si="685"/>
        <v>95.066666666666663</v>
      </c>
      <c r="AG135" s="9">
        <f t="shared" si="685"/>
        <v>92.245614035087726</v>
      </c>
      <c r="AH135" s="13">
        <f t="shared" si="685"/>
        <v>83.964912280701768</v>
      </c>
      <c r="AI135" s="385">
        <f>AVERAGE(W135:AG135)</f>
        <v>88.161429478272396</v>
      </c>
      <c r="AJ135" s="441">
        <f t="shared" si="603"/>
        <v>4.9139718932942085</v>
      </c>
      <c r="AK135" s="44"/>
      <c r="AN135" s="49"/>
      <c r="AP135" s="435" t="s">
        <v>182</v>
      </c>
      <c r="AQ135" s="437">
        <f t="shared" ref="AQ135:BB135" si="686">AVERAGE(AQ120:AQ134)</f>
        <v>175.13333333333333</v>
      </c>
      <c r="AR135" s="437">
        <f t="shared" si="686"/>
        <v>182.33333333333334</v>
      </c>
      <c r="AS135" s="437">
        <f t="shared" si="686"/>
        <v>169.66666666666666</v>
      </c>
      <c r="AT135" s="437">
        <f t="shared" si="686"/>
        <v>189.2</v>
      </c>
      <c r="AU135" s="437">
        <f t="shared" si="686"/>
        <v>173.46666666666667</v>
      </c>
      <c r="AV135" s="437">
        <f t="shared" si="686"/>
        <v>186.46666666666667</v>
      </c>
      <c r="AW135" s="437">
        <f t="shared" si="686"/>
        <v>185.73333333333332</v>
      </c>
      <c r="AX135" s="437">
        <f t="shared" si="686"/>
        <v>191.4</v>
      </c>
      <c r="AY135" s="437">
        <f t="shared" si="686"/>
        <v>189.26666666666668</v>
      </c>
      <c r="AZ135" s="437">
        <f t="shared" si="686"/>
        <v>194.4</v>
      </c>
      <c r="BA135" s="437">
        <f t="shared" si="686"/>
        <v>178.66666666666666</v>
      </c>
      <c r="BB135" s="437">
        <f t="shared" si="686"/>
        <v>165</v>
      </c>
      <c r="BC135" s="62"/>
      <c r="BD135" s="433"/>
      <c r="BE135" s="432"/>
      <c r="BF135" s="431"/>
      <c r="BG135" s="431"/>
      <c r="BH135" s="430"/>
      <c r="BJ135" s="397" t="s">
        <v>182</v>
      </c>
      <c r="BK135" s="328">
        <f t="shared" ref="BK135:BV135" si="687">AVERAGE(BK120:BK134)</f>
        <v>86.69966996699668</v>
      </c>
      <c r="BL135" s="327">
        <f t="shared" si="687"/>
        <v>88.083735909822863</v>
      </c>
      <c r="BM135" s="327">
        <f t="shared" si="687"/>
        <v>87.910189982728824</v>
      </c>
      <c r="BN135" s="327">
        <f t="shared" si="687"/>
        <v>91.40096618357488</v>
      </c>
      <c r="BO135" s="327">
        <f t="shared" si="687"/>
        <v>88.054145516074456</v>
      </c>
      <c r="BP135" s="327">
        <f t="shared" si="687"/>
        <v>88.793650793650798</v>
      </c>
      <c r="BQ135" s="327">
        <f t="shared" si="687"/>
        <v>91.494252873563227</v>
      </c>
      <c r="BR135" s="327">
        <f t="shared" si="687"/>
        <v>92.912621359223309</v>
      </c>
      <c r="BS135" s="327">
        <f t="shared" si="687"/>
        <v>88.857589984350554</v>
      </c>
      <c r="BT135" s="327">
        <f t="shared" si="687"/>
        <v>90.841121495327087</v>
      </c>
      <c r="BU135" s="327">
        <f t="shared" si="687"/>
        <v>89.333333333333329</v>
      </c>
      <c r="BV135" s="327">
        <f t="shared" si="687"/>
        <v>86.842105263157904</v>
      </c>
      <c r="BW135" s="440">
        <f t="shared" si="618"/>
        <v>89.268615221817001</v>
      </c>
      <c r="BX135" s="439">
        <f t="shared" si="619"/>
        <v>1.9739735367242695</v>
      </c>
      <c r="CB135" s="49"/>
      <c r="CD135" s="435" t="s">
        <v>182</v>
      </c>
      <c r="CE135" s="437">
        <f t="shared" ref="CE135:CP135" si="688">AVERAGE(CE120:CE134)</f>
        <v>180</v>
      </c>
      <c r="CF135" s="437">
        <f t="shared" si="688"/>
        <v>185.93333333333334</v>
      </c>
      <c r="CG135" s="437">
        <f t="shared" si="688"/>
        <v>172.66666666666666</v>
      </c>
      <c r="CH135" s="437">
        <f t="shared" si="688"/>
        <v>189.6</v>
      </c>
      <c r="CI135" s="437">
        <f t="shared" si="688"/>
        <v>174.26666666666668</v>
      </c>
      <c r="CJ135" s="437">
        <f t="shared" si="688"/>
        <v>187.93333333333334</v>
      </c>
      <c r="CK135" s="437">
        <f t="shared" si="688"/>
        <v>187.2</v>
      </c>
      <c r="CL135" s="437">
        <f t="shared" si="688"/>
        <v>191.86666666666667</v>
      </c>
      <c r="CM135" s="437">
        <f t="shared" si="688"/>
        <v>192.2</v>
      </c>
      <c r="CN135" s="437">
        <f t="shared" si="688"/>
        <v>195.86666666666667</v>
      </c>
      <c r="CO135" s="437">
        <f t="shared" si="688"/>
        <v>179.86666666666667</v>
      </c>
      <c r="CP135" s="437">
        <f t="shared" si="688"/>
        <v>164.53333333333333</v>
      </c>
      <c r="CQ135" s="62"/>
      <c r="CR135" s="433"/>
      <c r="CS135" s="432"/>
      <c r="CT135" s="431"/>
      <c r="CU135" s="431"/>
      <c r="CV135" s="430"/>
      <c r="CX135" s="397" t="s">
        <v>182</v>
      </c>
      <c r="CY135" s="328">
        <f t="shared" ref="CY135:DJ135" si="689">AVERAGE(CY120:CY134)</f>
        <v>89.10891089108911</v>
      </c>
      <c r="CZ135" s="327">
        <f t="shared" si="689"/>
        <v>89.822866344605487</v>
      </c>
      <c r="DA135" s="327">
        <f t="shared" si="689"/>
        <v>89.464594127806564</v>
      </c>
      <c r="DB135" s="327">
        <f t="shared" si="689"/>
        <v>91.594202898550733</v>
      </c>
      <c r="DC135" s="327">
        <f t="shared" si="689"/>
        <v>88.460236886632828</v>
      </c>
      <c r="DD135" s="327">
        <f t="shared" si="689"/>
        <v>89.49206349206348</v>
      </c>
      <c r="DE135" s="327">
        <f t="shared" si="689"/>
        <v>92.216748768472897</v>
      </c>
      <c r="DF135" s="327">
        <f t="shared" si="689"/>
        <v>93.13915857605177</v>
      </c>
      <c r="DG135" s="327">
        <f t="shared" si="689"/>
        <v>90.234741784037553</v>
      </c>
      <c r="DH135" s="327">
        <f t="shared" si="689"/>
        <v>91.526479750778819</v>
      </c>
      <c r="DI135" s="327">
        <f t="shared" si="689"/>
        <v>89.933333333333337</v>
      </c>
      <c r="DJ135" s="412">
        <f t="shared" si="689"/>
        <v>86.596491228070178</v>
      </c>
      <c r="DK135" s="385">
        <f>AVERAGE(CZ135:DI135)</f>
        <v>90.588442596233335</v>
      </c>
      <c r="DL135" s="438"/>
      <c r="DM135" s="44"/>
      <c r="DP135" s="49"/>
      <c r="DR135" s="435" t="s">
        <v>182</v>
      </c>
      <c r="DS135" s="437">
        <f t="shared" ref="DS135:ED135" si="690">AVERAGE(DS120:DS134)</f>
        <v>181.6</v>
      </c>
      <c r="DT135" s="437">
        <f t="shared" si="690"/>
        <v>183.86666666666667</v>
      </c>
      <c r="DU135" s="437">
        <f t="shared" si="690"/>
        <v>173.53333333333333</v>
      </c>
      <c r="DV135" s="437">
        <f t="shared" si="690"/>
        <v>185.86666666666667</v>
      </c>
      <c r="DW135" s="437">
        <f t="shared" si="690"/>
        <v>176.26666666666668</v>
      </c>
      <c r="DX135" s="437">
        <f t="shared" si="690"/>
        <v>187.93333333333334</v>
      </c>
      <c r="DY135" s="437">
        <f t="shared" si="690"/>
        <v>187.66666666666666</v>
      </c>
      <c r="DZ135" s="437">
        <f t="shared" si="690"/>
        <v>191.4</v>
      </c>
      <c r="EA135" s="437">
        <f t="shared" si="690"/>
        <v>191.86666666666667</v>
      </c>
      <c r="EB135" s="437">
        <f t="shared" si="690"/>
        <v>195.26666666666668</v>
      </c>
      <c r="EC135" s="437">
        <f t="shared" si="690"/>
        <v>180.06666666666666</v>
      </c>
      <c r="ED135" s="437">
        <f t="shared" si="690"/>
        <v>165.53333333333333</v>
      </c>
      <c r="EE135" s="62"/>
      <c r="EF135" s="433"/>
      <c r="EG135" s="432"/>
      <c r="EH135" s="431"/>
      <c r="EI135" s="431"/>
      <c r="EJ135" s="430"/>
      <c r="EL135" s="328">
        <f t="shared" ref="EL135:EX135" si="691">AVERAGE(EL120:EL134)</f>
        <v>0.11111111111111113</v>
      </c>
      <c r="EM135" s="328">
        <f t="shared" si="691"/>
        <v>89.900990099009903</v>
      </c>
      <c r="EN135" s="327">
        <f t="shared" si="691"/>
        <v>88.824476650563625</v>
      </c>
      <c r="EO135" s="327">
        <f t="shared" si="691"/>
        <v>89.913644214162332</v>
      </c>
      <c r="EP135" s="327">
        <f t="shared" si="691"/>
        <v>89.790660225442849</v>
      </c>
      <c r="EQ135" s="327">
        <f t="shared" si="691"/>
        <v>89.475465313028778</v>
      </c>
      <c r="ER135" s="327">
        <f t="shared" si="691"/>
        <v>89.492063492063465</v>
      </c>
      <c r="ES135" s="327">
        <f t="shared" si="691"/>
        <v>92.446633825944161</v>
      </c>
      <c r="ET135" s="327">
        <f t="shared" si="691"/>
        <v>92.912621359223294</v>
      </c>
      <c r="EU135" s="327">
        <f t="shared" si="691"/>
        <v>90.078247261345865</v>
      </c>
      <c r="EV135" s="327">
        <f t="shared" si="691"/>
        <v>91.246105919003128</v>
      </c>
      <c r="EW135" s="327">
        <f t="shared" si="691"/>
        <v>90.033333333333331</v>
      </c>
      <c r="EX135" s="412">
        <f t="shared" si="691"/>
        <v>87.122807017543849</v>
      </c>
      <c r="EY135" s="377">
        <f>AVERAGE(EN135:EX135)</f>
        <v>90.121459873786776</v>
      </c>
      <c r="EZ135" s="365">
        <f>STDEV(EN135:EX135)</f>
        <v>1.6159092690112129</v>
      </c>
      <c r="FA135" s="44"/>
      <c r="FD135" s="49"/>
      <c r="FF135" s="435" t="s">
        <v>182</v>
      </c>
      <c r="FG135" s="434">
        <f t="shared" ref="FG135:FR135" si="692">AVERAGE(FG120:FG134)</f>
        <v>184.13333333333333</v>
      </c>
      <c r="FH135" s="434">
        <f t="shared" si="692"/>
        <v>181.4</v>
      </c>
      <c r="FI135" s="434">
        <f t="shared" si="692"/>
        <v>175</v>
      </c>
      <c r="FJ135" s="434">
        <f t="shared" si="692"/>
        <v>184.33333333333334</v>
      </c>
      <c r="FK135" s="434">
        <f t="shared" si="692"/>
        <v>175.93333333333334</v>
      </c>
      <c r="FL135" s="434">
        <f t="shared" si="692"/>
        <v>187.4</v>
      </c>
      <c r="FM135" s="434">
        <f t="shared" si="692"/>
        <v>186.93333333333334</v>
      </c>
      <c r="FN135" s="434">
        <f t="shared" si="692"/>
        <v>190.73333333333332</v>
      </c>
      <c r="FO135" s="434">
        <f t="shared" si="692"/>
        <v>192.33333333333334</v>
      </c>
      <c r="FP135" s="434">
        <f t="shared" si="692"/>
        <v>196.13333333333333</v>
      </c>
      <c r="FQ135" s="434">
        <f t="shared" si="692"/>
        <v>179.86666666666667</v>
      </c>
      <c r="FR135" s="434">
        <f t="shared" si="692"/>
        <v>165.26666666666668</v>
      </c>
      <c r="FS135" s="325"/>
      <c r="FT135" s="327"/>
      <c r="FU135" s="327"/>
      <c r="FV135" s="327"/>
      <c r="FW135" s="327"/>
      <c r="FX135" s="412"/>
      <c r="FZ135" s="436" t="s">
        <v>182</v>
      </c>
      <c r="GA135" s="328">
        <f t="shared" ref="GA135:GL135" si="693">AVERAGE(GA120:GA134)</f>
        <v>91.155115511551159</v>
      </c>
      <c r="GB135" s="327">
        <f t="shared" si="693"/>
        <v>87.632850241545881</v>
      </c>
      <c r="GC135" s="327">
        <f t="shared" si="693"/>
        <v>90.673575129533688</v>
      </c>
      <c r="GD135" s="327">
        <f t="shared" si="693"/>
        <v>89.049919484702087</v>
      </c>
      <c r="GE135" s="327">
        <f t="shared" si="693"/>
        <v>89.306260575296122</v>
      </c>
      <c r="GF135" s="327">
        <f t="shared" si="693"/>
        <v>89.238095238095227</v>
      </c>
      <c r="GG135" s="327">
        <f t="shared" si="693"/>
        <v>92.085385878489305</v>
      </c>
      <c r="GH135" s="327">
        <f t="shared" si="693"/>
        <v>92.588996763754039</v>
      </c>
      <c r="GI135" s="327">
        <f t="shared" si="693"/>
        <v>90.297339593114231</v>
      </c>
      <c r="GJ135" s="327">
        <f t="shared" si="693"/>
        <v>91.651090342679126</v>
      </c>
      <c r="GK135" s="327">
        <f t="shared" si="693"/>
        <v>89.933333333333337</v>
      </c>
      <c r="GL135" s="412">
        <f t="shared" si="693"/>
        <v>86.982456140350891</v>
      </c>
      <c r="GM135" s="425">
        <f>AVERAGE(GB135:GL135)</f>
        <v>89.949027520081259</v>
      </c>
      <c r="GN135" s="420">
        <f>STDEV(GB135:GL135)</f>
        <v>1.75980713693376</v>
      </c>
      <c r="GR135" s="49"/>
      <c r="GT135" s="435" t="s">
        <v>182</v>
      </c>
      <c r="GU135" s="434">
        <f t="shared" ref="GU135:HF135" si="694">AVERAGE(GU120:GU134)</f>
        <v>185.8</v>
      </c>
      <c r="GV135" s="434">
        <f t="shared" si="694"/>
        <v>188</v>
      </c>
      <c r="GW135" s="434">
        <f t="shared" si="694"/>
        <v>175.6</v>
      </c>
      <c r="GX135" s="434">
        <f t="shared" si="694"/>
        <v>186.4</v>
      </c>
      <c r="GY135" s="434">
        <f t="shared" si="694"/>
        <v>177.93333333333334</v>
      </c>
      <c r="GZ135" s="434">
        <f t="shared" si="694"/>
        <v>189</v>
      </c>
      <c r="HA135" s="434">
        <f t="shared" si="694"/>
        <v>188.06666666666666</v>
      </c>
      <c r="HB135" s="434">
        <f t="shared" si="694"/>
        <v>190</v>
      </c>
      <c r="HC135" s="434">
        <f t="shared" si="694"/>
        <v>193</v>
      </c>
      <c r="HD135" s="434">
        <f t="shared" si="694"/>
        <v>196.33333333333334</v>
      </c>
      <c r="HE135" s="434">
        <f t="shared" si="694"/>
        <v>180.4</v>
      </c>
      <c r="HF135" s="434">
        <f t="shared" si="694"/>
        <v>165.53333333333333</v>
      </c>
      <c r="HG135" s="62"/>
      <c r="HH135" s="433"/>
      <c r="HI135" s="432"/>
      <c r="HJ135" s="431"/>
      <c r="HK135" s="431"/>
      <c r="HL135" s="430"/>
      <c r="HN135" s="397" t="s">
        <v>182</v>
      </c>
      <c r="HO135" s="328">
        <f t="shared" ref="HO135:HZ135" si="695">AVERAGE(HO120:HO134)</f>
        <v>91.980198019801975</v>
      </c>
      <c r="HP135" s="327">
        <f t="shared" si="695"/>
        <v>90.821256038647363</v>
      </c>
      <c r="HQ135" s="327">
        <f t="shared" si="695"/>
        <v>90.984455958549219</v>
      </c>
      <c r="HR135" s="327">
        <f t="shared" si="695"/>
        <v>90.048309178743949</v>
      </c>
      <c r="HS135" s="327">
        <f t="shared" si="695"/>
        <v>90.321489001692058</v>
      </c>
      <c r="HT135" s="327">
        <f t="shared" si="695"/>
        <v>89.999999999999986</v>
      </c>
      <c r="HU135" s="327">
        <f t="shared" si="695"/>
        <v>92.643678160919521</v>
      </c>
      <c r="HV135" s="327">
        <f t="shared" si="695"/>
        <v>92.233009708737853</v>
      </c>
      <c r="HW135" s="327">
        <f t="shared" si="695"/>
        <v>90.610328638497634</v>
      </c>
      <c r="HX135" s="327">
        <f t="shared" si="695"/>
        <v>91.744548286604356</v>
      </c>
      <c r="HY135" s="327">
        <f t="shared" si="695"/>
        <v>90.2</v>
      </c>
      <c r="HZ135" s="412">
        <f t="shared" si="695"/>
        <v>87.122807017543877</v>
      </c>
      <c r="IA135" s="377">
        <f>AVERAGE(HP135:HY135)</f>
        <v>90.960707497239198</v>
      </c>
      <c r="IB135" s="365">
        <f>STDEV(HP135:HZ135)</f>
        <v>1.4608719250571134</v>
      </c>
      <c r="IC135" s="44"/>
      <c r="IF135" s="49"/>
    </row>
    <row r="136" spans="1:240" ht="16.5" thickTop="1" thickBot="1" x14ac:dyDescent="0.4">
      <c r="O136" s="429"/>
      <c r="P136" s="429"/>
      <c r="Q136" s="428"/>
      <c r="R136" s="428"/>
      <c r="S136" s="428"/>
      <c r="T136" s="326"/>
      <c r="V136" s="427" t="s">
        <v>136</v>
      </c>
      <c r="W136" s="426">
        <f t="shared" ref="W136:AH136" si="696">COUNTIF(W120:W134,"&gt;=90")</f>
        <v>0</v>
      </c>
      <c r="X136" s="424">
        <f t="shared" si="696"/>
        <v>3</v>
      </c>
      <c r="Y136" s="424">
        <f t="shared" si="696"/>
        <v>0</v>
      </c>
      <c r="Z136" s="424">
        <f t="shared" si="696"/>
        <v>13</v>
      </c>
      <c r="AA136" s="424">
        <f t="shared" si="696"/>
        <v>0</v>
      </c>
      <c r="AB136" s="424">
        <f t="shared" si="696"/>
        <v>0</v>
      </c>
      <c r="AC136" s="424">
        <f t="shared" si="696"/>
        <v>10</v>
      </c>
      <c r="AD136" s="424">
        <f t="shared" si="696"/>
        <v>10</v>
      </c>
      <c r="AE136" s="424">
        <f t="shared" si="696"/>
        <v>3</v>
      </c>
      <c r="AF136" s="424">
        <f t="shared" si="696"/>
        <v>14</v>
      </c>
      <c r="AG136" s="424">
        <f t="shared" si="696"/>
        <v>13</v>
      </c>
      <c r="AH136" s="424">
        <f t="shared" si="696"/>
        <v>0</v>
      </c>
      <c r="AI136" s="425">
        <f t="shared" ref="AI136:AI145" si="697">AVERAGE(W136:AH136)</f>
        <v>5.5</v>
      </c>
      <c r="AJ136" s="420">
        <f t="shared" si="603"/>
        <v>5.9467332514277427</v>
      </c>
      <c r="AL136" s="398"/>
      <c r="BC136" s="309"/>
      <c r="BD136" s="309"/>
      <c r="BJ136" s="389" t="s">
        <v>136</v>
      </c>
      <c r="BK136" s="424">
        <f t="shared" ref="BK136:BV136" si="698">COUNTIF(BK120:BK134,"&gt;=90")</f>
        <v>8</v>
      </c>
      <c r="BL136" s="424">
        <f t="shared" si="698"/>
        <v>8</v>
      </c>
      <c r="BM136" s="424">
        <f t="shared" si="698"/>
        <v>8</v>
      </c>
      <c r="BN136" s="424">
        <f t="shared" si="698"/>
        <v>12</v>
      </c>
      <c r="BO136" s="424">
        <f t="shared" si="698"/>
        <v>5</v>
      </c>
      <c r="BP136" s="424">
        <f t="shared" si="698"/>
        <v>9</v>
      </c>
      <c r="BQ136" s="424">
        <f t="shared" si="698"/>
        <v>13</v>
      </c>
      <c r="BR136" s="424">
        <f t="shared" si="698"/>
        <v>14</v>
      </c>
      <c r="BS136" s="424">
        <f t="shared" si="698"/>
        <v>9</v>
      </c>
      <c r="BT136" s="424">
        <f t="shared" si="698"/>
        <v>11</v>
      </c>
      <c r="BU136" s="424">
        <f t="shared" si="698"/>
        <v>10</v>
      </c>
      <c r="BV136" s="423">
        <f t="shared" si="698"/>
        <v>0</v>
      </c>
      <c r="BW136" s="421">
        <f t="shared" si="618"/>
        <v>8.9166666666666661</v>
      </c>
      <c r="BX136" s="420">
        <f t="shared" si="619"/>
        <v>3.752776749732567</v>
      </c>
      <c r="BY136" s="419"/>
      <c r="BZ136" s="414"/>
      <c r="CA136" s="414"/>
      <c r="CB136" s="413"/>
      <c r="CD136" s="376"/>
      <c r="CE136" s="422"/>
      <c r="CF136" s="422"/>
      <c r="CG136" s="422"/>
      <c r="CH136" s="422"/>
      <c r="CI136" s="422"/>
      <c r="CJ136" s="422"/>
      <c r="CK136" s="422"/>
      <c r="CL136" s="422"/>
      <c r="CM136" s="422"/>
      <c r="CN136" s="422"/>
      <c r="CO136" s="422"/>
      <c r="CP136" s="422"/>
      <c r="CQ136" s="309"/>
      <c r="CR136" s="309"/>
      <c r="CX136" s="417" t="s">
        <v>136</v>
      </c>
      <c r="CY136" s="407">
        <f t="shared" ref="CY136:DJ136" si="699">COUNTIF(CY120:CY134,"&gt;=90")</f>
        <v>11</v>
      </c>
      <c r="CZ136" s="407">
        <f t="shared" si="699"/>
        <v>10</v>
      </c>
      <c r="DA136" s="407">
        <f t="shared" si="699"/>
        <v>10</v>
      </c>
      <c r="DB136" s="407">
        <f t="shared" si="699"/>
        <v>10</v>
      </c>
      <c r="DC136" s="407">
        <f t="shared" si="699"/>
        <v>4</v>
      </c>
      <c r="DD136" s="407">
        <f t="shared" si="699"/>
        <v>9</v>
      </c>
      <c r="DE136" s="407">
        <f t="shared" si="699"/>
        <v>13</v>
      </c>
      <c r="DF136" s="407">
        <f t="shared" si="699"/>
        <v>14</v>
      </c>
      <c r="DG136" s="407">
        <f t="shared" si="699"/>
        <v>11</v>
      </c>
      <c r="DH136" s="407">
        <f t="shared" si="699"/>
        <v>11</v>
      </c>
      <c r="DI136" s="407">
        <f t="shared" si="699"/>
        <v>10</v>
      </c>
      <c r="DJ136" s="408">
        <f t="shared" si="699"/>
        <v>0</v>
      </c>
      <c r="DK136" s="421">
        <f>AVERAGE(CY136:DJ136)</f>
        <v>9.4166666666666661</v>
      </c>
      <c r="DL136" s="420">
        <f t="shared" ref="DL136:DL145" si="700">STDEV(CY136:DJ136)</f>
        <v>3.8247598458972409</v>
      </c>
      <c r="DM136" s="419"/>
      <c r="DN136" s="414"/>
      <c r="DO136" s="414"/>
      <c r="DP136" s="413"/>
      <c r="DR136" s="398"/>
      <c r="EB136" s="309"/>
      <c r="EC136" s="309"/>
      <c r="ED136" s="309"/>
      <c r="EE136" s="309"/>
      <c r="EF136" s="309"/>
      <c r="EL136" s="417" t="s">
        <v>136</v>
      </c>
      <c r="EM136" s="407">
        <f t="shared" ref="EM136:EX136" si="701">COUNTIF(EM120:EM134,"&gt;=90")</f>
        <v>11</v>
      </c>
      <c r="EN136" s="407">
        <f t="shared" si="701"/>
        <v>9</v>
      </c>
      <c r="EO136" s="407">
        <f t="shared" si="701"/>
        <v>11</v>
      </c>
      <c r="EP136" s="407">
        <f t="shared" si="701"/>
        <v>9</v>
      </c>
      <c r="EQ136" s="407">
        <f t="shared" si="701"/>
        <v>9</v>
      </c>
      <c r="ER136" s="407">
        <f t="shared" si="701"/>
        <v>11</v>
      </c>
      <c r="ES136" s="407">
        <f t="shared" si="701"/>
        <v>13</v>
      </c>
      <c r="ET136" s="407">
        <f t="shared" si="701"/>
        <v>14</v>
      </c>
      <c r="EU136" s="407">
        <f t="shared" si="701"/>
        <v>10</v>
      </c>
      <c r="EV136" s="407">
        <f t="shared" si="701"/>
        <v>11</v>
      </c>
      <c r="EW136" s="407">
        <f t="shared" si="701"/>
        <v>11</v>
      </c>
      <c r="EX136" s="407">
        <f t="shared" si="701"/>
        <v>0</v>
      </c>
      <c r="EY136" s="377">
        <f>AVERAGE(EM136:EX136)</f>
        <v>9.9166666666666661</v>
      </c>
      <c r="EZ136" s="365">
        <f>STDEV(EM136:EX136)</f>
        <v>3.476108935769036</v>
      </c>
      <c r="FB136" s="398"/>
      <c r="FF136" s="398"/>
      <c r="FP136" s="309"/>
      <c r="FQ136" s="309"/>
      <c r="FR136" s="309"/>
      <c r="FS136" s="309"/>
      <c r="FT136" s="309"/>
      <c r="FZ136" s="417" t="s">
        <v>136</v>
      </c>
      <c r="GA136" s="407">
        <f t="shared" ref="GA136:GL136" si="702">COUNTIF(GA120:GA134,"&gt;=90")</f>
        <v>12</v>
      </c>
      <c r="GB136" s="407">
        <f t="shared" si="702"/>
        <v>8</v>
      </c>
      <c r="GC136" s="407">
        <f t="shared" si="702"/>
        <v>12</v>
      </c>
      <c r="GD136" s="407">
        <f t="shared" si="702"/>
        <v>9</v>
      </c>
      <c r="GE136" s="407">
        <f t="shared" si="702"/>
        <v>11</v>
      </c>
      <c r="GF136" s="407">
        <f t="shared" si="702"/>
        <v>9</v>
      </c>
      <c r="GG136" s="407">
        <f t="shared" si="702"/>
        <v>13</v>
      </c>
      <c r="GH136" s="407">
        <f t="shared" si="702"/>
        <v>14</v>
      </c>
      <c r="GI136" s="407">
        <f t="shared" si="702"/>
        <v>10</v>
      </c>
      <c r="GJ136" s="407">
        <f t="shared" si="702"/>
        <v>12</v>
      </c>
      <c r="GK136" s="407">
        <f t="shared" si="702"/>
        <v>11</v>
      </c>
      <c r="GL136" s="407">
        <f t="shared" si="702"/>
        <v>0</v>
      </c>
      <c r="GM136" s="418">
        <f>AVERAGE(GA136:GL136)</f>
        <v>10.083333333333334</v>
      </c>
      <c r="GN136" s="372">
        <f>STDEV(GA136:GL136)</f>
        <v>3.6296339242742417</v>
      </c>
      <c r="GP136" s="398"/>
      <c r="GT136" s="398"/>
      <c r="HD136" s="309"/>
      <c r="HE136" s="309"/>
      <c r="HF136" s="309"/>
      <c r="HG136" s="309"/>
      <c r="HH136" s="309"/>
      <c r="HN136" s="417" t="s">
        <v>136</v>
      </c>
      <c r="HO136" s="407">
        <f t="shared" ref="HO136:HZ136" si="703">COUNTIF(HO120:HO134,"&gt;=90")</f>
        <v>12</v>
      </c>
      <c r="HP136" s="407">
        <f t="shared" si="703"/>
        <v>11</v>
      </c>
      <c r="HQ136" s="407">
        <f t="shared" si="703"/>
        <v>11</v>
      </c>
      <c r="HR136" s="407">
        <f t="shared" si="703"/>
        <v>10</v>
      </c>
      <c r="HS136" s="407">
        <f t="shared" si="703"/>
        <v>9</v>
      </c>
      <c r="HT136" s="407">
        <f t="shared" si="703"/>
        <v>11</v>
      </c>
      <c r="HU136" s="407">
        <f t="shared" si="703"/>
        <v>13</v>
      </c>
      <c r="HV136" s="407">
        <f t="shared" si="703"/>
        <v>13</v>
      </c>
      <c r="HW136" s="407">
        <f t="shared" si="703"/>
        <v>11</v>
      </c>
      <c r="HX136" s="407">
        <f t="shared" si="703"/>
        <v>12</v>
      </c>
      <c r="HY136" s="407">
        <f t="shared" si="703"/>
        <v>10</v>
      </c>
      <c r="HZ136" s="407">
        <f t="shared" si="703"/>
        <v>0</v>
      </c>
      <c r="IA136" s="406">
        <f t="shared" ref="IA136:IA145" si="704">AVERAGE(HO136:HZ136)</f>
        <v>10.25</v>
      </c>
      <c r="IB136" s="416">
        <f t="shared" ref="IB136:IB145" si="705">STDEV(HO136:HZ136)</f>
        <v>3.4410622038709344</v>
      </c>
      <c r="IC136" s="415"/>
      <c r="ID136" s="414"/>
      <c r="IE136" s="414"/>
      <c r="IF136" s="413"/>
    </row>
    <row r="137" spans="1:240" ht="16.5" thickTop="1" thickBot="1" x14ac:dyDescent="0.4">
      <c r="A137" s="125"/>
      <c r="B137" s="8" t="s">
        <v>91</v>
      </c>
      <c r="C137" s="9"/>
      <c r="D137" s="13"/>
      <c r="L137" s="309"/>
      <c r="M137" s="309"/>
      <c r="N137" s="309"/>
      <c r="O137" s="309"/>
      <c r="P137" s="309"/>
      <c r="V137" s="403" t="s">
        <v>135</v>
      </c>
      <c r="W137" s="409">
        <f t="shared" ref="W137:AH137" si="706">COUNTIF(W120:W134,"&gt;=85")</f>
        <v>8</v>
      </c>
      <c r="X137" s="407">
        <f t="shared" si="706"/>
        <v>13</v>
      </c>
      <c r="Y137" s="407">
        <f t="shared" si="706"/>
        <v>0</v>
      </c>
      <c r="Z137" s="407">
        <f t="shared" si="706"/>
        <v>14</v>
      </c>
      <c r="AA137" s="407">
        <f t="shared" si="706"/>
        <v>12</v>
      </c>
      <c r="AB137" s="407">
        <f t="shared" si="706"/>
        <v>10</v>
      </c>
      <c r="AC137" s="407">
        <f t="shared" si="706"/>
        <v>14</v>
      </c>
      <c r="AD137" s="407">
        <f t="shared" si="706"/>
        <v>14</v>
      </c>
      <c r="AE137" s="407">
        <f t="shared" si="706"/>
        <v>11</v>
      </c>
      <c r="AF137" s="407">
        <f t="shared" si="706"/>
        <v>15</v>
      </c>
      <c r="AG137" s="407">
        <f t="shared" si="706"/>
        <v>14</v>
      </c>
      <c r="AH137" s="407">
        <f t="shared" si="706"/>
        <v>9</v>
      </c>
      <c r="AI137" s="377">
        <f t="shared" si="697"/>
        <v>11.166666666666666</v>
      </c>
      <c r="AJ137" s="372">
        <f t="shared" si="603"/>
        <v>4.1742355496836101</v>
      </c>
      <c r="AL137" s="398"/>
      <c r="AP137" s="398"/>
      <c r="AZ137" s="309"/>
      <c r="BA137" s="309"/>
      <c r="BB137" s="309"/>
      <c r="BC137" s="309"/>
      <c r="BD137" s="309"/>
      <c r="BJ137" s="383" t="s">
        <v>135</v>
      </c>
      <c r="BK137" s="407">
        <f t="shared" ref="BK137:BV137" si="707">COUNTIF(BK120:BK134,"&gt;=85")</f>
        <v>12</v>
      </c>
      <c r="BL137" s="407">
        <f t="shared" si="707"/>
        <v>13</v>
      </c>
      <c r="BM137" s="407">
        <f t="shared" si="707"/>
        <v>13</v>
      </c>
      <c r="BN137" s="407">
        <f t="shared" si="707"/>
        <v>14</v>
      </c>
      <c r="BO137" s="407">
        <f t="shared" si="707"/>
        <v>13</v>
      </c>
      <c r="BP137" s="407">
        <f t="shared" si="707"/>
        <v>13</v>
      </c>
      <c r="BQ137" s="407">
        <f t="shared" si="707"/>
        <v>14</v>
      </c>
      <c r="BR137" s="407">
        <f t="shared" si="707"/>
        <v>15</v>
      </c>
      <c r="BS137" s="407">
        <f t="shared" si="707"/>
        <v>13</v>
      </c>
      <c r="BT137" s="407">
        <f t="shared" si="707"/>
        <v>14</v>
      </c>
      <c r="BU137" s="407">
        <f t="shared" si="707"/>
        <v>14</v>
      </c>
      <c r="BV137" s="408">
        <f t="shared" si="707"/>
        <v>13</v>
      </c>
      <c r="BW137" s="384">
        <f t="shared" si="618"/>
        <v>13.416666666666666</v>
      </c>
      <c r="BX137" s="372">
        <f t="shared" si="619"/>
        <v>0.79296146109875909</v>
      </c>
      <c r="BZ137" s="398"/>
      <c r="CD137" s="398"/>
      <c r="CN137" s="309"/>
      <c r="CO137" s="309"/>
      <c r="CP137" s="309"/>
      <c r="CQ137" s="309"/>
      <c r="CR137" s="309"/>
      <c r="CX137" s="399" t="s">
        <v>135</v>
      </c>
      <c r="CY137" s="407">
        <f t="shared" ref="CY137:DJ137" si="708">COUNTIF(CY120:CY134,"&gt;=85")</f>
        <v>13</v>
      </c>
      <c r="CZ137" s="407">
        <f t="shared" si="708"/>
        <v>13</v>
      </c>
      <c r="DA137" s="407">
        <f t="shared" si="708"/>
        <v>13</v>
      </c>
      <c r="DB137" s="407">
        <f t="shared" si="708"/>
        <v>14</v>
      </c>
      <c r="DC137" s="407">
        <f t="shared" si="708"/>
        <v>13</v>
      </c>
      <c r="DD137" s="407">
        <f t="shared" si="708"/>
        <v>14</v>
      </c>
      <c r="DE137" s="407">
        <f t="shared" si="708"/>
        <v>14</v>
      </c>
      <c r="DF137" s="407">
        <f t="shared" si="708"/>
        <v>15</v>
      </c>
      <c r="DG137" s="407">
        <f t="shared" si="708"/>
        <v>13</v>
      </c>
      <c r="DH137" s="407">
        <f t="shared" si="708"/>
        <v>15</v>
      </c>
      <c r="DI137" s="407">
        <f t="shared" si="708"/>
        <v>14</v>
      </c>
      <c r="DJ137" s="408">
        <f t="shared" si="708"/>
        <v>12</v>
      </c>
      <c r="DK137" s="384">
        <f>AVERAGE(CY137:DJ137)</f>
        <v>13.583333333333334</v>
      </c>
      <c r="DL137" s="372">
        <f t="shared" si="700"/>
        <v>0.90033663737851999</v>
      </c>
      <c r="DN137" s="398"/>
      <c r="DR137" s="398"/>
      <c r="EB137" s="309"/>
      <c r="EC137" s="309"/>
      <c r="ED137" s="309"/>
      <c r="EE137" s="309"/>
      <c r="EF137" s="309"/>
      <c r="EL137" s="399" t="s">
        <v>135</v>
      </c>
      <c r="EM137" s="407">
        <f t="shared" ref="EM137:EX137" si="709">COUNTIF(EM120:EM134,"&gt;=85")</f>
        <v>13</v>
      </c>
      <c r="EN137" s="407">
        <f t="shared" si="709"/>
        <v>12</v>
      </c>
      <c r="EO137" s="407">
        <f t="shared" si="709"/>
        <v>13</v>
      </c>
      <c r="EP137" s="407">
        <f t="shared" si="709"/>
        <v>13</v>
      </c>
      <c r="EQ137" s="407">
        <f t="shared" si="709"/>
        <v>14</v>
      </c>
      <c r="ER137" s="407">
        <f t="shared" si="709"/>
        <v>14</v>
      </c>
      <c r="ES137" s="407">
        <f t="shared" si="709"/>
        <v>14</v>
      </c>
      <c r="ET137" s="407">
        <f t="shared" si="709"/>
        <v>15</v>
      </c>
      <c r="EU137" s="407">
        <f t="shared" si="709"/>
        <v>13</v>
      </c>
      <c r="EV137" s="407">
        <f t="shared" si="709"/>
        <v>14</v>
      </c>
      <c r="EW137" s="407">
        <f t="shared" si="709"/>
        <v>14</v>
      </c>
      <c r="EX137" s="407">
        <f t="shared" si="709"/>
        <v>11</v>
      </c>
      <c r="EY137" s="377">
        <f>AVERAGE(EM137:EX137)</f>
        <v>13.333333333333334</v>
      </c>
      <c r="EZ137" s="365">
        <f>STDEV(EM137:EX137)</f>
        <v>1.0730867399773196</v>
      </c>
      <c r="FB137" s="398"/>
      <c r="FF137" s="398"/>
      <c r="FP137" s="309"/>
      <c r="FQ137" s="309"/>
      <c r="FR137" s="309"/>
      <c r="FS137" s="309"/>
      <c r="FT137" s="309"/>
      <c r="FZ137" s="399" t="s">
        <v>135</v>
      </c>
      <c r="GA137" s="407">
        <f t="shared" ref="GA137:GL137" si="710">COUNTIF(GA120:GA134,"&gt;=85")</f>
        <v>13</v>
      </c>
      <c r="GB137" s="407">
        <f t="shared" si="710"/>
        <v>12</v>
      </c>
      <c r="GC137" s="407">
        <f t="shared" si="710"/>
        <v>13</v>
      </c>
      <c r="GD137" s="407">
        <f t="shared" si="710"/>
        <v>13</v>
      </c>
      <c r="GE137" s="407">
        <f t="shared" si="710"/>
        <v>14</v>
      </c>
      <c r="GF137" s="407">
        <f t="shared" si="710"/>
        <v>14</v>
      </c>
      <c r="GG137" s="407">
        <f t="shared" si="710"/>
        <v>14</v>
      </c>
      <c r="GH137" s="407">
        <f t="shared" si="710"/>
        <v>15</v>
      </c>
      <c r="GI137" s="407">
        <f t="shared" si="710"/>
        <v>13</v>
      </c>
      <c r="GJ137" s="407">
        <f t="shared" si="710"/>
        <v>15</v>
      </c>
      <c r="GK137" s="407">
        <f t="shared" si="710"/>
        <v>14</v>
      </c>
      <c r="GL137" s="407">
        <f t="shared" si="710"/>
        <v>12</v>
      </c>
      <c r="GM137" s="377">
        <f>AVERAGE(GA137:GL137)</f>
        <v>13.5</v>
      </c>
      <c r="GN137" s="372">
        <f>STDEV(GA137:GL137)</f>
        <v>1</v>
      </c>
      <c r="GP137" s="398"/>
      <c r="GT137" s="398"/>
      <c r="HD137" s="309"/>
      <c r="HE137" s="309"/>
      <c r="HF137" s="309"/>
      <c r="HG137" s="309"/>
      <c r="HH137" s="309"/>
      <c r="HN137" s="399" t="s">
        <v>135</v>
      </c>
      <c r="HO137" s="407">
        <f t="shared" ref="HO137:HZ137" si="711">COUNTIF(HO120:HO134,"&gt;=85")</f>
        <v>14</v>
      </c>
      <c r="HP137" s="407">
        <f t="shared" si="711"/>
        <v>14</v>
      </c>
      <c r="HQ137" s="407">
        <f t="shared" si="711"/>
        <v>13</v>
      </c>
      <c r="HR137" s="407">
        <f t="shared" si="711"/>
        <v>14</v>
      </c>
      <c r="HS137" s="407">
        <f t="shared" si="711"/>
        <v>14</v>
      </c>
      <c r="HT137" s="407">
        <f t="shared" si="711"/>
        <v>14</v>
      </c>
      <c r="HU137" s="407">
        <f t="shared" si="711"/>
        <v>14</v>
      </c>
      <c r="HV137" s="407">
        <f t="shared" si="711"/>
        <v>15</v>
      </c>
      <c r="HW137" s="407">
        <f t="shared" si="711"/>
        <v>13</v>
      </c>
      <c r="HX137" s="407">
        <f t="shared" si="711"/>
        <v>14</v>
      </c>
      <c r="HY137" s="407">
        <f t="shared" si="711"/>
        <v>14</v>
      </c>
      <c r="HZ137" s="407">
        <f t="shared" si="711"/>
        <v>13</v>
      </c>
      <c r="IA137" s="406">
        <f t="shared" si="704"/>
        <v>13.833333333333334</v>
      </c>
      <c r="IB137" s="329">
        <f t="shared" si="705"/>
        <v>0.57735026918962584</v>
      </c>
      <c r="ID137" s="398"/>
    </row>
    <row r="138" spans="1:240" ht="16.5" thickTop="1" thickBot="1" x14ac:dyDescent="0.4">
      <c r="A138" s="325"/>
      <c r="B138" s="327" t="s">
        <v>181</v>
      </c>
      <c r="C138" s="325" t="s">
        <v>157</v>
      </c>
      <c r="D138" s="412" t="s">
        <v>156</v>
      </c>
      <c r="L138" s="309"/>
      <c r="M138" s="309"/>
      <c r="N138" s="309"/>
      <c r="O138" s="309"/>
      <c r="P138" s="309"/>
      <c r="V138" s="403" t="s">
        <v>134</v>
      </c>
      <c r="W138" s="409">
        <f t="shared" ref="W138:AH138" si="712">COUNTIF(W120:W134,"&gt;=88")</f>
        <v>0</v>
      </c>
      <c r="X138" s="407">
        <f t="shared" si="712"/>
        <v>8</v>
      </c>
      <c r="Y138" s="407">
        <f t="shared" si="712"/>
        <v>0</v>
      </c>
      <c r="Z138" s="407">
        <f t="shared" si="712"/>
        <v>14</v>
      </c>
      <c r="AA138" s="407">
        <f t="shared" si="712"/>
        <v>7</v>
      </c>
      <c r="AB138" s="407">
        <f t="shared" si="712"/>
        <v>7</v>
      </c>
      <c r="AC138" s="407">
        <f t="shared" si="712"/>
        <v>12</v>
      </c>
      <c r="AD138" s="407">
        <f t="shared" si="712"/>
        <v>14</v>
      </c>
      <c r="AE138" s="407">
        <f t="shared" si="712"/>
        <v>8</v>
      </c>
      <c r="AF138" s="407">
        <f t="shared" si="712"/>
        <v>14</v>
      </c>
      <c r="AG138" s="407">
        <f t="shared" si="712"/>
        <v>13</v>
      </c>
      <c r="AH138" s="407">
        <f t="shared" si="712"/>
        <v>0</v>
      </c>
      <c r="AI138" s="377">
        <f t="shared" si="697"/>
        <v>8.0833333333333339</v>
      </c>
      <c r="AJ138" s="372">
        <f t="shared" si="603"/>
        <v>5.5833898685514001</v>
      </c>
      <c r="AL138" s="398"/>
      <c r="AP138" s="398"/>
      <c r="AZ138" s="309"/>
      <c r="BA138" s="309"/>
      <c r="BB138" s="309"/>
      <c r="BC138" s="309"/>
      <c r="BD138" s="309"/>
      <c r="BJ138" s="383" t="s">
        <v>134</v>
      </c>
      <c r="BK138" s="407">
        <f t="shared" ref="BK138:BV138" si="713">COUNTIF(BK120:BK134,"&gt;=88")</f>
        <v>11</v>
      </c>
      <c r="BL138" s="407">
        <f t="shared" si="713"/>
        <v>11</v>
      </c>
      <c r="BM138" s="407">
        <f t="shared" si="713"/>
        <v>11</v>
      </c>
      <c r="BN138" s="407">
        <f t="shared" si="713"/>
        <v>13</v>
      </c>
      <c r="BO138" s="407">
        <f t="shared" si="713"/>
        <v>11</v>
      </c>
      <c r="BP138" s="407">
        <f t="shared" si="713"/>
        <v>10</v>
      </c>
      <c r="BQ138" s="407">
        <f t="shared" si="713"/>
        <v>13</v>
      </c>
      <c r="BR138" s="407">
        <f t="shared" si="713"/>
        <v>15</v>
      </c>
      <c r="BS138" s="407">
        <f t="shared" si="713"/>
        <v>11</v>
      </c>
      <c r="BT138" s="407">
        <f t="shared" si="713"/>
        <v>13</v>
      </c>
      <c r="BU138" s="407">
        <f t="shared" si="713"/>
        <v>12</v>
      </c>
      <c r="BV138" s="408">
        <f t="shared" si="713"/>
        <v>5</v>
      </c>
      <c r="BW138" s="384">
        <f t="shared" si="618"/>
        <v>11.333333333333334</v>
      </c>
      <c r="BX138" s="372">
        <f t="shared" si="619"/>
        <v>2.4246211825330337</v>
      </c>
      <c r="BZ138" s="398"/>
      <c r="CD138" s="398"/>
      <c r="CN138" s="309"/>
      <c r="CO138" s="309"/>
      <c r="CP138" s="309"/>
      <c r="CQ138" s="309"/>
      <c r="CR138" s="309"/>
      <c r="CX138" s="399" t="s">
        <v>134</v>
      </c>
      <c r="CY138" s="407">
        <f t="shared" ref="CY138:DJ138" si="714">COUNTIF(CY120:CY134,"&gt;=88")</f>
        <v>12</v>
      </c>
      <c r="CZ138" s="407">
        <f t="shared" si="714"/>
        <v>12</v>
      </c>
      <c r="DA138" s="407">
        <f t="shared" si="714"/>
        <v>12</v>
      </c>
      <c r="DB138" s="407">
        <f t="shared" si="714"/>
        <v>12</v>
      </c>
      <c r="DC138" s="407">
        <f t="shared" si="714"/>
        <v>12</v>
      </c>
      <c r="DD138" s="407">
        <f t="shared" si="714"/>
        <v>11</v>
      </c>
      <c r="DE138" s="407">
        <f t="shared" si="714"/>
        <v>13</v>
      </c>
      <c r="DF138" s="407">
        <f t="shared" si="714"/>
        <v>15</v>
      </c>
      <c r="DG138" s="407">
        <f t="shared" si="714"/>
        <v>12</v>
      </c>
      <c r="DH138" s="407">
        <f t="shared" si="714"/>
        <v>13</v>
      </c>
      <c r="DI138" s="407">
        <f t="shared" si="714"/>
        <v>13</v>
      </c>
      <c r="DJ138" s="408">
        <f t="shared" si="714"/>
        <v>7</v>
      </c>
      <c r="DK138" s="384">
        <f>AVERAGE(CY138:DJ138)</f>
        <v>12</v>
      </c>
      <c r="DL138" s="372">
        <f t="shared" si="700"/>
        <v>1.8586407545691703</v>
      </c>
      <c r="DN138" s="398"/>
      <c r="DR138" s="398"/>
      <c r="EB138" s="309"/>
      <c r="EC138" s="309"/>
      <c r="ED138" s="309"/>
      <c r="EE138" s="309"/>
      <c r="EF138" s="309"/>
      <c r="EL138" s="399" t="s">
        <v>134</v>
      </c>
      <c r="EM138" s="407">
        <f t="shared" ref="EM138:EX138" si="715">COUNTIF(EM120:EM134,"&gt;=88")</f>
        <v>12</v>
      </c>
      <c r="EN138" s="407">
        <f t="shared" si="715"/>
        <v>11</v>
      </c>
      <c r="EO138" s="407">
        <f t="shared" si="715"/>
        <v>12</v>
      </c>
      <c r="EP138" s="407">
        <f t="shared" si="715"/>
        <v>12</v>
      </c>
      <c r="EQ138" s="407">
        <f t="shared" si="715"/>
        <v>12</v>
      </c>
      <c r="ER138" s="407">
        <f t="shared" si="715"/>
        <v>12</v>
      </c>
      <c r="ES138" s="407">
        <f t="shared" si="715"/>
        <v>13</v>
      </c>
      <c r="ET138" s="407">
        <f t="shared" si="715"/>
        <v>15</v>
      </c>
      <c r="EU138" s="407">
        <f t="shared" si="715"/>
        <v>12</v>
      </c>
      <c r="EV138" s="407">
        <f t="shared" si="715"/>
        <v>13</v>
      </c>
      <c r="EW138" s="407">
        <f t="shared" si="715"/>
        <v>14</v>
      </c>
      <c r="EX138" s="407">
        <f t="shared" si="715"/>
        <v>8</v>
      </c>
      <c r="EY138" s="377">
        <f>AVERAGE(EM138:EX138)</f>
        <v>12.166666666666666</v>
      </c>
      <c r="EZ138" s="365">
        <f>STDEV(EM138:EX138)</f>
        <v>1.6966991126265982</v>
      </c>
      <c r="FB138" s="398"/>
      <c r="FF138" s="398"/>
      <c r="FP138" s="309"/>
      <c r="FQ138" s="309"/>
      <c r="FR138" s="309"/>
      <c r="FS138" s="309"/>
      <c r="FT138" s="309"/>
      <c r="FZ138" s="399" t="s">
        <v>134</v>
      </c>
      <c r="GA138" s="407">
        <f t="shared" ref="GA138:GL138" si="716">COUNTIF(GA120:GA134,"&gt;=88")</f>
        <v>13</v>
      </c>
      <c r="GB138" s="407">
        <f t="shared" si="716"/>
        <v>10</v>
      </c>
      <c r="GC138" s="407">
        <f t="shared" si="716"/>
        <v>12</v>
      </c>
      <c r="GD138" s="407">
        <f t="shared" si="716"/>
        <v>11</v>
      </c>
      <c r="GE138" s="407">
        <f t="shared" si="716"/>
        <v>12</v>
      </c>
      <c r="GF138" s="407">
        <f t="shared" si="716"/>
        <v>11</v>
      </c>
      <c r="GG138" s="407">
        <f t="shared" si="716"/>
        <v>13</v>
      </c>
      <c r="GH138" s="407">
        <f t="shared" si="716"/>
        <v>14</v>
      </c>
      <c r="GI138" s="407">
        <f t="shared" si="716"/>
        <v>12</v>
      </c>
      <c r="GJ138" s="407">
        <f t="shared" si="716"/>
        <v>14</v>
      </c>
      <c r="GK138" s="407">
        <f t="shared" si="716"/>
        <v>13</v>
      </c>
      <c r="GL138" s="407">
        <f t="shared" si="716"/>
        <v>9</v>
      </c>
      <c r="GM138" s="377">
        <f>AVERAGE(GA138:GL138)</f>
        <v>12</v>
      </c>
      <c r="GN138" s="372">
        <f>STDEV(GA138:GL138)</f>
        <v>1.5374122295716148</v>
      </c>
      <c r="GP138" s="398"/>
      <c r="GT138" s="398"/>
      <c r="HD138" s="309"/>
      <c r="HE138" s="309"/>
      <c r="HF138" s="309"/>
      <c r="HG138" s="309"/>
      <c r="HH138" s="309"/>
      <c r="HN138" s="399" t="s">
        <v>134</v>
      </c>
      <c r="HO138" s="407">
        <f t="shared" ref="HO138:HZ138" si="717">COUNTIF(HO120:HO134,"&gt;=88")</f>
        <v>13</v>
      </c>
      <c r="HP138" s="407">
        <f t="shared" si="717"/>
        <v>13</v>
      </c>
      <c r="HQ138" s="407">
        <f t="shared" si="717"/>
        <v>12</v>
      </c>
      <c r="HR138" s="407">
        <f t="shared" si="717"/>
        <v>12</v>
      </c>
      <c r="HS138" s="407">
        <f t="shared" si="717"/>
        <v>14</v>
      </c>
      <c r="HT138" s="407">
        <f t="shared" si="717"/>
        <v>13</v>
      </c>
      <c r="HU138" s="407">
        <f t="shared" si="717"/>
        <v>13</v>
      </c>
      <c r="HV138" s="407">
        <f t="shared" si="717"/>
        <v>13</v>
      </c>
      <c r="HW138" s="407">
        <f t="shared" si="717"/>
        <v>12</v>
      </c>
      <c r="HX138" s="407">
        <f t="shared" si="717"/>
        <v>14</v>
      </c>
      <c r="HY138" s="407">
        <f t="shared" si="717"/>
        <v>14</v>
      </c>
      <c r="HZ138" s="407">
        <f t="shared" si="717"/>
        <v>9</v>
      </c>
      <c r="IA138" s="406">
        <f t="shared" si="704"/>
        <v>12.666666666666666</v>
      </c>
      <c r="IB138" s="411">
        <f t="shared" si="705"/>
        <v>1.3706888336846863</v>
      </c>
      <c r="ID138" s="398"/>
    </row>
    <row r="139" spans="1:240" ht="16.5" thickTop="1" thickBot="1" x14ac:dyDescent="0.4">
      <c r="A139" s="34" t="s">
        <v>180</v>
      </c>
      <c r="B139" s="410">
        <f>(AI23+BW23+EY23+DK23+GM23+IA23)/6</f>
        <v>91.91906633679325</v>
      </c>
      <c r="C139" s="404">
        <f>(AI51+BW51+DK51+EY51+GM51+IA51)/6</f>
        <v>91.793028138178627</v>
      </c>
      <c r="D139" s="391">
        <f>(AI135+BW135+DK135+EY135+GM135+IA135)/6</f>
        <v>89.841613697905004</v>
      </c>
      <c r="L139" s="309"/>
      <c r="M139" s="309"/>
      <c r="N139" s="309"/>
      <c r="O139" s="309"/>
      <c r="P139" s="309"/>
      <c r="V139" s="403" t="s">
        <v>133</v>
      </c>
      <c r="W139" s="409">
        <f t="shared" ref="W139:AH139" si="718">COUNTIF(W120:W134,"&gt;=92")</f>
        <v>0</v>
      </c>
      <c r="X139" s="407">
        <f t="shared" si="718"/>
        <v>0</v>
      </c>
      <c r="Y139" s="407">
        <f t="shared" si="718"/>
        <v>0</v>
      </c>
      <c r="Z139" s="407">
        <f t="shared" si="718"/>
        <v>12</v>
      </c>
      <c r="AA139" s="407">
        <f t="shared" si="718"/>
        <v>0</v>
      </c>
      <c r="AB139" s="407">
        <f t="shared" si="718"/>
        <v>0</v>
      </c>
      <c r="AC139" s="407">
        <f t="shared" si="718"/>
        <v>6</v>
      </c>
      <c r="AD139" s="407">
        <f t="shared" si="718"/>
        <v>8</v>
      </c>
      <c r="AE139" s="407">
        <f t="shared" si="718"/>
        <v>0</v>
      </c>
      <c r="AF139" s="407">
        <f t="shared" si="718"/>
        <v>13</v>
      </c>
      <c r="AG139" s="407">
        <f t="shared" si="718"/>
        <v>10</v>
      </c>
      <c r="AH139" s="407">
        <f t="shared" si="718"/>
        <v>0</v>
      </c>
      <c r="AI139" s="377">
        <f t="shared" si="697"/>
        <v>4.083333333333333</v>
      </c>
      <c r="AJ139" s="372">
        <f t="shared" si="603"/>
        <v>5.3335700705034048</v>
      </c>
      <c r="AL139" s="398"/>
      <c r="AP139" s="398"/>
      <c r="AZ139" s="309"/>
      <c r="BA139" s="309"/>
      <c r="BB139" s="309"/>
      <c r="BC139" s="309"/>
      <c r="BD139" s="309"/>
      <c r="BJ139" s="383" t="s">
        <v>133</v>
      </c>
      <c r="BK139" s="407">
        <f t="shared" ref="BK139:BV139" si="719">COUNTIF(BK120:BK134,"&gt;=92")</f>
        <v>1</v>
      </c>
      <c r="BL139" s="407">
        <f t="shared" si="719"/>
        <v>4</v>
      </c>
      <c r="BM139" s="407">
        <f t="shared" si="719"/>
        <v>4</v>
      </c>
      <c r="BN139" s="407">
        <f t="shared" si="719"/>
        <v>11</v>
      </c>
      <c r="BO139" s="407">
        <f t="shared" si="719"/>
        <v>0</v>
      </c>
      <c r="BP139" s="407">
        <f t="shared" si="719"/>
        <v>0</v>
      </c>
      <c r="BQ139" s="407">
        <f t="shared" si="719"/>
        <v>10</v>
      </c>
      <c r="BR139" s="407">
        <f t="shared" si="719"/>
        <v>12</v>
      </c>
      <c r="BS139" s="407">
        <f t="shared" si="719"/>
        <v>4</v>
      </c>
      <c r="BT139" s="407">
        <f t="shared" si="719"/>
        <v>8</v>
      </c>
      <c r="BU139" s="407">
        <f t="shared" si="719"/>
        <v>0</v>
      </c>
      <c r="BV139" s="408">
        <f t="shared" si="719"/>
        <v>0</v>
      </c>
      <c r="BW139" s="384">
        <f t="shared" si="618"/>
        <v>4.5</v>
      </c>
      <c r="BX139" s="372">
        <f t="shared" si="619"/>
        <v>4.6220813886858769</v>
      </c>
      <c r="BZ139" s="398"/>
      <c r="CD139" s="398"/>
      <c r="CN139" s="309"/>
      <c r="CO139" s="309"/>
      <c r="CP139" s="309"/>
      <c r="CQ139" s="309"/>
      <c r="CR139" s="309"/>
      <c r="CX139" s="399" t="s">
        <v>133</v>
      </c>
      <c r="CY139" s="407">
        <f t="shared" ref="CY139:DJ139" si="720">COUNTIF(CY120:CY134,"&gt;=92")</f>
        <v>7</v>
      </c>
      <c r="CZ139" s="407">
        <f t="shared" si="720"/>
        <v>7</v>
      </c>
      <c r="DA139" s="407">
        <f t="shared" si="720"/>
        <v>8</v>
      </c>
      <c r="DB139" s="407">
        <f t="shared" si="720"/>
        <v>10</v>
      </c>
      <c r="DC139" s="407">
        <f t="shared" si="720"/>
        <v>0</v>
      </c>
      <c r="DD139" s="407">
        <f t="shared" si="720"/>
        <v>0</v>
      </c>
      <c r="DE139" s="407">
        <f t="shared" si="720"/>
        <v>12</v>
      </c>
      <c r="DF139" s="407">
        <f t="shared" si="720"/>
        <v>12</v>
      </c>
      <c r="DG139" s="407">
        <f t="shared" si="720"/>
        <v>9</v>
      </c>
      <c r="DH139" s="407">
        <f t="shared" si="720"/>
        <v>9</v>
      </c>
      <c r="DI139" s="407">
        <f t="shared" si="720"/>
        <v>1</v>
      </c>
      <c r="DJ139" s="408">
        <f t="shared" si="720"/>
        <v>0</v>
      </c>
      <c r="DK139" s="384">
        <f>AVERAGE(CY139:DJ139)</f>
        <v>6.25</v>
      </c>
      <c r="DL139" s="372">
        <f t="shared" si="700"/>
        <v>4.7121699305675993</v>
      </c>
      <c r="DN139" s="398"/>
      <c r="DR139" s="398"/>
      <c r="EB139" s="309"/>
      <c r="EC139" s="309"/>
      <c r="ED139" s="309"/>
      <c r="EE139" s="309"/>
      <c r="EF139" s="309"/>
      <c r="EL139" s="399" t="s">
        <v>133</v>
      </c>
      <c r="EM139" s="407">
        <f t="shared" ref="EM139:EX139" si="721">COUNTIF(EM120:EM134,"&gt;=92")</f>
        <v>9</v>
      </c>
      <c r="EN139" s="407">
        <f t="shared" si="721"/>
        <v>5</v>
      </c>
      <c r="EO139" s="407">
        <f t="shared" si="721"/>
        <v>9</v>
      </c>
      <c r="EP139" s="407">
        <f t="shared" si="721"/>
        <v>8</v>
      </c>
      <c r="EQ139" s="407">
        <f t="shared" si="721"/>
        <v>1</v>
      </c>
      <c r="ER139" s="407">
        <f t="shared" si="721"/>
        <v>0</v>
      </c>
      <c r="ES139" s="407">
        <f t="shared" si="721"/>
        <v>11</v>
      </c>
      <c r="ET139" s="407">
        <f t="shared" si="721"/>
        <v>12</v>
      </c>
      <c r="EU139" s="407">
        <f t="shared" si="721"/>
        <v>7</v>
      </c>
      <c r="EV139" s="407">
        <f t="shared" si="721"/>
        <v>9</v>
      </c>
      <c r="EW139" s="407">
        <f t="shared" si="721"/>
        <v>1</v>
      </c>
      <c r="EX139" s="407">
        <f t="shared" si="721"/>
        <v>0</v>
      </c>
      <c r="EY139" s="377">
        <f>AVERAGE(EM139:EX139)</f>
        <v>6</v>
      </c>
      <c r="EZ139" s="365">
        <f>STDEV(EM139:EX139)</f>
        <v>4.4312936752559784</v>
      </c>
      <c r="FB139" s="398"/>
      <c r="FF139" s="398"/>
      <c r="FP139" s="309"/>
      <c r="FQ139" s="309"/>
      <c r="FR139" s="309"/>
      <c r="FS139" s="309"/>
      <c r="FT139" s="309"/>
      <c r="FZ139" s="399" t="s">
        <v>133</v>
      </c>
      <c r="GA139" s="407">
        <f t="shared" ref="GA139:GL139" si="722">COUNTIF(GA120:GA134,"&gt;=92")</f>
        <v>11</v>
      </c>
      <c r="GB139" s="407">
        <f t="shared" si="722"/>
        <v>2</v>
      </c>
      <c r="GC139" s="407">
        <f t="shared" si="722"/>
        <v>11</v>
      </c>
      <c r="GD139" s="407">
        <f t="shared" si="722"/>
        <v>7</v>
      </c>
      <c r="GE139" s="407">
        <f t="shared" si="722"/>
        <v>1</v>
      </c>
      <c r="GF139" s="407">
        <f t="shared" si="722"/>
        <v>0</v>
      </c>
      <c r="GG139" s="407">
        <f t="shared" si="722"/>
        <v>10</v>
      </c>
      <c r="GH139" s="407">
        <f t="shared" si="722"/>
        <v>11</v>
      </c>
      <c r="GI139" s="407">
        <f t="shared" si="722"/>
        <v>8</v>
      </c>
      <c r="GJ139" s="407">
        <f t="shared" si="722"/>
        <v>10</v>
      </c>
      <c r="GK139" s="407">
        <f t="shared" si="722"/>
        <v>1</v>
      </c>
      <c r="GL139" s="407">
        <f t="shared" si="722"/>
        <v>0</v>
      </c>
      <c r="GM139" s="377">
        <f>AVERAGE(GA139:GL139)</f>
        <v>6</v>
      </c>
      <c r="GN139" s="372">
        <f>STDEV(GA139:GL139)</f>
        <v>4.7673129462279613</v>
      </c>
      <c r="GP139" s="398"/>
      <c r="GT139" s="398"/>
      <c r="HD139" s="309"/>
      <c r="HE139" s="309"/>
      <c r="HF139" s="309"/>
      <c r="HG139" s="309"/>
      <c r="HH139" s="309"/>
      <c r="HN139" s="399" t="s">
        <v>133</v>
      </c>
      <c r="HO139" s="407">
        <f t="shared" ref="HO139:HZ139" si="723">COUNTIF(HO120:HO134,"&gt;=92")</f>
        <v>11</v>
      </c>
      <c r="HP139" s="407">
        <f t="shared" si="723"/>
        <v>9</v>
      </c>
      <c r="HQ139" s="407">
        <f t="shared" si="723"/>
        <v>10</v>
      </c>
      <c r="HR139" s="407">
        <f t="shared" si="723"/>
        <v>8</v>
      </c>
      <c r="HS139" s="407">
        <f t="shared" si="723"/>
        <v>4</v>
      </c>
      <c r="HT139" s="407">
        <f t="shared" si="723"/>
        <v>1</v>
      </c>
      <c r="HU139" s="407">
        <f t="shared" si="723"/>
        <v>12</v>
      </c>
      <c r="HV139" s="407">
        <f t="shared" si="723"/>
        <v>10</v>
      </c>
      <c r="HW139" s="407">
        <f t="shared" si="723"/>
        <v>9</v>
      </c>
      <c r="HX139" s="407">
        <f t="shared" si="723"/>
        <v>9</v>
      </c>
      <c r="HY139" s="407">
        <f t="shared" si="723"/>
        <v>1</v>
      </c>
      <c r="HZ139" s="407">
        <f t="shared" si="723"/>
        <v>0</v>
      </c>
      <c r="IA139" s="406">
        <f t="shared" si="704"/>
        <v>7</v>
      </c>
      <c r="IB139" s="405">
        <f t="shared" si="705"/>
        <v>4.2852813634155185</v>
      </c>
      <c r="ID139" s="398"/>
    </row>
    <row r="140" spans="1:240" ht="16.5" thickTop="1" thickBot="1" x14ac:dyDescent="0.4">
      <c r="A140" s="325" t="s">
        <v>179</v>
      </c>
      <c r="B140" s="391">
        <f>S153</f>
        <v>8.0118333333333336</v>
      </c>
      <c r="C140" s="391">
        <f>S154</f>
        <v>7.3295555555555554</v>
      </c>
      <c r="D140" s="391">
        <f>(AI141+BW141+DK141+EY141+GM141+IA141)/6</f>
        <v>6.8130631313131316</v>
      </c>
      <c r="L140" s="309"/>
      <c r="M140" s="309"/>
      <c r="N140" s="309"/>
      <c r="O140" s="309"/>
      <c r="P140" s="309"/>
      <c r="V140" s="403" t="s">
        <v>132</v>
      </c>
      <c r="W140" s="409">
        <f t="shared" ref="W140:AH140" si="724">COUNTIF(W120:W134,"&gt;=95")</f>
        <v>0</v>
      </c>
      <c r="X140" s="407">
        <f t="shared" si="724"/>
        <v>0</v>
      </c>
      <c r="Y140" s="407">
        <f t="shared" si="724"/>
        <v>0</v>
      </c>
      <c r="Z140" s="407">
        <f t="shared" si="724"/>
        <v>9</v>
      </c>
      <c r="AA140" s="407">
        <f t="shared" si="724"/>
        <v>0</v>
      </c>
      <c r="AB140" s="407">
        <f t="shared" si="724"/>
        <v>0</v>
      </c>
      <c r="AC140" s="407">
        <f t="shared" si="724"/>
        <v>0</v>
      </c>
      <c r="AD140" s="407">
        <f t="shared" si="724"/>
        <v>0</v>
      </c>
      <c r="AE140" s="407">
        <f t="shared" si="724"/>
        <v>0</v>
      </c>
      <c r="AF140" s="407">
        <f t="shared" si="724"/>
        <v>10</v>
      </c>
      <c r="AG140" s="407">
        <f t="shared" si="724"/>
        <v>0</v>
      </c>
      <c r="AH140" s="407">
        <f t="shared" si="724"/>
        <v>0</v>
      </c>
      <c r="AI140" s="377">
        <f t="shared" si="697"/>
        <v>1.5833333333333333</v>
      </c>
      <c r="AJ140" s="372">
        <f t="shared" si="603"/>
        <v>3.7040109300185615</v>
      </c>
      <c r="BJ140" s="383" t="s">
        <v>132</v>
      </c>
      <c r="BK140" s="407">
        <f t="shared" ref="BK140:BV140" si="725">COUNTIF(BK120:BK134,"&gt;=95")</f>
        <v>0</v>
      </c>
      <c r="BL140" s="407">
        <f t="shared" si="725"/>
        <v>0</v>
      </c>
      <c r="BM140" s="407">
        <f t="shared" si="725"/>
        <v>0</v>
      </c>
      <c r="BN140" s="407">
        <f t="shared" si="725"/>
        <v>3</v>
      </c>
      <c r="BO140" s="407">
        <f t="shared" si="725"/>
        <v>0</v>
      </c>
      <c r="BP140" s="407">
        <f t="shared" si="725"/>
        <v>0</v>
      </c>
      <c r="BQ140" s="407">
        <f t="shared" si="725"/>
        <v>0</v>
      </c>
      <c r="BR140" s="407">
        <f t="shared" si="725"/>
        <v>0</v>
      </c>
      <c r="BS140" s="407">
        <f t="shared" si="725"/>
        <v>0</v>
      </c>
      <c r="BT140" s="407">
        <f t="shared" si="725"/>
        <v>0</v>
      </c>
      <c r="BU140" s="407">
        <f t="shared" si="725"/>
        <v>0</v>
      </c>
      <c r="BV140" s="408">
        <f t="shared" si="725"/>
        <v>0</v>
      </c>
      <c r="BW140" s="384">
        <f t="shared" si="618"/>
        <v>0.25</v>
      </c>
      <c r="BX140" s="372">
        <f t="shared" si="619"/>
        <v>0.8660254037844386</v>
      </c>
      <c r="BZ140" s="398"/>
      <c r="CX140" s="399" t="s">
        <v>132</v>
      </c>
      <c r="CY140" s="407">
        <f t="shared" ref="CY140:DJ140" si="726">COUNTIF(CY120:CY134,"&gt;=95")</f>
        <v>0</v>
      </c>
      <c r="CZ140" s="407">
        <f t="shared" si="726"/>
        <v>0</v>
      </c>
      <c r="DA140" s="407">
        <f t="shared" si="726"/>
        <v>0</v>
      </c>
      <c r="DB140" s="407">
        <f t="shared" si="726"/>
        <v>5</v>
      </c>
      <c r="DC140" s="407">
        <f t="shared" si="726"/>
        <v>0</v>
      </c>
      <c r="DD140" s="407">
        <f t="shared" si="726"/>
        <v>0</v>
      </c>
      <c r="DE140" s="407">
        <f t="shared" si="726"/>
        <v>0</v>
      </c>
      <c r="DF140" s="407">
        <f t="shared" si="726"/>
        <v>0</v>
      </c>
      <c r="DG140" s="407">
        <f t="shared" si="726"/>
        <v>0</v>
      </c>
      <c r="DH140" s="407">
        <f t="shared" si="726"/>
        <v>0</v>
      </c>
      <c r="DI140" s="407">
        <f t="shared" si="726"/>
        <v>0</v>
      </c>
      <c r="DJ140" s="408">
        <f t="shared" si="726"/>
        <v>0</v>
      </c>
      <c r="DK140" s="384">
        <f>AVERAGE(CY140:DJ140)</f>
        <v>0.41666666666666669</v>
      </c>
      <c r="DL140" s="372">
        <f t="shared" si="700"/>
        <v>1.4433756729740645</v>
      </c>
      <c r="DN140" s="398"/>
      <c r="EL140" s="399" t="s">
        <v>132</v>
      </c>
      <c r="EM140" s="407">
        <f t="shared" ref="EM140:EX140" si="727">COUNTIF(EM120:EM134,"&gt;=95")</f>
        <v>0</v>
      </c>
      <c r="EN140" s="407">
        <f t="shared" si="727"/>
        <v>0</v>
      </c>
      <c r="EO140" s="407">
        <f t="shared" si="727"/>
        <v>0</v>
      </c>
      <c r="EP140" s="407">
        <f t="shared" si="727"/>
        <v>0</v>
      </c>
      <c r="EQ140" s="407">
        <f t="shared" si="727"/>
        <v>0</v>
      </c>
      <c r="ER140" s="407">
        <f t="shared" si="727"/>
        <v>0</v>
      </c>
      <c r="ES140" s="407">
        <f t="shared" si="727"/>
        <v>3</v>
      </c>
      <c r="ET140" s="407">
        <f t="shared" si="727"/>
        <v>0</v>
      </c>
      <c r="EU140" s="407">
        <f t="shared" si="727"/>
        <v>0</v>
      </c>
      <c r="EV140" s="407">
        <f t="shared" si="727"/>
        <v>0</v>
      </c>
      <c r="EW140" s="407">
        <f t="shared" si="727"/>
        <v>0</v>
      </c>
      <c r="EX140" s="407">
        <f t="shared" si="727"/>
        <v>0</v>
      </c>
      <c r="EY140" s="377">
        <f>AVERAGE(EM140:EX140)</f>
        <v>0.25</v>
      </c>
      <c r="EZ140" s="365">
        <f>STDEV(EM140:EX140)</f>
        <v>0.8660254037844386</v>
      </c>
      <c r="FB140" s="398"/>
      <c r="FZ140" s="399" t="s">
        <v>132</v>
      </c>
      <c r="GA140" s="407">
        <f t="shared" ref="GA140:GL140" si="728">COUNTIF(GA120:GA134,"&gt;=95")</f>
        <v>1</v>
      </c>
      <c r="GB140" s="407">
        <f t="shared" si="728"/>
        <v>0</v>
      </c>
      <c r="GC140" s="407">
        <f t="shared" si="728"/>
        <v>1</v>
      </c>
      <c r="GD140" s="407">
        <f t="shared" si="728"/>
        <v>0</v>
      </c>
      <c r="GE140" s="407">
        <f t="shared" si="728"/>
        <v>0</v>
      </c>
      <c r="GF140" s="407">
        <f t="shared" si="728"/>
        <v>0</v>
      </c>
      <c r="GG140" s="407">
        <f t="shared" si="728"/>
        <v>0</v>
      </c>
      <c r="GH140" s="407">
        <f t="shared" si="728"/>
        <v>0</v>
      </c>
      <c r="GI140" s="407">
        <f t="shared" si="728"/>
        <v>0</v>
      </c>
      <c r="GJ140" s="407">
        <f t="shared" si="728"/>
        <v>0</v>
      </c>
      <c r="GK140" s="407">
        <f t="shared" si="728"/>
        <v>0</v>
      </c>
      <c r="GL140" s="407">
        <f t="shared" si="728"/>
        <v>0</v>
      </c>
      <c r="GM140" s="377">
        <f>AVERAGE(GA140:GL140)</f>
        <v>0.16666666666666666</v>
      </c>
      <c r="GN140" s="372">
        <f>STDEV(GA140:GL140)</f>
        <v>0.38924947208076149</v>
      </c>
      <c r="GP140" s="398"/>
      <c r="HN140" s="399" t="s">
        <v>132</v>
      </c>
      <c r="HO140" s="407">
        <f t="shared" ref="HO140:HZ140" si="729">COUNTIF(HO120:HO134,"&gt;=95")</f>
        <v>6</v>
      </c>
      <c r="HP140" s="407">
        <f t="shared" si="729"/>
        <v>0</v>
      </c>
      <c r="HQ140" s="407">
        <f t="shared" si="729"/>
        <v>3</v>
      </c>
      <c r="HR140" s="407">
        <f t="shared" si="729"/>
        <v>0</v>
      </c>
      <c r="HS140" s="407">
        <f t="shared" si="729"/>
        <v>0</v>
      </c>
      <c r="HT140" s="407">
        <f t="shared" si="729"/>
        <v>0</v>
      </c>
      <c r="HU140" s="407">
        <f t="shared" si="729"/>
        <v>4</v>
      </c>
      <c r="HV140" s="407">
        <f t="shared" si="729"/>
        <v>0</v>
      </c>
      <c r="HW140" s="407">
        <f t="shared" si="729"/>
        <v>0</v>
      </c>
      <c r="HX140" s="407">
        <f t="shared" si="729"/>
        <v>0</v>
      </c>
      <c r="HY140" s="407">
        <f t="shared" si="729"/>
        <v>0</v>
      </c>
      <c r="HZ140" s="407">
        <f t="shared" si="729"/>
        <v>0</v>
      </c>
      <c r="IA140" s="406">
        <f t="shared" si="704"/>
        <v>1.0833333333333333</v>
      </c>
      <c r="IB140" s="405">
        <f t="shared" si="705"/>
        <v>2.0652243256245835</v>
      </c>
      <c r="ID140" s="398"/>
    </row>
    <row r="141" spans="1:240" ht="16.5" thickTop="1" thickBot="1" x14ac:dyDescent="0.4">
      <c r="A141" s="34" t="s">
        <v>178</v>
      </c>
      <c r="B141" s="391">
        <f>(AI30+BW30+DK30+EY30+GM30+IA30)/6</f>
        <v>16.866161616161616</v>
      </c>
      <c r="C141" s="404">
        <f>(AI58+BW58+DK58+EY58+GM58+IA58)/6</f>
        <v>16.934343434343432</v>
      </c>
      <c r="D141" s="391">
        <f>(AI142+BW142+DK142+EY142+GM142+IA142)/6</f>
        <v>16.195959595959597</v>
      </c>
      <c r="V141" s="403" t="s">
        <v>163</v>
      </c>
      <c r="W141" s="402">
        <v>6.25</v>
      </c>
      <c r="X141" s="379">
        <v>6.86</v>
      </c>
      <c r="Y141" s="379">
        <v>6.25</v>
      </c>
      <c r="Z141" s="379">
        <v>4.72</v>
      </c>
      <c r="AA141" s="379">
        <v>6.73</v>
      </c>
      <c r="AB141" s="379">
        <v>6.66</v>
      </c>
      <c r="AC141" s="379">
        <v>7.76</v>
      </c>
      <c r="AD141" s="379">
        <v>6.21</v>
      </c>
      <c r="AE141" s="400">
        <v>4.37</v>
      </c>
      <c r="AF141" s="400">
        <v>5.39</v>
      </c>
      <c r="AG141" s="400">
        <v>6.08</v>
      </c>
      <c r="AH141" s="400">
        <v>4.0999999999999996</v>
      </c>
      <c r="AI141" s="377">
        <f t="shared" si="697"/>
        <v>5.9483333333333333</v>
      </c>
      <c r="AJ141" s="372">
        <f t="shared" si="603"/>
        <v>1.0965469217115862</v>
      </c>
      <c r="BJ141" s="399" t="s">
        <v>163</v>
      </c>
      <c r="BK141" s="379">
        <v>7.12</v>
      </c>
      <c r="BL141" s="379">
        <v>7.75</v>
      </c>
      <c r="BM141" s="379">
        <v>7.16</v>
      </c>
      <c r="BN141" s="379">
        <v>6.94</v>
      </c>
      <c r="BO141" s="379">
        <v>6</v>
      </c>
      <c r="BP141" s="379">
        <v>7.59</v>
      </c>
      <c r="BQ141" s="379">
        <v>8.8699999999999992</v>
      </c>
      <c r="BR141" s="379">
        <v>5.14</v>
      </c>
      <c r="BS141" s="379">
        <v>4.97</v>
      </c>
      <c r="BT141" s="400">
        <v>6.52</v>
      </c>
      <c r="BU141" s="400">
        <v>6.33</v>
      </c>
      <c r="BV141" s="401">
        <v>4.6399999999999997</v>
      </c>
      <c r="BW141" s="384">
        <f t="shared" si="618"/>
        <v>6.5858333333333334</v>
      </c>
      <c r="BX141" s="372">
        <f t="shared" si="619"/>
        <v>1.2512572465203529</v>
      </c>
      <c r="CX141" s="399" t="s">
        <v>163</v>
      </c>
      <c r="CY141" s="379">
        <v>8.18</v>
      </c>
      <c r="CZ141" s="379">
        <v>8.07</v>
      </c>
      <c r="DA141" s="379">
        <v>8.18</v>
      </c>
      <c r="DB141" s="379">
        <v>8.4700000000000006</v>
      </c>
      <c r="DC141" s="379">
        <v>6.43</v>
      </c>
      <c r="DD141" s="379">
        <v>8.43</v>
      </c>
      <c r="DE141" s="379">
        <v>9.2799999999999994</v>
      </c>
      <c r="DF141" s="379">
        <v>4.41</v>
      </c>
      <c r="DG141" s="379">
        <v>6.01</v>
      </c>
      <c r="DH141" s="400">
        <v>7.25</v>
      </c>
      <c r="DI141" s="400">
        <v>7.4</v>
      </c>
      <c r="DJ141" s="401">
        <v>4.3499999999999996</v>
      </c>
      <c r="DK141" s="384">
        <f>AVERAGE(CZ141:DI141)</f>
        <v>7.3930000000000007</v>
      </c>
      <c r="DL141" s="372">
        <f t="shared" si="700"/>
        <v>1.5979447026500218</v>
      </c>
      <c r="DN141" s="398"/>
      <c r="EL141" s="399" t="s">
        <v>163</v>
      </c>
      <c r="EM141" s="379">
        <v>8.32</v>
      </c>
      <c r="EN141" s="379">
        <v>8.24</v>
      </c>
      <c r="EO141" s="379">
        <v>8.56</v>
      </c>
      <c r="EP141" s="379">
        <v>7.39</v>
      </c>
      <c r="EQ141" s="379">
        <v>6.47</v>
      </c>
      <c r="ER141" s="379">
        <v>8.24</v>
      </c>
      <c r="ES141" s="379">
        <v>9.5399999999999991</v>
      </c>
      <c r="ET141" s="379">
        <v>5.58</v>
      </c>
      <c r="EU141" s="379">
        <v>5.59</v>
      </c>
      <c r="EV141" s="400">
        <v>7.3</v>
      </c>
      <c r="EW141" s="400">
        <v>6.2</v>
      </c>
      <c r="EX141" s="400">
        <v>4.5999999999999996</v>
      </c>
      <c r="EY141" s="377">
        <f>AVERAGE(EN141:EX141)</f>
        <v>7.0645454545454536</v>
      </c>
      <c r="EZ141" s="394">
        <f>STDEV(EN141:EX141)</f>
        <v>1.51135941216088</v>
      </c>
      <c r="FB141" s="398"/>
      <c r="FZ141" s="399" t="s">
        <v>163</v>
      </c>
      <c r="GA141" s="379">
        <v>9.5</v>
      </c>
      <c r="GB141" s="379">
        <v>6.48</v>
      </c>
      <c r="GC141" s="379">
        <v>9.2200000000000006</v>
      </c>
      <c r="GD141" s="379">
        <v>7.42</v>
      </c>
      <c r="GE141" s="379">
        <v>6.98</v>
      </c>
      <c r="GF141" s="379">
        <v>7.06</v>
      </c>
      <c r="GG141" s="379">
        <v>8.65</v>
      </c>
      <c r="GH141" s="379">
        <v>4.01</v>
      </c>
      <c r="GI141" s="379">
        <v>5.62</v>
      </c>
      <c r="GJ141" s="400">
        <v>6.63</v>
      </c>
      <c r="GK141" s="400">
        <v>5.83</v>
      </c>
      <c r="GL141" s="400">
        <v>4.26</v>
      </c>
      <c r="GM141" s="377">
        <f>AVERAGE(GB141:GL141)</f>
        <v>6.5600000000000014</v>
      </c>
      <c r="GN141" s="372">
        <f>STDEV(GB141:GL141)</f>
        <v>1.6071714283174625</v>
      </c>
      <c r="GP141" s="398"/>
      <c r="HN141" s="399" t="s">
        <v>163</v>
      </c>
      <c r="HO141" s="379">
        <v>8.64</v>
      </c>
      <c r="HP141" s="379">
        <v>8.84</v>
      </c>
      <c r="HQ141" s="379">
        <v>9.8699999999999992</v>
      </c>
      <c r="HR141" s="379">
        <v>8.9499999999999993</v>
      </c>
      <c r="HS141" s="379">
        <v>7.94</v>
      </c>
      <c r="HT141" s="379">
        <v>7.41</v>
      </c>
      <c r="HU141">
        <v>8.26</v>
      </c>
      <c r="HV141" s="379">
        <v>4.62</v>
      </c>
      <c r="HW141" s="379">
        <v>5.36</v>
      </c>
      <c r="HX141" s="379">
        <v>7.32</v>
      </c>
      <c r="HY141" s="379">
        <v>6.42</v>
      </c>
      <c r="HZ141" s="379">
        <v>4.29</v>
      </c>
      <c r="IA141" s="377">
        <f t="shared" si="704"/>
        <v>7.3266666666666653</v>
      </c>
      <c r="IB141" s="365">
        <f t="shared" si="705"/>
        <v>1.7992490015828804</v>
      </c>
      <c r="ID141" s="398"/>
    </row>
    <row r="142" spans="1:240" ht="16.5" thickTop="1" thickBot="1" x14ac:dyDescent="0.4">
      <c r="A142" s="325" t="s">
        <v>177</v>
      </c>
      <c r="B142" s="391">
        <f>(AI33+BW33+DK33+EY33+GM33+IA33)/6</f>
        <v>14.254924242424243</v>
      </c>
      <c r="C142" s="391">
        <f>(AI61+BW61+DK61+EY61+GM61+IA61)/6</f>
        <v>14.249368686868687</v>
      </c>
      <c r="D142" s="391">
        <f>(AI145+BW145+DK145+EY145+GM145+IA145)/6</f>
        <v>14.361805555555554</v>
      </c>
      <c r="V142" s="397" t="s">
        <v>14</v>
      </c>
      <c r="W142" s="396">
        <v>15</v>
      </c>
      <c r="X142" s="393">
        <v>17</v>
      </c>
      <c r="Y142" s="393">
        <v>15</v>
      </c>
      <c r="Z142" s="393">
        <v>15</v>
      </c>
      <c r="AA142" s="393">
        <v>16</v>
      </c>
      <c r="AB142" s="393">
        <v>14</v>
      </c>
      <c r="AC142" s="393">
        <v>15</v>
      </c>
      <c r="AD142" s="393">
        <v>17</v>
      </c>
      <c r="AE142" s="393">
        <v>13</v>
      </c>
      <c r="AF142" s="393">
        <v>13</v>
      </c>
      <c r="AG142" s="393">
        <v>15</v>
      </c>
      <c r="AH142" s="393">
        <v>14</v>
      </c>
      <c r="AI142" s="385">
        <f t="shared" si="697"/>
        <v>14.916666666666666</v>
      </c>
      <c r="AJ142" s="395">
        <f t="shared" si="603"/>
        <v>1.3113721705515065</v>
      </c>
      <c r="BJ142" s="368" t="s">
        <v>14</v>
      </c>
      <c r="BK142" s="392">
        <v>16</v>
      </c>
      <c r="BL142" s="392">
        <v>17</v>
      </c>
      <c r="BM142" s="379">
        <v>16</v>
      </c>
      <c r="BN142" s="379">
        <v>16</v>
      </c>
      <c r="BO142" s="392">
        <v>17</v>
      </c>
      <c r="BP142" s="392">
        <v>16</v>
      </c>
      <c r="BQ142" s="392">
        <v>15</v>
      </c>
      <c r="BR142" s="392">
        <v>18</v>
      </c>
      <c r="BS142" s="392">
        <v>16</v>
      </c>
      <c r="BT142" s="379">
        <v>15</v>
      </c>
      <c r="BU142" s="379">
        <v>16</v>
      </c>
      <c r="BV142" s="378">
        <v>15</v>
      </c>
      <c r="BW142" s="384">
        <f t="shared" si="618"/>
        <v>16.083333333333332</v>
      </c>
      <c r="BX142" s="372">
        <f t="shared" si="619"/>
        <v>0.90033663737851999</v>
      </c>
      <c r="CX142" s="368" t="s">
        <v>14</v>
      </c>
      <c r="CY142" s="392">
        <v>16</v>
      </c>
      <c r="CZ142" s="392">
        <v>17</v>
      </c>
      <c r="DA142" s="379">
        <v>16</v>
      </c>
      <c r="DB142" s="379">
        <v>17</v>
      </c>
      <c r="DC142" s="392">
        <v>17</v>
      </c>
      <c r="DD142" s="392">
        <v>16</v>
      </c>
      <c r="DE142" s="392">
        <v>16</v>
      </c>
      <c r="DF142" s="392">
        <v>18</v>
      </c>
      <c r="DG142" s="392">
        <v>17</v>
      </c>
      <c r="DH142" s="379">
        <v>15</v>
      </c>
      <c r="DI142" s="379">
        <v>17</v>
      </c>
      <c r="DJ142" s="378">
        <v>15</v>
      </c>
      <c r="DK142" s="384">
        <f>AVERAGE(CZ142:DI142)</f>
        <v>16.600000000000001</v>
      </c>
      <c r="DL142" s="372">
        <f t="shared" si="700"/>
        <v>0.90033663737851999</v>
      </c>
      <c r="EL142" s="368" t="s">
        <v>14</v>
      </c>
      <c r="EM142" s="392">
        <v>17</v>
      </c>
      <c r="EN142" s="392">
        <v>17</v>
      </c>
      <c r="EO142" s="379">
        <v>16</v>
      </c>
      <c r="EP142" s="379">
        <v>17</v>
      </c>
      <c r="EQ142" s="392">
        <v>17</v>
      </c>
      <c r="ER142" s="392">
        <v>17</v>
      </c>
      <c r="ES142" s="392">
        <v>17</v>
      </c>
      <c r="ET142" s="392">
        <v>18</v>
      </c>
      <c r="EU142" s="392">
        <v>15</v>
      </c>
      <c r="EV142" s="379">
        <v>15</v>
      </c>
      <c r="EW142" s="379">
        <v>17</v>
      </c>
      <c r="EX142" s="379">
        <v>15</v>
      </c>
      <c r="EY142" s="377">
        <f>AVERAGE(EN142:EX142)</f>
        <v>16.454545454545453</v>
      </c>
      <c r="EZ142" s="394">
        <f>STDEV(EN142:EX142)</f>
        <v>1.0357254813546264</v>
      </c>
      <c r="FZ142" s="368" t="s">
        <v>14</v>
      </c>
      <c r="GA142" s="393">
        <v>17</v>
      </c>
      <c r="GB142" s="393">
        <v>16</v>
      </c>
      <c r="GC142" s="393">
        <v>16</v>
      </c>
      <c r="GD142" s="393">
        <v>17</v>
      </c>
      <c r="GE142" s="393">
        <v>17</v>
      </c>
      <c r="GF142" s="393">
        <v>16</v>
      </c>
      <c r="GG142" s="393">
        <v>16</v>
      </c>
      <c r="GH142" s="393">
        <v>19</v>
      </c>
      <c r="GI142" s="393">
        <v>16</v>
      </c>
      <c r="GJ142" s="393">
        <v>15</v>
      </c>
      <c r="GK142" s="393">
        <v>17</v>
      </c>
      <c r="GL142" s="393">
        <v>16</v>
      </c>
      <c r="GM142" s="381">
        <f>AVERAGE(GB142:GL142)</f>
        <v>16.454545454545453</v>
      </c>
      <c r="GN142" s="374">
        <f>STDEV(GB142:GL142)</f>
        <v>1.0357254813546264</v>
      </c>
      <c r="HN142" s="368" t="s">
        <v>14</v>
      </c>
      <c r="HO142" s="392">
        <v>18</v>
      </c>
      <c r="HP142" s="392">
        <v>17</v>
      </c>
      <c r="HQ142" s="379">
        <v>17</v>
      </c>
      <c r="HR142" s="392">
        <v>18</v>
      </c>
      <c r="HS142" s="392">
        <v>17</v>
      </c>
      <c r="HT142" s="392">
        <v>16</v>
      </c>
      <c r="HU142" s="392">
        <v>16</v>
      </c>
      <c r="HV142" s="392">
        <v>19</v>
      </c>
      <c r="HW142" s="392">
        <v>14</v>
      </c>
      <c r="HX142" s="392">
        <v>15</v>
      </c>
      <c r="HY142" s="392">
        <v>17</v>
      </c>
      <c r="HZ142" s="392">
        <v>16</v>
      </c>
      <c r="IA142" s="377">
        <f t="shared" si="704"/>
        <v>16.666666666666668</v>
      </c>
      <c r="IB142" s="365">
        <f t="shared" si="705"/>
        <v>1.3706888336846839</v>
      </c>
    </row>
    <row r="143" spans="1:240" ht="16.5" thickTop="1" thickBot="1" x14ac:dyDescent="0.4">
      <c r="A143" s="325" t="s">
        <v>176</v>
      </c>
      <c r="B143" s="391"/>
      <c r="C143" s="391"/>
      <c r="D143" s="391"/>
      <c r="V143" s="390" t="s">
        <v>55</v>
      </c>
      <c r="W143" s="382">
        <v>16.899999999999999</v>
      </c>
      <c r="X143" s="382">
        <v>16.7</v>
      </c>
      <c r="Y143" s="382">
        <v>15.8</v>
      </c>
      <c r="Z143" s="382">
        <v>17.600000000000001</v>
      </c>
      <c r="AA143" s="9">
        <v>14.2</v>
      </c>
      <c r="AB143" s="382">
        <v>15.2</v>
      </c>
      <c r="AC143" s="382">
        <v>14.9</v>
      </c>
      <c r="AD143" s="382">
        <v>14.9</v>
      </c>
      <c r="AE143" s="382">
        <v>14.3</v>
      </c>
      <c r="AF143" s="382">
        <v>15.7</v>
      </c>
      <c r="AG143" s="382">
        <v>15.4</v>
      </c>
      <c r="AH143" s="388">
        <v>15.5</v>
      </c>
      <c r="AI143" s="385">
        <f t="shared" si="697"/>
        <v>15.591666666666669</v>
      </c>
      <c r="AJ143" s="49"/>
      <c r="BJ143" s="380" t="s">
        <v>55</v>
      </c>
      <c r="BK143" s="382">
        <v>16.899999999999999</v>
      </c>
      <c r="BL143" s="382">
        <v>16.7</v>
      </c>
      <c r="BM143" s="382">
        <v>15.8</v>
      </c>
      <c r="BN143" s="382">
        <v>17.600000000000001</v>
      </c>
      <c r="BO143">
        <v>14.2</v>
      </c>
      <c r="BP143">
        <v>15.2</v>
      </c>
      <c r="BQ143" s="9">
        <v>15.9</v>
      </c>
      <c r="BR143" s="382">
        <v>14.9</v>
      </c>
      <c r="BS143" s="382">
        <v>14.3</v>
      </c>
      <c r="BT143" s="382">
        <v>15.7</v>
      </c>
      <c r="BU143" s="382">
        <v>15.4</v>
      </c>
      <c r="BV143" s="388">
        <v>15.5</v>
      </c>
      <c r="BW143" s="384">
        <f t="shared" si="618"/>
        <v>15.675000000000002</v>
      </c>
      <c r="BX143" s="372">
        <f t="shared" si="619"/>
        <v>1.0145531931930338</v>
      </c>
      <c r="CX143" s="380" t="s">
        <v>55</v>
      </c>
      <c r="CY143" s="382">
        <v>16.899999999999999</v>
      </c>
      <c r="CZ143" s="382">
        <v>16.7</v>
      </c>
      <c r="DA143">
        <v>15.8</v>
      </c>
      <c r="DB143" s="382">
        <v>17.600000000000001</v>
      </c>
      <c r="DC143" s="9">
        <v>14.2</v>
      </c>
      <c r="DD143">
        <v>14.7</v>
      </c>
      <c r="DE143" s="9">
        <v>15.9</v>
      </c>
      <c r="DF143" s="382">
        <v>14.9</v>
      </c>
      <c r="DG143" s="382">
        <v>14.3</v>
      </c>
      <c r="DH143" s="382">
        <v>15.7</v>
      </c>
      <c r="DI143" s="382">
        <v>15.4</v>
      </c>
      <c r="DJ143" s="388">
        <v>15.5</v>
      </c>
      <c r="DK143" s="384">
        <f>AVERAGE(CZ143:DI143)</f>
        <v>15.520000000000001</v>
      </c>
      <c r="DL143" s="372">
        <f t="shared" si="700"/>
        <v>1.0456258094238748</v>
      </c>
      <c r="EL143" s="380" t="s">
        <v>55</v>
      </c>
      <c r="EM143" s="382">
        <v>16.899999999999999</v>
      </c>
      <c r="EN143" s="382">
        <v>16.7</v>
      </c>
      <c r="EO143">
        <v>15.8</v>
      </c>
      <c r="EP143" s="382">
        <v>17.100000000000001</v>
      </c>
      <c r="EQ143" s="9">
        <v>14.2</v>
      </c>
      <c r="ER143" s="382">
        <v>14.7</v>
      </c>
      <c r="ES143" s="9">
        <v>15.9</v>
      </c>
      <c r="ET143" s="382">
        <v>14.9</v>
      </c>
      <c r="EU143" s="382">
        <v>14.3</v>
      </c>
      <c r="EV143" s="382">
        <v>15.7</v>
      </c>
      <c r="EW143" s="382">
        <v>15.4</v>
      </c>
      <c r="EX143" s="388">
        <v>15.5</v>
      </c>
      <c r="EY143" s="377">
        <f>AVERAGE(EN143:EX143)</f>
        <v>15.472727272727274</v>
      </c>
      <c r="FZ143" s="389" t="s">
        <v>55</v>
      </c>
      <c r="GA143" s="379">
        <v>16.899999999999999</v>
      </c>
      <c r="GB143" s="379">
        <v>15.8</v>
      </c>
      <c r="GC143">
        <v>15.8</v>
      </c>
      <c r="GD143" s="382">
        <v>17.100000000000001</v>
      </c>
      <c r="GE143" s="379">
        <v>14.7</v>
      </c>
      <c r="GF143" s="382">
        <v>14.7</v>
      </c>
      <c r="GG143" s="379">
        <v>15.4</v>
      </c>
      <c r="GH143" s="379">
        <v>14.9</v>
      </c>
      <c r="GI143" s="379">
        <v>14.3</v>
      </c>
      <c r="GJ143" s="379">
        <v>15.7</v>
      </c>
      <c r="GK143" s="379">
        <v>15.4</v>
      </c>
      <c r="GL143" s="379">
        <v>15.5</v>
      </c>
      <c r="GM143" s="381">
        <f>AVERAGE(GB143:GL143)</f>
        <v>15.390909090909092</v>
      </c>
      <c r="GN143" s="13"/>
      <c r="HN143" s="380" t="s">
        <v>55</v>
      </c>
      <c r="HO143" s="382">
        <v>16.899999999999999</v>
      </c>
      <c r="HP143">
        <v>16.7</v>
      </c>
      <c r="HQ143">
        <v>15.8</v>
      </c>
      <c r="HR143" s="382">
        <v>17.100000000000001</v>
      </c>
      <c r="HS143">
        <v>14.7</v>
      </c>
      <c r="HT143" s="382">
        <v>14.2</v>
      </c>
      <c r="HU143">
        <v>15.4</v>
      </c>
      <c r="HV143" s="382">
        <v>14.9</v>
      </c>
      <c r="HW143" s="382">
        <v>14.3</v>
      </c>
      <c r="HX143" s="382">
        <v>15.7</v>
      </c>
      <c r="HY143" s="382">
        <v>15.4</v>
      </c>
      <c r="HZ143" s="388">
        <v>15.5</v>
      </c>
      <c r="IA143" s="377">
        <f t="shared" si="704"/>
        <v>15.550000000000002</v>
      </c>
      <c r="IB143" s="365">
        <f t="shared" si="705"/>
        <v>0.96342193154495825</v>
      </c>
    </row>
    <row r="144" spans="1:240" ht="16.5" thickTop="1" thickBot="1" x14ac:dyDescent="0.4">
      <c r="A144" s="387" t="s">
        <v>175</v>
      </c>
      <c r="B144" s="386"/>
      <c r="C144" s="386"/>
      <c r="D144" s="386"/>
      <c r="V144" s="380" t="s">
        <v>174</v>
      </c>
      <c r="W144" s="379">
        <v>14.8</v>
      </c>
      <c r="X144" s="379">
        <v>13.7</v>
      </c>
      <c r="Y144" s="379">
        <v>12.6</v>
      </c>
      <c r="Z144" s="379">
        <v>14.5</v>
      </c>
      <c r="AA144">
        <v>12.3</v>
      </c>
      <c r="AB144" s="379">
        <v>12.6</v>
      </c>
      <c r="AC144" s="379">
        <v>12.3</v>
      </c>
      <c r="AD144" s="379">
        <v>12.3</v>
      </c>
      <c r="AE144" s="379">
        <v>12.3</v>
      </c>
      <c r="AF144" s="379">
        <v>13.4</v>
      </c>
      <c r="AG144" s="379">
        <v>13</v>
      </c>
      <c r="AH144" s="378">
        <v>14.4</v>
      </c>
      <c r="AI144" s="385">
        <f t="shared" si="697"/>
        <v>13.183333333333332</v>
      </c>
      <c r="AJ144" s="49"/>
      <c r="BJ144" s="380" t="s">
        <v>174</v>
      </c>
      <c r="BK144" s="379">
        <v>14.8</v>
      </c>
      <c r="BL144" s="379">
        <v>13.7</v>
      </c>
      <c r="BM144" s="379">
        <v>12.6</v>
      </c>
      <c r="BN144" s="379">
        <v>14.5</v>
      </c>
      <c r="BO144">
        <v>12.3</v>
      </c>
      <c r="BP144">
        <v>12.6</v>
      </c>
      <c r="BQ144">
        <v>12.7</v>
      </c>
      <c r="BR144" s="379">
        <v>12.3</v>
      </c>
      <c r="BS144" s="379">
        <v>12.3</v>
      </c>
      <c r="BT144" s="379">
        <v>13.4</v>
      </c>
      <c r="BU144" s="379">
        <v>13</v>
      </c>
      <c r="BV144" s="378">
        <v>14.4</v>
      </c>
      <c r="BW144" s="384">
        <f t="shared" si="618"/>
        <v>13.216666666666667</v>
      </c>
      <c r="BX144" s="372">
        <f t="shared" si="619"/>
        <v>0.92523543277406217</v>
      </c>
      <c r="CX144" s="380" t="s">
        <v>174</v>
      </c>
      <c r="CY144" s="379">
        <v>14.8</v>
      </c>
      <c r="CZ144" s="379">
        <v>13.7</v>
      </c>
      <c r="DA144">
        <v>12.6</v>
      </c>
      <c r="DB144" s="379">
        <v>14.5</v>
      </c>
      <c r="DC144">
        <v>12.3</v>
      </c>
      <c r="DD144">
        <v>12.6</v>
      </c>
      <c r="DE144">
        <v>12.7</v>
      </c>
      <c r="DF144" s="379">
        <v>12.3</v>
      </c>
      <c r="DG144" s="379">
        <v>12.3</v>
      </c>
      <c r="DH144" s="379">
        <v>13.4</v>
      </c>
      <c r="DI144" s="379">
        <v>13</v>
      </c>
      <c r="DJ144" s="378">
        <v>14.4</v>
      </c>
      <c r="DK144" s="384">
        <f>AVERAGE(CZ144:DI144)</f>
        <v>12.939999999999998</v>
      </c>
      <c r="DL144" s="372">
        <f t="shared" si="700"/>
        <v>0.92523543277406217</v>
      </c>
      <c r="EL144" s="380" t="s">
        <v>174</v>
      </c>
      <c r="EM144" s="379">
        <v>14.8</v>
      </c>
      <c r="EN144" s="379">
        <v>13.7</v>
      </c>
      <c r="EO144">
        <v>12.6</v>
      </c>
      <c r="EP144" s="379">
        <v>13.5</v>
      </c>
      <c r="EQ144">
        <v>12.3</v>
      </c>
      <c r="ER144" s="379">
        <v>12.6</v>
      </c>
      <c r="ES144">
        <v>12.7</v>
      </c>
      <c r="ET144" s="379">
        <v>12.3</v>
      </c>
      <c r="EU144" s="379">
        <v>12.3</v>
      </c>
      <c r="EV144" s="379">
        <v>13.4</v>
      </c>
      <c r="EW144" s="379">
        <v>13</v>
      </c>
      <c r="EX144" s="378">
        <v>14.4</v>
      </c>
      <c r="EY144" s="377">
        <f>AVERAGE(EN144:EX144)</f>
        <v>12.981818181818181</v>
      </c>
      <c r="FZ144" s="383" t="s">
        <v>174</v>
      </c>
      <c r="GA144" s="379">
        <v>14.8</v>
      </c>
      <c r="GB144" s="379">
        <v>12.6</v>
      </c>
      <c r="GC144">
        <v>12.6</v>
      </c>
      <c r="GD144" s="379">
        <v>13.5</v>
      </c>
      <c r="GE144" s="379">
        <v>12.3</v>
      </c>
      <c r="GF144" s="382">
        <v>12</v>
      </c>
      <c r="GG144" s="379">
        <v>12.2</v>
      </c>
      <c r="GH144" s="379">
        <v>12.3</v>
      </c>
      <c r="GI144" s="379">
        <v>12.3</v>
      </c>
      <c r="GJ144" s="379">
        <v>13.4</v>
      </c>
      <c r="GK144" s="379">
        <v>13</v>
      </c>
      <c r="GL144" s="379">
        <v>14.4</v>
      </c>
      <c r="GM144" s="381">
        <f>AVERAGE(GB144:GL144)</f>
        <v>12.781818181818181</v>
      </c>
      <c r="GN144" s="49"/>
      <c r="HN144" s="380" t="s">
        <v>174</v>
      </c>
      <c r="HO144" s="379">
        <v>14.8</v>
      </c>
      <c r="HP144">
        <v>13.7</v>
      </c>
      <c r="HQ144">
        <v>12.6</v>
      </c>
      <c r="HR144" s="379">
        <v>13.5</v>
      </c>
      <c r="HS144">
        <v>12.8</v>
      </c>
      <c r="HT144" s="379">
        <v>12</v>
      </c>
      <c r="HU144">
        <v>12.2</v>
      </c>
      <c r="HV144" s="379">
        <v>12.3</v>
      </c>
      <c r="HW144" s="379">
        <v>12.3</v>
      </c>
      <c r="HX144" s="379">
        <v>13.4</v>
      </c>
      <c r="HY144" s="379">
        <v>13</v>
      </c>
      <c r="HZ144" s="378">
        <v>14.4</v>
      </c>
      <c r="IA144" s="377">
        <f t="shared" si="704"/>
        <v>13.083333333333334</v>
      </c>
      <c r="IB144" s="365">
        <f t="shared" si="705"/>
        <v>0.89628864398325025</v>
      </c>
    </row>
    <row r="145" spans="1:236" ht="22" thickTop="1" thickBot="1" x14ac:dyDescent="0.55000000000000004">
      <c r="A145" s="325" t="s">
        <v>173</v>
      </c>
      <c r="B145" s="9">
        <f>AI33</f>
        <v>14.383333333333333</v>
      </c>
      <c r="C145" s="9">
        <f>GM33</f>
        <v>14.112499999999997</v>
      </c>
      <c r="D145" s="13">
        <f>DK33</f>
        <v>14.341666666666667</v>
      </c>
      <c r="E145" s="9" t="s">
        <v>172</v>
      </c>
      <c r="F145" s="125">
        <f>AI61</f>
        <v>14.3125</v>
      </c>
      <c r="G145" s="9">
        <f>DK61</f>
        <v>14.3125</v>
      </c>
      <c r="H145" s="9">
        <f>EY61</f>
        <v>14.249999999999998</v>
      </c>
      <c r="I145" s="13" t="s">
        <v>171</v>
      </c>
      <c r="J145" s="9">
        <f>IA145</f>
        <v>14.316666666666665</v>
      </c>
      <c r="K145" s="9">
        <f>EY145</f>
        <v>14.362499999999999</v>
      </c>
      <c r="L145" s="13">
        <f>GM145</f>
        <v>14.233333333333329</v>
      </c>
      <c r="V145" s="376" t="s">
        <v>96</v>
      </c>
      <c r="W145" s="367">
        <f t="shared" ref="W145:AH145" si="730">AVERAGE(W143:W144)</f>
        <v>15.85</v>
      </c>
      <c r="X145" s="367">
        <f t="shared" si="730"/>
        <v>15.2</v>
      </c>
      <c r="Y145" s="367">
        <f t="shared" si="730"/>
        <v>14.2</v>
      </c>
      <c r="Z145" s="367">
        <f t="shared" si="730"/>
        <v>16.05</v>
      </c>
      <c r="AA145" s="367">
        <f t="shared" si="730"/>
        <v>13.25</v>
      </c>
      <c r="AB145" s="367">
        <f t="shared" si="730"/>
        <v>13.899999999999999</v>
      </c>
      <c r="AC145" s="367">
        <f t="shared" si="730"/>
        <v>13.600000000000001</v>
      </c>
      <c r="AD145" s="367">
        <f t="shared" si="730"/>
        <v>13.600000000000001</v>
      </c>
      <c r="AE145" s="367">
        <f t="shared" si="730"/>
        <v>13.3</v>
      </c>
      <c r="AF145" s="367">
        <f t="shared" si="730"/>
        <v>14.55</v>
      </c>
      <c r="AG145" s="367">
        <f t="shared" si="730"/>
        <v>14.2</v>
      </c>
      <c r="AH145" s="367">
        <f t="shared" si="730"/>
        <v>14.95</v>
      </c>
      <c r="AI145" s="366">
        <f t="shared" si="697"/>
        <v>14.387499999999998</v>
      </c>
      <c r="AJ145" s="370"/>
      <c r="AK145" s="369"/>
      <c r="AL145" s="369"/>
      <c r="AM145" s="369"/>
      <c r="AN145" s="369"/>
      <c r="AO145" s="369"/>
      <c r="AP145" s="369"/>
      <c r="AQ145" s="369"/>
      <c r="AR145" s="369"/>
      <c r="AS145" s="762"/>
      <c r="AT145" s="763"/>
      <c r="AU145" s="763"/>
      <c r="AV145" s="763"/>
      <c r="AW145" s="224"/>
      <c r="AX145" s="224"/>
      <c r="AY145" s="224"/>
      <c r="AZ145" s="224"/>
      <c r="BA145" s="763"/>
      <c r="BB145" s="763"/>
      <c r="BC145" s="763"/>
      <c r="BD145" s="763"/>
      <c r="BE145" s="763"/>
      <c r="BF145" s="369"/>
      <c r="BG145" s="369"/>
      <c r="BH145" s="369"/>
      <c r="BI145" s="369"/>
      <c r="BJ145" s="368" t="s">
        <v>96</v>
      </c>
      <c r="BK145" s="367">
        <f t="shared" ref="BK145:BV145" si="731">AVERAGE(BK143:BK144)</f>
        <v>15.85</v>
      </c>
      <c r="BL145" s="367">
        <f t="shared" si="731"/>
        <v>15.2</v>
      </c>
      <c r="BM145" s="367">
        <f t="shared" si="731"/>
        <v>14.2</v>
      </c>
      <c r="BN145" s="367">
        <f t="shared" si="731"/>
        <v>16.05</v>
      </c>
      <c r="BO145" s="367">
        <f t="shared" si="731"/>
        <v>13.25</v>
      </c>
      <c r="BP145" s="367">
        <f t="shared" si="731"/>
        <v>13.899999999999999</v>
      </c>
      <c r="BQ145" s="367">
        <f t="shared" si="731"/>
        <v>14.3</v>
      </c>
      <c r="BR145" s="367">
        <f t="shared" si="731"/>
        <v>13.600000000000001</v>
      </c>
      <c r="BS145" s="367">
        <f t="shared" si="731"/>
        <v>13.3</v>
      </c>
      <c r="BT145" s="367">
        <f t="shared" si="731"/>
        <v>14.55</v>
      </c>
      <c r="BU145" s="367">
        <f t="shared" si="731"/>
        <v>14.2</v>
      </c>
      <c r="BV145" s="373">
        <f t="shared" si="731"/>
        <v>14.95</v>
      </c>
      <c r="BW145" s="375">
        <f t="shared" si="618"/>
        <v>14.445833333333333</v>
      </c>
      <c r="BX145" s="374">
        <f t="shared" si="619"/>
        <v>0.91836275594949468</v>
      </c>
      <c r="BY145" s="369"/>
      <c r="BZ145" s="369"/>
      <c r="CA145" s="369"/>
      <c r="CB145" s="369"/>
      <c r="CC145" s="369"/>
      <c r="CD145" s="369"/>
      <c r="CE145" s="369"/>
      <c r="CF145" s="369"/>
      <c r="CG145" s="369"/>
      <c r="CH145" s="369"/>
      <c r="CI145" s="369"/>
      <c r="CJ145" s="369"/>
      <c r="CK145" s="369"/>
      <c r="CL145" s="369"/>
      <c r="CM145" s="369"/>
      <c r="CN145" s="369"/>
      <c r="CO145" s="369"/>
      <c r="CP145" s="369"/>
      <c r="CQ145" s="369"/>
      <c r="CR145" s="369"/>
      <c r="CS145" s="369"/>
      <c r="CT145" s="369"/>
      <c r="CU145" s="369"/>
      <c r="CV145" s="369"/>
      <c r="CW145" s="369"/>
      <c r="CX145" s="368" t="s">
        <v>96</v>
      </c>
      <c r="CY145" s="367">
        <f t="shared" ref="CY145:DJ145" si="732">AVERAGE(CY143:CY144)</f>
        <v>15.85</v>
      </c>
      <c r="CZ145" s="367">
        <f t="shared" si="732"/>
        <v>15.2</v>
      </c>
      <c r="DA145" s="367">
        <f t="shared" si="732"/>
        <v>14.2</v>
      </c>
      <c r="DB145" s="367">
        <f t="shared" si="732"/>
        <v>16.05</v>
      </c>
      <c r="DC145" s="367">
        <f t="shared" si="732"/>
        <v>13.25</v>
      </c>
      <c r="DD145" s="367">
        <f t="shared" si="732"/>
        <v>13.649999999999999</v>
      </c>
      <c r="DE145" s="367">
        <f t="shared" si="732"/>
        <v>14.3</v>
      </c>
      <c r="DF145" s="367">
        <f t="shared" si="732"/>
        <v>13.600000000000001</v>
      </c>
      <c r="DG145" s="367">
        <f t="shared" si="732"/>
        <v>13.3</v>
      </c>
      <c r="DH145" s="367">
        <f t="shared" si="732"/>
        <v>14.55</v>
      </c>
      <c r="DI145" s="367">
        <f t="shared" si="732"/>
        <v>14.2</v>
      </c>
      <c r="DJ145" s="373">
        <f t="shared" si="732"/>
        <v>14.95</v>
      </c>
      <c r="DK145" s="366">
        <f>AVERAGE(CY145:DJ145)</f>
        <v>14.424999999999999</v>
      </c>
      <c r="DL145" s="372">
        <f t="shared" si="700"/>
        <v>0.93456358312802379</v>
      </c>
      <c r="DM145" s="369"/>
      <c r="DN145" s="369"/>
      <c r="DO145" s="369"/>
      <c r="DP145" s="369"/>
      <c r="DQ145" s="369"/>
      <c r="DR145" s="369"/>
      <c r="DS145" s="369"/>
      <c r="DT145" s="369"/>
      <c r="DU145" s="369"/>
      <c r="DV145" s="369"/>
      <c r="DW145" s="369"/>
      <c r="DX145" s="369"/>
      <c r="DY145" s="369"/>
      <c r="DZ145" s="369"/>
      <c r="EA145" s="369"/>
      <c r="EB145" s="369"/>
      <c r="EC145" s="369"/>
      <c r="ED145" s="369"/>
      <c r="EE145" s="369"/>
      <c r="EF145" s="369"/>
      <c r="EG145" s="369"/>
      <c r="EH145" s="369"/>
      <c r="EI145" s="369"/>
      <c r="EJ145" s="369"/>
      <c r="EK145" s="369"/>
      <c r="EL145" s="368" t="s">
        <v>96</v>
      </c>
      <c r="EM145" s="367">
        <f t="shared" ref="EM145:EX145" si="733">AVERAGE(EM143:EM144)</f>
        <v>15.85</v>
      </c>
      <c r="EN145" s="367">
        <f t="shared" si="733"/>
        <v>15.2</v>
      </c>
      <c r="EO145" s="367">
        <f t="shared" si="733"/>
        <v>14.2</v>
      </c>
      <c r="EP145" s="367">
        <f t="shared" si="733"/>
        <v>15.3</v>
      </c>
      <c r="EQ145" s="367">
        <f t="shared" si="733"/>
        <v>13.25</v>
      </c>
      <c r="ER145" s="367">
        <f t="shared" si="733"/>
        <v>13.649999999999999</v>
      </c>
      <c r="ES145" s="367">
        <f t="shared" si="733"/>
        <v>14.3</v>
      </c>
      <c r="ET145" s="367">
        <f t="shared" si="733"/>
        <v>13.600000000000001</v>
      </c>
      <c r="EU145" s="367">
        <f t="shared" si="733"/>
        <v>13.3</v>
      </c>
      <c r="EV145" s="367">
        <f t="shared" si="733"/>
        <v>14.55</v>
      </c>
      <c r="EW145" s="367">
        <f t="shared" si="733"/>
        <v>14.2</v>
      </c>
      <c r="EX145" s="367">
        <f t="shared" si="733"/>
        <v>14.95</v>
      </c>
      <c r="EY145" s="366">
        <f>AVERAGE(EM145:EX145)</f>
        <v>14.362499999999999</v>
      </c>
      <c r="EZ145" s="370"/>
      <c r="FA145" s="369"/>
      <c r="FB145" s="369"/>
      <c r="FC145" s="369"/>
      <c r="FD145" s="369"/>
      <c r="FE145" s="369"/>
      <c r="FF145" s="369"/>
      <c r="FG145" s="369"/>
      <c r="FH145" s="369"/>
      <c r="FI145" s="369"/>
      <c r="FJ145" s="369"/>
      <c r="FK145" s="369"/>
      <c r="FL145" s="369"/>
      <c r="FM145" s="369"/>
      <c r="FN145" s="369"/>
      <c r="FO145" s="369"/>
      <c r="FP145" s="369"/>
      <c r="FQ145" s="369"/>
      <c r="FR145" s="369"/>
      <c r="FS145" s="369"/>
      <c r="FT145" s="369"/>
      <c r="FU145" s="369"/>
      <c r="FV145" s="369"/>
      <c r="FW145" s="369"/>
      <c r="FX145" s="369"/>
      <c r="FY145" s="369"/>
      <c r="FZ145" s="371" t="s">
        <v>96</v>
      </c>
      <c r="GA145" s="367">
        <f t="shared" ref="GA145:GL145" si="734">AVERAGE(GA143:GA144)</f>
        <v>15.85</v>
      </c>
      <c r="GB145" s="367">
        <f t="shared" si="734"/>
        <v>14.2</v>
      </c>
      <c r="GC145" s="367">
        <f t="shared" si="734"/>
        <v>14.2</v>
      </c>
      <c r="GD145" s="367">
        <f t="shared" si="734"/>
        <v>15.3</v>
      </c>
      <c r="GE145" s="367">
        <f t="shared" si="734"/>
        <v>13.5</v>
      </c>
      <c r="GF145" s="367">
        <f t="shared" si="734"/>
        <v>13.35</v>
      </c>
      <c r="GG145" s="367">
        <f t="shared" si="734"/>
        <v>13.8</v>
      </c>
      <c r="GH145" s="367">
        <f t="shared" si="734"/>
        <v>13.600000000000001</v>
      </c>
      <c r="GI145" s="367">
        <f t="shared" si="734"/>
        <v>13.3</v>
      </c>
      <c r="GJ145" s="367">
        <f t="shared" si="734"/>
        <v>14.55</v>
      </c>
      <c r="GK145" s="367">
        <f t="shared" si="734"/>
        <v>14.2</v>
      </c>
      <c r="GL145" s="367">
        <f t="shared" si="734"/>
        <v>14.95</v>
      </c>
      <c r="GM145" s="366">
        <f>AVERAGE(GA145:GL145)</f>
        <v>14.233333333333329</v>
      </c>
      <c r="GN145" s="370"/>
      <c r="GO145" s="369"/>
      <c r="GP145" s="369"/>
      <c r="GQ145" s="369"/>
      <c r="GR145" s="369"/>
      <c r="GS145" s="369"/>
      <c r="GT145" s="369"/>
      <c r="HN145" s="368" t="s">
        <v>96</v>
      </c>
      <c r="HO145" s="367">
        <f t="shared" ref="HO145:HZ145" si="735">AVERAGE(HO143:HO144)</f>
        <v>15.85</v>
      </c>
      <c r="HP145" s="367">
        <f t="shared" si="735"/>
        <v>15.2</v>
      </c>
      <c r="HQ145" s="367">
        <f t="shared" si="735"/>
        <v>14.2</v>
      </c>
      <c r="HR145" s="367">
        <f t="shared" si="735"/>
        <v>15.3</v>
      </c>
      <c r="HS145" s="367">
        <f t="shared" si="735"/>
        <v>13.75</v>
      </c>
      <c r="HT145" s="367">
        <f t="shared" si="735"/>
        <v>13.1</v>
      </c>
      <c r="HU145" s="367">
        <f t="shared" si="735"/>
        <v>13.8</v>
      </c>
      <c r="HV145" s="367">
        <f t="shared" si="735"/>
        <v>13.600000000000001</v>
      </c>
      <c r="HW145" s="367">
        <f t="shared" si="735"/>
        <v>13.3</v>
      </c>
      <c r="HX145" s="367">
        <f t="shared" si="735"/>
        <v>14.55</v>
      </c>
      <c r="HY145" s="367">
        <f t="shared" si="735"/>
        <v>14.2</v>
      </c>
      <c r="HZ145" s="367">
        <f t="shared" si="735"/>
        <v>14.95</v>
      </c>
      <c r="IA145" s="366">
        <f t="shared" si="704"/>
        <v>14.316666666666665</v>
      </c>
      <c r="IB145" s="365">
        <f t="shared" si="705"/>
        <v>0.86322159099012041</v>
      </c>
    </row>
    <row r="146" spans="1:236" ht="15" thickBot="1" x14ac:dyDescent="0.4">
      <c r="A146" s="360">
        <f>_xlfn.STDEV.S(B145:D146)</f>
        <v>0.13113108982270502</v>
      </c>
      <c r="B146" s="58">
        <f>BW33</f>
        <v>14.383333333333333</v>
      </c>
      <c r="C146" s="58">
        <f>EY33</f>
        <v>14.204166666666664</v>
      </c>
      <c r="D146" s="96">
        <f>IA33</f>
        <v>14.104545454545452</v>
      </c>
      <c r="E146" s="364">
        <f>_xlfn.STDEV.S(F145:H146)</f>
        <v>8.3635014079290138E-2</v>
      </c>
      <c r="F146" s="363">
        <f>IA61</f>
        <v>14.104545454545452</v>
      </c>
      <c r="G146" s="58">
        <f>GM61</f>
        <v>14.204166666666664</v>
      </c>
      <c r="H146" s="58">
        <f>BW61</f>
        <v>14.3125</v>
      </c>
      <c r="I146" s="360">
        <f>_xlfn.STDEV.S(J145:L146)</f>
        <v>7.7791417454818379E-2</v>
      </c>
      <c r="J146" s="58">
        <f>AI145</f>
        <v>14.387499999999998</v>
      </c>
      <c r="K146" s="58">
        <f>BW145</f>
        <v>14.445833333333333</v>
      </c>
      <c r="L146" s="96">
        <f>DK145</f>
        <v>14.424999999999999</v>
      </c>
      <c r="AM146" s="2"/>
      <c r="AN146" s="2"/>
      <c r="AO146" s="2"/>
      <c r="AP146" s="39"/>
      <c r="AQ146" s="2"/>
      <c r="AR146" s="2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24"/>
    </row>
    <row r="147" spans="1:236" ht="15" thickBot="1" x14ac:dyDescent="0.4">
      <c r="A147" s="362" t="s">
        <v>170</v>
      </c>
      <c r="B147" s="264">
        <f>AI23</f>
        <v>90.464818307422959</v>
      </c>
      <c r="C147" s="264">
        <f>BW23</f>
        <v>91.494220050438557</v>
      </c>
      <c r="D147" s="13">
        <f>EY23</f>
        <v>92.309373379950244</v>
      </c>
      <c r="E147" s="362" t="s">
        <v>169</v>
      </c>
      <c r="F147" s="266">
        <f>AI51</f>
        <v>88.707519876597331</v>
      </c>
      <c r="G147" s="264">
        <f>BW51</f>
        <v>90.91950218878506</v>
      </c>
      <c r="H147" s="13">
        <f>EY51</f>
        <v>91.265650143477473</v>
      </c>
      <c r="I147" s="362" t="s">
        <v>168</v>
      </c>
      <c r="J147" s="9">
        <f>AI135</f>
        <v>88.161429478272396</v>
      </c>
      <c r="K147" s="9">
        <f>EY135</f>
        <v>90.121459873786776</v>
      </c>
      <c r="L147" s="13">
        <f>IA135</f>
        <v>90.960707497239198</v>
      </c>
      <c r="AM147" s="2"/>
      <c r="AN147" s="2"/>
      <c r="AO147" s="2"/>
      <c r="AP147" s="2"/>
      <c r="AQ147" s="2"/>
      <c r="AR147" s="2"/>
      <c r="AS147" s="23"/>
      <c r="AT147" s="23"/>
      <c r="AU147" s="764"/>
      <c r="AV147" s="23"/>
      <c r="AW147" s="23"/>
      <c r="AX147" s="23"/>
      <c r="AY147" s="23"/>
      <c r="AZ147" s="23"/>
      <c r="BA147" s="23"/>
      <c r="BB147" s="23"/>
      <c r="BC147" s="23"/>
      <c r="BD147" s="23"/>
      <c r="BE147" s="224"/>
    </row>
    <row r="148" spans="1:236" ht="15" thickBot="1" x14ac:dyDescent="0.4">
      <c r="A148" s="360">
        <f>_xlfn.STDEV.S(B147:D148)</f>
        <v>0.84895552331024704</v>
      </c>
      <c r="B148" s="271">
        <f>DK23</f>
        <v>92.788049984374965</v>
      </c>
      <c r="C148" s="58">
        <f>IA23</f>
        <v>92.552035688945423</v>
      </c>
      <c r="D148" s="96">
        <f>GM23</f>
        <v>91.905900609627281</v>
      </c>
      <c r="E148" s="360">
        <f>_xlfn.STDEV.S(F147:H148)</f>
        <v>2.0744023347681635</v>
      </c>
      <c r="F148" s="59">
        <f>DK51</f>
        <v>91.620357240550518</v>
      </c>
      <c r="G148" s="58">
        <f>IA51</f>
        <v>94.310779607180763</v>
      </c>
      <c r="H148" s="96">
        <f>GM51</f>
        <v>93.934359772480647</v>
      </c>
      <c r="I148" s="362">
        <f>_xlfn.STDEV.S(J147:L148)</f>
        <v>1.0051191185066899</v>
      </c>
      <c r="J148">
        <f>BW135</f>
        <v>89.268615221817001</v>
      </c>
      <c r="K148">
        <f>GM135</f>
        <v>89.949027520081259</v>
      </c>
      <c r="L148" s="49">
        <f>DK135</f>
        <v>90.588442596233335</v>
      </c>
      <c r="AM148" s="2"/>
      <c r="AN148" s="2"/>
      <c r="AO148" s="2"/>
      <c r="AP148" s="2"/>
      <c r="AQ148" s="2"/>
      <c r="AR148" s="2"/>
      <c r="AS148" s="23"/>
      <c r="AT148" s="23"/>
      <c r="AU148" s="23"/>
      <c r="AV148" s="23"/>
      <c r="AW148" s="23"/>
      <c r="AX148" s="23"/>
      <c r="AY148" s="23"/>
      <c r="AZ148" s="15"/>
      <c r="BA148" s="15"/>
      <c r="BB148" s="15"/>
      <c r="BC148" s="15"/>
      <c r="BD148" s="15"/>
      <c r="BE148" s="224"/>
    </row>
    <row r="149" spans="1:236" ht="15" thickBot="1" x14ac:dyDescent="0.4">
      <c r="A149" s="361" t="s">
        <v>166</v>
      </c>
      <c r="B149" s="264">
        <f>AI30</f>
        <v>15.416666666666666</v>
      </c>
      <c r="C149" s="264">
        <f>BW30</f>
        <v>16.333333333333332</v>
      </c>
      <c r="D149" s="13">
        <f>EY30</f>
        <v>17.416666666666668</v>
      </c>
      <c r="E149" t="s">
        <v>165</v>
      </c>
      <c r="F149" s="266">
        <f>AI58</f>
        <v>15.666666666666666</v>
      </c>
      <c r="G149" s="264">
        <f>BW58</f>
        <v>16.5</v>
      </c>
      <c r="H149" s="13">
        <f>EY58</f>
        <v>17.416666666666668</v>
      </c>
      <c r="I149" s="125" t="s">
        <v>164</v>
      </c>
      <c r="J149" s="9">
        <f>AI142</f>
        <v>14.916666666666666</v>
      </c>
      <c r="K149" s="9">
        <f>DK142</f>
        <v>16.600000000000001</v>
      </c>
      <c r="L149" s="13">
        <f>IA142</f>
        <v>16.666666666666668</v>
      </c>
      <c r="AM149" s="2"/>
      <c r="AN149" s="755"/>
      <c r="AO149" s="756"/>
      <c r="AP149" s="88"/>
      <c r="AQ149" s="88"/>
      <c r="AR149" s="2"/>
      <c r="AS149" s="112"/>
      <c r="AT149" s="765"/>
      <c r="AU149" s="766"/>
      <c r="AV149" s="265"/>
      <c r="AW149" s="265"/>
      <c r="AX149" s="23"/>
      <c r="AY149" s="265"/>
      <c r="AZ149" s="23"/>
      <c r="BA149" s="23"/>
      <c r="BB149" s="23"/>
      <c r="BC149" s="23"/>
      <c r="BD149" s="23"/>
      <c r="BE149" s="224"/>
    </row>
    <row r="150" spans="1:236" ht="15" thickBot="1" x14ac:dyDescent="0.4">
      <c r="A150" s="360">
        <f>_xlfn.STDEV.S(B149:D150)</f>
        <v>0.847844274790165</v>
      </c>
      <c r="B150" s="271">
        <f>DK30</f>
        <v>17</v>
      </c>
      <c r="C150" s="58">
        <f>IA30</f>
        <v>17.363636363636363</v>
      </c>
      <c r="D150" s="96">
        <f>GM30</f>
        <v>17.666666666666668</v>
      </c>
      <c r="E150" s="360">
        <f>_xlfn.STDEV.S(F149:H150)</f>
        <v>0.71587769157800385</v>
      </c>
      <c r="F150" s="59">
        <f>DK58</f>
        <v>17.25</v>
      </c>
      <c r="G150" s="58">
        <f>IA58</f>
        <v>17.272727272727273</v>
      </c>
      <c r="H150" s="96">
        <f>GM58</f>
        <v>17.5</v>
      </c>
      <c r="I150" s="360">
        <f>_xlfn.STDEV.S(J149:L150)</f>
        <v>0.6584560973981457</v>
      </c>
      <c r="J150" s="58">
        <f>GM142</f>
        <v>16.454545454545453</v>
      </c>
      <c r="K150" s="58">
        <f>BW142</f>
        <v>16.083333333333332</v>
      </c>
      <c r="L150" s="96">
        <f>EY142</f>
        <v>16.454545454545453</v>
      </c>
      <c r="AM150" s="2"/>
      <c r="AN150" s="755"/>
      <c r="AO150" s="756"/>
      <c r="AP150" s="88"/>
      <c r="AQ150" s="88"/>
      <c r="AR150" s="2"/>
      <c r="AS150" s="112"/>
      <c r="AT150" s="765"/>
      <c r="AU150" s="766"/>
      <c r="AV150" s="112"/>
      <c r="AW150" s="112"/>
      <c r="AX150" s="23"/>
      <c r="AY150" s="265"/>
      <c r="AZ150" s="23"/>
      <c r="BA150" s="23"/>
      <c r="BB150" s="23"/>
      <c r="BC150" s="23"/>
      <c r="BD150" s="23"/>
      <c r="BE150" s="224"/>
    </row>
    <row r="151" spans="1:236" ht="15" thickBot="1" x14ac:dyDescent="0.4">
      <c r="AM151" s="2"/>
      <c r="AN151" s="755"/>
      <c r="AO151" s="756"/>
      <c r="AP151" s="88"/>
      <c r="AQ151" s="88"/>
      <c r="AR151" s="2"/>
      <c r="AS151" s="112"/>
      <c r="AT151" s="765"/>
      <c r="AU151" s="766"/>
      <c r="AV151" s="112"/>
      <c r="AW151" s="112"/>
      <c r="AX151" s="23"/>
      <c r="AY151" s="265"/>
      <c r="AZ151" s="23"/>
      <c r="BA151" s="23"/>
      <c r="BB151" s="23"/>
      <c r="BC151" s="23"/>
      <c r="BD151" s="23"/>
      <c r="BE151" s="224"/>
    </row>
    <row r="152" spans="1:236" ht="16" thickBot="1" x14ac:dyDescent="0.4">
      <c r="F152" s="325" t="s">
        <v>163</v>
      </c>
      <c r="G152" s="359" t="s">
        <v>149</v>
      </c>
      <c r="H152" s="359" t="s">
        <v>148</v>
      </c>
      <c r="I152" s="359" t="s">
        <v>147</v>
      </c>
      <c r="J152" s="359" t="s">
        <v>146</v>
      </c>
      <c r="K152" s="359" t="s">
        <v>145</v>
      </c>
      <c r="L152" s="358" t="s">
        <v>144</v>
      </c>
      <c r="M152" s="358" t="s">
        <v>143</v>
      </c>
      <c r="N152" s="358" t="s">
        <v>142</v>
      </c>
      <c r="O152" s="358" t="s">
        <v>141</v>
      </c>
      <c r="P152" s="358" t="s">
        <v>140</v>
      </c>
      <c r="Q152" s="358" t="s">
        <v>139</v>
      </c>
      <c r="R152" s="357" t="s">
        <v>138</v>
      </c>
      <c r="S152" s="323" t="s">
        <v>96</v>
      </c>
      <c r="T152" s="330" t="s">
        <v>152</v>
      </c>
      <c r="W152" s="125"/>
      <c r="X152" s="9" t="s">
        <v>162</v>
      </c>
      <c r="Y152" s="9"/>
      <c r="Z152" s="13"/>
      <c r="AM152" s="2"/>
      <c r="AN152" s="88"/>
      <c r="AO152" s="756"/>
      <c r="AP152" s="88"/>
      <c r="AQ152" s="88"/>
      <c r="AR152" s="2"/>
      <c r="AS152" s="112"/>
      <c r="AT152" s="765"/>
      <c r="AU152" s="766"/>
      <c r="AV152" s="112"/>
      <c r="AW152" s="112"/>
      <c r="AX152" s="23"/>
      <c r="AY152" s="265"/>
      <c r="AZ152" s="23"/>
      <c r="BA152" s="23"/>
      <c r="BB152" s="23"/>
      <c r="BC152" s="23"/>
      <c r="BD152" s="23"/>
      <c r="BE152" s="224"/>
    </row>
    <row r="153" spans="1:236" ht="15" thickBot="1" x14ac:dyDescent="0.4">
      <c r="F153" s="21" t="s">
        <v>158</v>
      </c>
      <c r="G153">
        <f>(W29+BK29+CY29+EM29+GA29+HO29)/6</f>
        <v>6.4649999999999999</v>
      </c>
      <c r="H153">
        <f>(X29+BL29+CZ29+EN29+GB29+HP29)/5</f>
        <v>10.321999999999999</v>
      </c>
      <c r="I153">
        <f t="shared" ref="I153:R153" si="736">(Y29+BM29+DA29+EO29+GC29+HQ29)/6</f>
        <v>10.336666666666666</v>
      </c>
      <c r="J153">
        <f t="shared" si="736"/>
        <v>7.2966666666666669</v>
      </c>
      <c r="K153">
        <f t="shared" si="736"/>
        <v>8.211666666666666</v>
      </c>
      <c r="L153">
        <f t="shared" si="736"/>
        <v>9.3566666666666674</v>
      </c>
      <c r="M153">
        <f t="shared" si="736"/>
        <v>8.0916666666666668</v>
      </c>
      <c r="N153">
        <f t="shared" si="736"/>
        <v>5.9033333333333333</v>
      </c>
      <c r="O153">
        <f t="shared" si="736"/>
        <v>7.7033333333333331</v>
      </c>
      <c r="P153">
        <f t="shared" si="736"/>
        <v>7.1649999999999991</v>
      </c>
      <c r="Q153">
        <f t="shared" si="736"/>
        <v>7.54</v>
      </c>
      <c r="R153">
        <f t="shared" si="736"/>
        <v>7.75</v>
      </c>
      <c r="S153" s="34">
        <f>AVERAGE(G153:R153)</f>
        <v>8.0118333333333336</v>
      </c>
      <c r="T153" s="21">
        <f>_xlfn.STDEV.S(G153:R153)</f>
        <v>1.3833429462973641</v>
      </c>
      <c r="W153" s="325" t="s">
        <v>93</v>
      </c>
      <c r="X153" s="356" t="s">
        <v>158</v>
      </c>
      <c r="Y153" s="356" t="s">
        <v>157</v>
      </c>
      <c r="Z153" s="355" t="s">
        <v>156</v>
      </c>
      <c r="AM153" s="2"/>
      <c r="AN153" s="755"/>
      <c r="AO153" s="756"/>
      <c r="AP153" s="88"/>
      <c r="AQ153" s="88"/>
      <c r="AR153" s="2"/>
      <c r="AS153" s="112"/>
      <c r="AT153" s="765"/>
      <c r="AU153" s="766"/>
      <c r="AV153" s="112"/>
      <c r="AW153" s="112"/>
      <c r="AX153" s="23"/>
      <c r="AY153" s="265"/>
      <c r="AZ153" s="23"/>
      <c r="BA153" s="23"/>
      <c r="BB153" s="23"/>
      <c r="BC153" s="23"/>
      <c r="BD153" s="23"/>
      <c r="BE153" s="224"/>
    </row>
    <row r="154" spans="1:236" x14ac:dyDescent="0.35">
      <c r="F154" s="34" t="s">
        <v>157</v>
      </c>
      <c r="G154">
        <f>(W57+BK57+CY57+EM57+GA57+HO57)/6</f>
        <v>7.5433333333333339</v>
      </c>
      <c r="H154">
        <f>(X57+BL57+CZ57+EN57+GB57+HP57)/6</f>
        <v>7.2866666666666662</v>
      </c>
      <c r="I154">
        <f>(Y57+BM57+DA57+EO57+GC57+HQ57)/6</f>
        <v>9.5916666666666668</v>
      </c>
      <c r="J154">
        <f>(Z57+BN57+DB57+EP57+GD57+HR57)/5</f>
        <v>11.197999999999999</v>
      </c>
      <c r="K154">
        <f t="shared" ref="K154:R154" si="737">(AA57+BO57+DC57+EQ57+GE57+HS57)/6</f>
        <v>6.97</v>
      </c>
      <c r="L154">
        <f t="shared" si="737"/>
        <v>7.6466666666666656</v>
      </c>
      <c r="M154" s="354">
        <f t="shared" si="737"/>
        <v>5.6283333333333339</v>
      </c>
      <c r="N154">
        <f t="shared" si="737"/>
        <v>5.4133333333333331</v>
      </c>
      <c r="O154">
        <f t="shared" si="737"/>
        <v>5.2183333333333337</v>
      </c>
      <c r="P154">
        <f t="shared" si="737"/>
        <v>7.9083333333333341</v>
      </c>
      <c r="Q154">
        <f t="shared" si="737"/>
        <v>6.5716666666666663</v>
      </c>
      <c r="R154">
        <f t="shared" si="737"/>
        <v>6.9783333333333326</v>
      </c>
      <c r="S154" s="34">
        <f>AVERAGE(G154:R154)</f>
        <v>7.3295555555555554</v>
      </c>
      <c r="T154" s="34">
        <f>_xlfn.STDEV.S(G154:R154)</f>
        <v>1.7166417905425231</v>
      </c>
      <c r="W154" s="34">
        <v>1</v>
      </c>
      <c r="X154" s="320">
        <f>B188</f>
        <v>1.1574074074074073E-2</v>
      </c>
      <c r="Y154" s="320">
        <f>Q188</f>
        <v>1.2268518518518519E-2</v>
      </c>
      <c r="Z154" s="342">
        <f>AF188</f>
        <v>1.2500000000000001E-2</v>
      </c>
      <c r="AM154" s="2"/>
      <c r="AN154" s="755"/>
      <c r="AO154" s="756"/>
      <c r="AP154" s="88"/>
      <c r="AQ154" s="88"/>
      <c r="AR154" s="2"/>
      <c r="AS154" s="88"/>
      <c r="AT154" s="757"/>
      <c r="AU154" s="756"/>
      <c r="AV154" s="88"/>
      <c r="AW154" s="88"/>
      <c r="AX154" s="2"/>
      <c r="AY154" s="259"/>
      <c r="AZ154" s="2"/>
      <c r="BA154" s="2"/>
      <c r="BB154" s="2"/>
      <c r="BC154" s="2"/>
      <c r="BD154" s="2"/>
    </row>
    <row r="155" spans="1:236" x14ac:dyDescent="0.35">
      <c r="F155" s="34" t="s">
        <v>161</v>
      </c>
      <c r="S155" s="34"/>
      <c r="T155" s="34"/>
      <c r="W155" s="34">
        <v>2</v>
      </c>
      <c r="X155" s="320">
        <f>C188</f>
        <v>1.3194444444444444E-2</v>
      </c>
      <c r="Y155" s="320">
        <f>R188</f>
        <v>1.3425925925925926E-2</v>
      </c>
      <c r="Z155" s="342">
        <f>AG188</f>
        <v>1.1342592592592593E-2</v>
      </c>
      <c r="AM155" s="2"/>
      <c r="AN155" s="755"/>
      <c r="AO155" s="756"/>
      <c r="AP155" s="88"/>
      <c r="AQ155" s="88"/>
      <c r="AR155" s="2"/>
      <c r="AS155" s="88"/>
      <c r="AT155" s="757"/>
      <c r="AU155" s="756"/>
      <c r="AV155" s="88"/>
      <c r="AW155" s="88"/>
      <c r="AX155" s="2"/>
      <c r="AY155" s="259"/>
      <c r="AZ155" s="2"/>
      <c r="BA155" s="2"/>
      <c r="BB155" s="2"/>
      <c r="BC155" s="2"/>
      <c r="BD155" s="2"/>
    </row>
    <row r="156" spans="1:236" ht="15.5" x14ac:dyDescent="0.35">
      <c r="F156" s="34" t="s">
        <v>160</v>
      </c>
      <c r="S156" s="34"/>
      <c r="T156" s="34"/>
      <c r="W156" s="34">
        <v>3</v>
      </c>
      <c r="X156" s="320">
        <f>D188</f>
        <v>1.5509259259259259E-2</v>
      </c>
      <c r="Y156" s="320">
        <f>S188</f>
        <v>1.1342592592592593E-2</v>
      </c>
      <c r="Z156" s="342">
        <f>AH188</f>
        <v>1.2037037037037037E-2</v>
      </c>
      <c r="AM156" s="2"/>
      <c r="AN156" s="755"/>
      <c r="AO156" s="756"/>
      <c r="AP156" s="88"/>
      <c r="AQ156" s="88"/>
      <c r="AR156" s="2"/>
      <c r="AS156" s="88"/>
      <c r="AT156" s="757"/>
      <c r="AU156" s="756"/>
      <c r="AV156" s="88"/>
      <c r="AW156" s="88"/>
      <c r="AX156" s="2"/>
      <c r="AY156" s="259"/>
      <c r="AZ156" s="2"/>
      <c r="BA156" s="2"/>
      <c r="BB156" s="758"/>
      <c r="BC156" s="758"/>
      <c r="BD156" s="2"/>
    </row>
    <row r="157" spans="1:236" ht="16" thickBot="1" x14ac:dyDescent="0.4">
      <c r="F157" s="62" t="s">
        <v>156</v>
      </c>
      <c r="G157" s="58">
        <f t="shared" ref="G157:R157" si="738">(W141+BK141+CY141+EM141+GA141+HO141)/6</f>
        <v>8.0016666666666669</v>
      </c>
      <c r="H157" s="58">
        <f t="shared" si="738"/>
        <v>7.7066666666666679</v>
      </c>
      <c r="I157" s="58">
        <f t="shared" si="738"/>
        <v>8.2066666666666652</v>
      </c>
      <c r="J157" s="58">
        <f t="shared" si="738"/>
        <v>7.3150000000000004</v>
      </c>
      <c r="K157" s="58">
        <f t="shared" si="738"/>
        <v>6.7583333333333329</v>
      </c>
      <c r="L157" s="58">
        <f t="shared" si="738"/>
        <v>7.5650000000000004</v>
      </c>
      <c r="M157" s="58">
        <f t="shared" si="738"/>
        <v>8.7266666666666648</v>
      </c>
      <c r="N157" s="58">
        <f t="shared" si="738"/>
        <v>4.9950000000000001</v>
      </c>
      <c r="O157" s="58">
        <f t="shared" si="738"/>
        <v>5.3199999999999994</v>
      </c>
      <c r="P157" s="58">
        <f t="shared" si="738"/>
        <v>6.7350000000000003</v>
      </c>
      <c r="Q157" s="58">
        <f t="shared" si="738"/>
        <v>6.3766666666666678</v>
      </c>
      <c r="R157" s="58">
        <f t="shared" si="738"/>
        <v>4.3733333333333322</v>
      </c>
      <c r="S157" s="62">
        <f>AVERAGE(G157:R157)</f>
        <v>6.839999999999999</v>
      </c>
      <c r="T157" s="62">
        <f>_xlfn.STDEV.S(G157:R157)</f>
        <v>1.3588217192282745</v>
      </c>
      <c r="W157" s="34">
        <v>4</v>
      </c>
      <c r="X157" s="320">
        <f>E188</f>
        <v>1.2962962962962963E-2</v>
      </c>
      <c r="Y157" s="320">
        <f>T188</f>
        <v>9.0277777777777769E-3</v>
      </c>
      <c r="Z157" s="342">
        <f>AI188</f>
        <v>1.4583333333333334E-2</v>
      </c>
      <c r="AM157" s="2"/>
      <c r="AN157" s="755"/>
      <c r="AO157" s="756"/>
      <c r="AP157" s="88"/>
      <c r="AQ157" s="88"/>
      <c r="AR157" s="2"/>
      <c r="AS157" s="88"/>
      <c r="AT157" s="757"/>
      <c r="AU157" s="756"/>
      <c r="AV157" s="88"/>
      <c r="AW157" s="88"/>
      <c r="AX157" s="2"/>
      <c r="AY157" s="259"/>
      <c r="AZ157" s="2"/>
      <c r="BA157" s="2"/>
      <c r="BB157" s="758"/>
      <c r="BC157" s="758"/>
      <c r="BD157" s="2"/>
    </row>
    <row r="158" spans="1:236" ht="15.5" x14ac:dyDescent="0.35">
      <c r="W158" s="34">
        <v>5</v>
      </c>
      <c r="X158" s="320">
        <f>F188</f>
        <v>1.2962962962962963E-2</v>
      </c>
      <c r="Y158" s="320">
        <f>U188</f>
        <v>1.5972222222222221E-2</v>
      </c>
      <c r="Z158" s="342">
        <f>AJ188</f>
        <v>8.7962962962962968E-3</v>
      </c>
      <c r="AM158" s="2"/>
      <c r="AN158" s="755"/>
      <c r="AO158" s="756"/>
      <c r="AP158" s="88"/>
      <c r="AQ158" s="88"/>
      <c r="AR158" s="2"/>
      <c r="AS158" s="88"/>
      <c r="AT158" s="757"/>
      <c r="AU158" s="756"/>
      <c r="AV158" s="88"/>
      <c r="AW158" s="88"/>
      <c r="AX158" s="2"/>
      <c r="AY158" s="259"/>
      <c r="AZ158" s="2"/>
      <c r="BA158" s="2"/>
      <c r="BB158" s="758"/>
      <c r="BC158" s="758"/>
      <c r="BD158" s="2"/>
    </row>
    <row r="159" spans="1:236" ht="16" thickBot="1" x14ac:dyDescent="0.4">
      <c r="W159" s="34">
        <v>22</v>
      </c>
      <c r="X159" s="320">
        <f>G188</f>
        <v>1.8749999999999999E-2</v>
      </c>
      <c r="Y159" s="320">
        <f>V188</f>
        <v>1.8749999999999999E-2</v>
      </c>
      <c r="Z159" s="342">
        <f>AK188</f>
        <v>1.1342592592592593E-2</v>
      </c>
      <c r="AM159" s="2"/>
      <c r="AN159" s="755"/>
      <c r="AO159" s="756"/>
      <c r="AP159" s="88"/>
      <c r="AQ159" s="88"/>
      <c r="AR159" s="2"/>
      <c r="AS159" s="88"/>
      <c r="AT159" s="757"/>
      <c r="AU159" s="756"/>
      <c r="AV159" s="88"/>
      <c r="AW159" s="88"/>
      <c r="AX159" s="2"/>
      <c r="AY159" s="259"/>
      <c r="AZ159" s="2"/>
      <c r="BA159" s="2"/>
      <c r="BB159" s="758"/>
      <c r="BC159" s="758"/>
      <c r="BD159" s="2"/>
    </row>
    <row r="160" spans="1:236" ht="16" thickBot="1" x14ac:dyDescent="0.4">
      <c r="F160" s="21" t="s">
        <v>159</v>
      </c>
      <c r="G160" s="353" t="s">
        <v>149</v>
      </c>
      <c r="H160" s="353" t="s">
        <v>148</v>
      </c>
      <c r="I160" s="353" t="s">
        <v>147</v>
      </c>
      <c r="J160" s="353" t="s">
        <v>146</v>
      </c>
      <c r="K160" s="353" t="s">
        <v>145</v>
      </c>
      <c r="L160" s="353" t="s">
        <v>144</v>
      </c>
      <c r="M160" s="353" t="s">
        <v>143</v>
      </c>
      <c r="N160" s="353" t="s">
        <v>142</v>
      </c>
      <c r="O160" s="353" t="s">
        <v>141</v>
      </c>
      <c r="P160" s="353" t="s">
        <v>140</v>
      </c>
      <c r="Q160" s="353" t="s">
        <v>139</v>
      </c>
      <c r="R160" s="353" t="s">
        <v>138</v>
      </c>
      <c r="S160" s="352" t="s">
        <v>137</v>
      </c>
      <c r="W160" s="34">
        <v>23</v>
      </c>
      <c r="X160" s="320">
        <f>H188</f>
        <v>1.8749999999999999E-2</v>
      </c>
      <c r="Y160" s="320">
        <f>W188</f>
        <v>1.7592592592592594E-2</v>
      </c>
      <c r="Z160" s="342">
        <f>AL188</f>
        <v>1.7361111111111112E-2</v>
      </c>
      <c r="AM160" s="2"/>
      <c r="AN160" s="755"/>
      <c r="AO160" s="756"/>
      <c r="AP160" s="759"/>
      <c r="AQ160" s="759"/>
      <c r="AR160" s="2"/>
      <c r="AS160" s="88"/>
      <c r="AT160" s="757"/>
      <c r="AU160" s="756"/>
      <c r="AV160" s="88"/>
      <c r="AW160" s="88"/>
      <c r="AX160" s="2"/>
      <c r="AY160" s="2"/>
      <c r="AZ160" s="2"/>
      <c r="BA160" s="2"/>
      <c r="BB160" s="758"/>
      <c r="BC160" s="758"/>
      <c r="BD160" s="2"/>
    </row>
    <row r="161" spans="1:56" ht="15" thickBot="1" x14ac:dyDescent="0.4">
      <c r="F161" s="325" t="s">
        <v>158</v>
      </c>
      <c r="G161" s="346">
        <f t="shared" ref="G161:R161" si="739">B188</f>
        <v>1.1574074074074073E-2</v>
      </c>
      <c r="H161" s="346">
        <f t="shared" si="739"/>
        <v>1.3194444444444444E-2</v>
      </c>
      <c r="I161" s="346">
        <f t="shared" si="739"/>
        <v>1.5509259259259259E-2</v>
      </c>
      <c r="J161" s="346">
        <f t="shared" si="739"/>
        <v>1.2962962962962963E-2</v>
      </c>
      <c r="K161" s="346">
        <f t="shared" si="739"/>
        <v>1.2962962962962963E-2</v>
      </c>
      <c r="L161" s="346">
        <f t="shared" si="739"/>
        <v>1.8749999999999999E-2</v>
      </c>
      <c r="M161" s="346">
        <f t="shared" si="739"/>
        <v>1.8749999999999999E-2</v>
      </c>
      <c r="N161" s="346">
        <f t="shared" si="739"/>
        <v>1.9907407407407408E-2</v>
      </c>
      <c r="O161" s="346">
        <f t="shared" si="739"/>
        <v>1.8055555555555554E-2</v>
      </c>
      <c r="P161" s="346">
        <f t="shared" si="739"/>
        <v>1.6666666666666666E-2</v>
      </c>
      <c r="Q161" s="346">
        <f t="shared" si="739"/>
        <v>1.7592592592592594E-2</v>
      </c>
      <c r="R161" s="346">
        <f t="shared" si="739"/>
        <v>1.8518518518518517E-2</v>
      </c>
      <c r="S161" s="319">
        <f>SUM(G161:R161)</f>
        <v>0.19444444444444445</v>
      </c>
      <c r="W161" s="34">
        <v>25</v>
      </c>
      <c r="X161" s="320">
        <f>I188</f>
        <v>1.9907407407407408E-2</v>
      </c>
      <c r="Y161" s="320">
        <f>X188</f>
        <v>1.9907407407407408E-2</v>
      </c>
      <c r="Z161" s="342">
        <f>AM188</f>
        <v>1.8287037037037036E-2</v>
      </c>
      <c r="AM161" s="2"/>
      <c r="AN161" s="2"/>
      <c r="AO161" s="2"/>
      <c r="AP161" s="88"/>
      <c r="AQ161" s="88"/>
      <c r="AR161" s="88"/>
      <c r="AS161" s="88"/>
      <c r="AT161" s="88"/>
      <c r="AU161" s="2"/>
      <c r="AV161" s="88"/>
      <c r="AW161" s="88"/>
      <c r="AX161" s="88"/>
      <c r="AY161" s="2"/>
      <c r="AZ161" s="2"/>
      <c r="BA161" s="2"/>
      <c r="BB161" s="2"/>
      <c r="BC161" s="2"/>
      <c r="BD161" s="2"/>
    </row>
    <row r="162" spans="1:56" ht="16" thickBot="1" x14ac:dyDescent="0.4">
      <c r="F162" s="321" t="s">
        <v>157</v>
      </c>
      <c r="G162" s="348">
        <f t="shared" ref="G162:R162" si="740">Q188</f>
        <v>1.2268518518518519E-2</v>
      </c>
      <c r="H162" s="348">
        <f t="shared" si="740"/>
        <v>1.3425925925925926E-2</v>
      </c>
      <c r="I162" s="348">
        <f t="shared" si="740"/>
        <v>1.1342592592592593E-2</v>
      </c>
      <c r="J162" s="348">
        <f t="shared" si="740"/>
        <v>9.0277777777777769E-3</v>
      </c>
      <c r="K162" s="348">
        <f t="shared" si="740"/>
        <v>1.5972222222222221E-2</v>
      </c>
      <c r="L162" s="348">
        <f t="shared" si="740"/>
        <v>1.8749999999999999E-2</v>
      </c>
      <c r="M162" s="348">
        <f t="shared" si="740"/>
        <v>1.7592592592592594E-2</v>
      </c>
      <c r="N162" s="348">
        <f t="shared" si="740"/>
        <v>1.9907407407407408E-2</v>
      </c>
      <c r="O162" s="348">
        <f t="shared" si="740"/>
        <v>1.6435185185185185E-2</v>
      </c>
      <c r="P162" s="348">
        <f t="shared" si="740"/>
        <v>1.7824074074074076E-2</v>
      </c>
      <c r="Q162" s="348">
        <f t="shared" si="740"/>
        <v>1.3194444444444444E-2</v>
      </c>
      <c r="R162" s="348">
        <f t="shared" si="740"/>
        <v>1.5972222222222221E-2</v>
      </c>
      <c r="S162" s="319">
        <f>SUM(G162:R162)</f>
        <v>0.18171296296296297</v>
      </c>
      <c r="W162" s="34">
        <v>27</v>
      </c>
      <c r="X162" s="320">
        <f>J188</f>
        <v>1.8055555555555554E-2</v>
      </c>
      <c r="Y162" s="320">
        <f>Y188</f>
        <v>1.6435185185185185E-2</v>
      </c>
      <c r="Z162" s="342">
        <f>AN188</f>
        <v>1.2500000000000001E-2</v>
      </c>
      <c r="AM162" s="2"/>
      <c r="AN162" s="2"/>
      <c r="AO162" s="2"/>
      <c r="AP162" s="760"/>
      <c r="AQ162" s="760"/>
      <c r="AR162" s="760"/>
      <c r="AS162" s="761"/>
      <c r="AT162" s="761"/>
      <c r="AU162" s="2"/>
      <c r="AV162" s="760"/>
      <c r="AW162" s="760"/>
      <c r="AX162" s="760"/>
      <c r="AY162" s="2"/>
      <c r="AZ162" s="2"/>
      <c r="BA162" s="2"/>
      <c r="BB162" s="2"/>
      <c r="BC162" s="2"/>
      <c r="BD162" s="2"/>
    </row>
    <row r="163" spans="1:56" ht="16" thickBot="1" x14ac:dyDescent="0.4">
      <c r="F163" s="347" t="s">
        <v>156</v>
      </c>
      <c r="G163" s="346">
        <f t="shared" ref="G163:R163" si="741">AF188</f>
        <v>1.2500000000000001E-2</v>
      </c>
      <c r="H163" s="346">
        <f t="shared" si="741"/>
        <v>1.1342592592592593E-2</v>
      </c>
      <c r="I163" s="346">
        <f t="shared" si="741"/>
        <v>1.2037037037037037E-2</v>
      </c>
      <c r="J163" s="346">
        <f t="shared" si="741"/>
        <v>1.4583333333333334E-2</v>
      </c>
      <c r="K163" s="346">
        <f t="shared" si="741"/>
        <v>8.7962962962962968E-3</v>
      </c>
      <c r="L163" s="346">
        <f t="shared" si="741"/>
        <v>1.1342592592592593E-2</v>
      </c>
      <c r="M163" s="346">
        <f t="shared" si="741"/>
        <v>1.7361111111111112E-2</v>
      </c>
      <c r="N163" s="346">
        <f t="shared" si="741"/>
        <v>1.8287037037037036E-2</v>
      </c>
      <c r="O163" s="346">
        <f t="shared" si="741"/>
        <v>1.2500000000000001E-2</v>
      </c>
      <c r="P163" s="346">
        <f t="shared" si="741"/>
        <v>1.6435185185185185E-2</v>
      </c>
      <c r="Q163" s="346">
        <f t="shared" si="741"/>
        <v>1.5046296296296295E-2</v>
      </c>
      <c r="R163" s="346">
        <f t="shared" si="741"/>
        <v>0</v>
      </c>
      <c r="S163" s="319">
        <f>SUM(G163:R163)</f>
        <v>0.15023148148148149</v>
      </c>
      <c r="W163" s="34">
        <v>28</v>
      </c>
      <c r="X163" s="320">
        <f>K188</f>
        <v>1.6666666666666666E-2</v>
      </c>
      <c r="Y163" s="320">
        <f>Z188</f>
        <v>1.7824074074074076E-2</v>
      </c>
      <c r="Z163" s="342">
        <f>AO188</f>
        <v>1.6435185185185185E-2</v>
      </c>
      <c r="AM163" s="2"/>
      <c r="AN163" s="2"/>
      <c r="AO163" s="2"/>
      <c r="AP163" s="88"/>
      <c r="AQ163" s="88"/>
      <c r="AR163" s="88"/>
      <c r="AS163" s="2"/>
      <c r="AT163" s="2"/>
      <c r="AU163" s="756"/>
      <c r="AV163" s="2"/>
      <c r="AW163" s="2"/>
      <c r="AX163" s="2"/>
      <c r="AY163" s="2"/>
      <c r="AZ163" s="2"/>
      <c r="BA163" s="2"/>
      <c r="BB163" s="2"/>
      <c r="BC163" s="2"/>
      <c r="BD163" s="2"/>
    </row>
    <row r="164" spans="1:56" ht="16" thickBot="1" x14ac:dyDescent="0.4">
      <c r="F164" s="345" t="s">
        <v>131</v>
      </c>
      <c r="G164" s="344">
        <f t="shared" ref="G164:R164" si="742">SUM(G161:G163)</f>
        <v>3.6342592592592593E-2</v>
      </c>
      <c r="H164" s="344">
        <f t="shared" si="742"/>
        <v>3.7962962962962962E-2</v>
      </c>
      <c r="I164" s="344">
        <f t="shared" si="742"/>
        <v>3.888888888888889E-2</v>
      </c>
      <c r="J164" s="344">
        <f t="shared" si="742"/>
        <v>3.6574074074074078E-2</v>
      </c>
      <c r="K164" s="344">
        <f t="shared" si="742"/>
        <v>3.7731481481481477E-2</v>
      </c>
      <c r="L164" s="344">
        <f t="shared" si="742"/>
        <v>4.884259259259259E-2</v>
      </c>
      <c r="M164" s="344">
        <f t="shared" si="742"/>
        <v>5.3703703703703705E-2</v>
      </c>
      <c r="N164" s="344">
        <f t="shared" si="742"/>
        <v>5.8101851851851849E-2</v>
      </c>
      <c r="O164" s="344">
        <f t="shared" si="742"/>
        <v>4.6990740740740736E-2</v>
      </c>
      <c r="P164" s="344">
        <f t="shared" si="742"/>
        <v>5.0925925925925923E-2</v>
      </c>
      <c r="Q164" s="344">
        <f t="shared" si="742"/>
        <v>4.583333333333333E-2</v>
      </c>
      <c r="R164" s="344">
        <f t="shared" si="742"/>
        <v>3.4490740740740738E-2</v>
      </c>
      <c r="S164" s="343">
        <f>SUM(G164:R164)</f>
        <v>0.52638888888888891</v>
      </c>
      <c r="W164" s="34">
        <v>29</v>
      </c>
      <c r="X164" s="320">
        <f>L188</f>
        <v>1.7592592592592594E-2</v>
      </c>
      <c r="Y164" s="320">
        <f>AA188</f>
        <v>1.3194444444444444E-2</v>
      </c>
      <c r="Z164" s="342">
        <f>AP188</f>
        <v>1.5046296296296295E-2</v>
      </c>
      <c r="AM164" s="2"/>
      <c r="AN164" s="2"/>
      <c r="AO164" s="2"/>
      <c r="AP164" s="2"/>
      <c r="AQ164" s="759"/>
      <c r="AR164" s="759"/>
      <c r="AS164" s="759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</row>
    <row r="165" spans="1:56" ht="15" thickBot="1" x14ac:dyDescent="0.4">
      <c r="W165" s="34">
        <v>30</v>
      </c>
      <c r="X165" s="320">
        <f>M188</f>
        <v>1.8518518518518517E-2</v>
      </c>
      <c r="Y165" s="320">
        <f>AB188</f>
        <v>1.5972222222222221E-2</v>
      </c>
      <c r="Z165" s="342">
        <f>AQ188</f>
        <v>0</v>
      </c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</row>
    <row r="166" spans="1:56" ht="15" thickBot="1" x14ac:dyDescent="0.4">
      <c r="W166" s="325" t="s">
        <v>24</v>
      </c>
      <c r="X166" s="341">
        <f>AVERAGE(X154:X165)</f>
        <v>1.6203703703703703E-2</v>
      </c>
      <c r="Y166" s="341">
        <f>AVERAGE(Y154:Y165)</f>
        <v>1.5142746913580247E-2</v>
      </c>
      <c r="Z166" s="340">
        <f>AVERAGE(Z154:Z165)</f>
        <v>1.2519290123456791E-2</v>
      </c>
      <c r="AS166" s="2"/>
      <c r="AT166" s="755"/>
      <c r="AU166" s="755"/>
      <c r="AV166" s="755"/>
      <c r="AW166" s="2"/>
      <c r="AX166" s="2"/>
    </row>
    <row r="167" spans="1:56" x14ac:dyDescent="0.35">
      <c r="AS167" s="2"/>
      <c r="AT167" s="755"/>
      <c r="AU167" s="755"/>
      <c r="AV167" s="755"/>
      <c r="AW167" s="2"/>
      <c r="AX167" s="2"/>
    </row>
    <row r="168" spans="1:56" ht="15" thickBot="1" x14ac:dyDescent="0.4">
      <c r="AS168" s="2"/>
      <c r="AT168" s="755"/>
      <c r="AU168" s="755"/>
      <c r="AV168" s="755"/>
      <c r="AW168" s="2"/>
      <c r="AX168" s="2"/>
    </row>
    <row r="169" spans="1:56" ht="16" thickBot="1" x14ac:dyDescent="0.4">
      <c r="A169" s="339" t="s">
        <v>155</v>
      </c>
      <c r="B169" s="338">
        <v>1</v>
      </c>
      <c r="C169" s="336">
        <v>2</v>
      </c>
      <c r="D169" s="337">
        <v>3</v>
      </c>
      <c r="E169" s="336">
        <v>4</v>
      </c>
      <c r="F169" s="337">
        <v>5</v>
      </c>
      <c r="G169" s="336">
        <v>22</v>
      </c>
      <c r="H169" s="337">
        <v>23</v>
      </c>
      <c r="I169" s="336">
        <v>25</v>
      </c>
      <c r="J169" s="337">
        <v>27</v>
      </c>
      <c r="K169" s="336">
        <v>28</v>
      </c>
      <c r="L169" s="337">
        <v>29</v>
      </c>
      <c r="M169" s="336">
        <v>30</v>
      </c>
      <c r="N169" s="335"/>
      <c r="P169" s="339" t="s">
        <v>154</v>
      </c>
      <c r="Q169" s="338">
        <v>1</v>
      </c>
      <c r="R169" s="336">
        <v>2</v>
      </c>
      <c r="S169" s="337">
        <v>3</v>
      </c>
      <c r="T169" s="336">
        <v>4</v>
      </c>
      <c r="U169" s="337">
        <v>5</v>
      </c>
      <c r="V169" s="336">
        <v>22</v>
      </c>
      <c r="W169" s="337">
        <v>23</v>
      </c>
      <c r="X169" s="336">
        <v>25</v>
      </c>
      <c r="Y169" s="337">
        <v>27</v>
      </c>
      <c r="Z169" s="336">
        <v>28</v>
      </c>
      <c r="AA169" s="337">
        <v>29</v>
      </c>
      <c r="AB169" s="336">
        <v>30</v>
      </c>
      <c r="AC169" s="335"/>
      <c r="AE169" s="339" t="s">
        <v>153</v>
      </c>
      <c r="AF169" s="338">
        <v>1</v>
      </c>
      <c r="AG169" s="336">
        <v>2</v>
      </c>
      <c r="AH169" s="337">
        <v>3</v>
      </c>
      <c r="AI169" s="336">
        <v>4</v>
      </c>
      <c r="AJ169" s="337">
        <v>5</v>
      </c>
      <c r="AK169" s="336">
        <v>22</v>
      </c>
      <c r="AL169" s="337">
        <v>23</v>
      </c>
      <c r="AM169" s="336">
        <v>25</v>
      </c>
      <c r="AN169" s="337">
        <v>27</v>
      </c>
      <c r="AO169" s="336">
        <v>28</v>
      </c>
      <c r="AP169" s="337">
        <v>29</v>
      </c>
      <c r="AQ169" s="336">
        <v>30</v>
      </c>
      <c r="AR169" s="335"/>
      <c r="AS169" s="2"/>
      <c r="AT169" s="755"/>
      <c r="AU169" s="755"/>
      <c r="AV169" s="755"/>
      <c r="AW169" s="2"/>
      <c r="AX169" s="2"/>
    </row>
    <row r="170" spans="1:56" ht="16" thickBot="1" x14ac:dyDescent="0.4">
      <c r="A170" s="321" t="s">
        <v>136</v>
      </c>
      <c r="B170" s="334">
        <f t="shared" ref="B170:M174" si="743">W24+BK24+CY24+EM24+GA24+HO24</f>
        <v>50</v>
      </c>
      <c r="C170" s="334">
        <f t="shared" si="743"/>
        <v>57</v>
      </c>
      <c r="D170" s="334">
        <f t="shared" si="743"/>
        <v>67</v>
      </c>
      <c r="E170" s="334">
        <f t="shared" si="743"/>
        <v>56</v>
      </c>
      <c r="F170" s="334">
        <f t="shared" si="743"/>
        <v>56</v>
      </c>
      <c r="G170" s="334">
        <f t="shared" si="743"/>
        <v>81</v>
      </c>
      <c r="H170" s="334">
        <f t="shared" si="743"/>
        <v>81</v>
      </c>
      <c r="I170" s="334">
        <f t="shared" si="743"/>
        <v>86</v>
      </c>
      <c r="J170" s="334">
        <f t="shared" si="743"/>
        <v>78</v>
      </c>
      <c r="K170" s="334">
        <f t="shared" si="743"/>
        <v>72</v>
      </c>
      <c r="L170" s="334">
        <f t="shared" si="743"/>
        <v>76</v>
      </c>
      <c r="M170" s="334">
        <f t="shared" si="743"/>
        <v>80</v>
      </c>
      <c r="N170" s="334"/>
      <c r="P170" s="321" t="s">
        <v>136</v>
      </c>
      <c r="Q170" s="334">
        <f t="shared" ref="Q170:AB174" si="744">W52+CY52+EM52+GA52+HO52+BK52</f>
        <v>53</v>
      </c>
      <c r="R170" s="334">
        <f t="shared" si="744"/>
        <v>58</v>
      </c>
      <c r="S170" s="334">
        <f t="shared" si="744"/>
        <v>49</v>
      </c>
      <c r="T170" s="334">
        <f t="shared" si="744"/>
        <v>39</v>
      </c>
      <c r="U170" s="334">
        <f t="shared" si="744"/>
        <v>69</v>
      </c>
      <c r="V170" s="334">
        <f t="shared" si="744"/>
        <v>81</v>
      </c>
      <c r="W170" s="334">
        <f t="shared" si="744"/>
        <v>76</v>
      </c>
      <c r="X170" s="334">
        <f t="shared" si="744"/>
        <v>86</v>
      </c>
      <c r="Y170" s="334">
        <f t="shared" si="744"/>
        <v>71</v>
      </c>
      <c r="Z170" s="334">
        <f t="shared" si="744"/>
        <v>77</v>
      </c>
      <c r="AA170" s="334">
        <f t="shared" si="744"/>
        <v>57</v>
      </c>
      <c r="AB170" s="334">
        <f t="shared" si="744"/>
        <v>69</v>
      </c>
      <c r="AC170" s="334"/>
      <c r="AE170" s="321" t="s">
        <v>136</v>
      </c>
      <c r="AF170" s="334">
        <f t="shared" ref="AF170:AQ174" si="745">W136+BK136+CY136+EM136+GA136+HO136</f>
        <v>54</v>
      </c>
      <c r="AG170" s="334">
        <f t="shared" si="745"/>
        <v>49</v>
      </c>
      <c r="AH170" s="334">
        <f t="shared" si="745"/>
        <v>52</v>
      </c>
      <c r="AI170" s="334">
        <f t="shared" si="745"/>
        <v>63</v>
      </c>
      <c r="AJ170" s="334">
        <f t="shared" si="745"/>
        <v>38</v>
      </c>
      <c r="AK170" s="334">
        <f t="shared" si="745"/>
        <v>49</v>
      </c>
      <c r="AL170" s="334">
        <f t="shared" si="745"/>
        <v>75</v>
      </c>
      <c r="AM170" s="334">
        <f t="shared" si="745"/>
        <v>79</v>
      </c>
      <c r="AN170" s="334">
        <f t="shared" si="745"/>
        <v>54</v>
      </c>
      <c r="AO170" s="334">
        <f t="shared" si="745"/>
        <v>71</v>
      </c>
      <c r="AP170" s="334">
        <f t="shared" si="745"/>
        <v>65</v>
      </c>
      <c r="AQ170" s="334">
        <f t="shared" si="745"/>
        <v>0</v>
      </c>
      <c r="AR170" s="334"/>
      <c r="AS170" s="2"/>
      <c r="AT170" s="755"/>
      <c r="AU170" s="755"/>
      <c r="AV170" s="755"/>
      <c r="AW170" s="2"/>
      <c r="AX170" s="2"/>
    </row>
    <row r="171" spans="1:56" ht="16" thickBot="1" x14ac:dyDescent="0.4">
      <c r="A171" s="329" t="s">
        <v>135</v>
      </c>
      <c r="B171" s="334">
        <f t="shared" si="743"/>
        <v>73</v>
      </c>
      <c r="C171" s="334">
        <f t="shared" si="743"/>
        <v>68</v>
      </c>
      <c r="D171" s="334">
        <f t="shared" si="743"/>
        <v>80</v>
      </c>
      <c r="E171" s="334">
        <f t="shared" si="743"/>
        <v>74</v>
      </c>
      <c r="F171" s="334">
        <f t="shared" si="743"/>
        <v>80</v>
      </c>
      <c r="G171" s="334">
        <f t="shared" si="743"/>
        <v>86</v>
      </c>
      <c r="H171" s="334">
        <f t="shared" si="743"/>
        <v>87</v>
      </c>
      <c r="I171" s="334">
        <f t="shared" si="743"/>
        <v>89</v>
      </c>
      <c r="J171" s="334">
        <f t="shared" si="743"/>
        <v>84</v>
      </c>
      <c r="K171" s="334">
        <f t="shared" si="743"/>
        <v>86</v>
      </c>
      <c r="L171" s="334">
        <f t="shared" si="743"/>
        <v>86</v>
      </c>
      <c r="M171" s="334">
        <f t="shared" si="743"/>
        <v>88</v>
      </c>
      <c r="N171" s="309"/>
      <c r="P171" s="329" t="s">
        <v>135</v>
      </c>
      <c r="Q171" s="334">
        <f t="shared" si="744"/>
        <v>74</v>
      </c>
      <c r="R171" s="334">
        <f t="shared" si="744"/>
        <v>81</v>
      </c>
      <c r="S171" s="334">
        <f t="shared" si="744"/>
        <v>71</v>
      </c>
      <c r="T171" s="334">
        <f t="shared" si="744"/>
        <v>61</v>
      </c>
      <c r="U171" s="334">
        <f t="shared" si="744"/>
        <v>82</v>
      </c>
      <c r="V171" s="334">
        <f t="shared" si="744"/>
        <v>88</v>
      </c>
      <c r="W171" s="334">
        <f t="shared" si="744"/>
        <v>84</v>
      </c>
      <c r="X171" s="334">
        <f t="shared" si="744"/>
        <v>90</v>
      </c>
      <c r="Y171" s="334">
        <f t="shared" si="744"/>
        <v>81</v>
      </c>
      <c r="Z171" s="334">
        <f t="shared" si="744"/>
        <v>90</v>
      </c>
      <c r="AA171" s="334">
        <f t="shared" si="744"/>
        <v>83</v>
      </c>
      <c r="AB171" s="334">
        <f t="shared" si="744"/>
        <v>82</v>
      </c>
      <c r="AC171" s="309"/>
      <c r="AE171" s="329" t="s">
        <v>135</v>
      </c>
      <c r="AF171" s="334">
        <f t="shared" si="745"/>
        <v>73</v>
      </c>
      <c r="AG171" s="334">
        <f t="shared" si="745"/>
        <v>77</v>
      </c>
      <c r="AH171" s="334">
        <f t="shared" si="745"/>
        <v>65</v>
      </c>
      <c r="AI171" s="334">
        <f t="shared" si="745"/>
        <v>82</v>
      </c>
      <c r="AJ171" s="334">
        <f t="shared" si="745"/>
        <v>80</v>
      </c>
      <c r="AK171" s="334">
        <f t="shared" si="745"/>
        <v>79</v>
      </c>
      <c r="AL171" s="334">
        <f t="shared" si="745"/>
        <v>84</v>
      </c>
      <c r="AM171" s="334">
        <f t="shared" si="745"/>
        <v>89</v>
      </c>
      <c r="AN171" s="334">
        <f t="shared" si="745"/>
        <v>76</v>
      </c>
      <c r="AO171" s="334">
        <f t="shared" si="745"/>
        <v>87</v>
      </c>
      <c r="AP171" s="334">
        <f t="shared" si="745"/>
        <v>84</v>
      </c>
      <c r="AQ171" s="334">
        <f t="shared" si="745"/>
        <v>70</v>
      </c>
      <c r="AR171" s="309"/>
      <c r="AS171" s="2"/>
      <c r="AT171" s="755"/>
      <c r="AU171" s="755"/>
      <c r="AV171" s="755"/>
      <c r="AW171" s="2"/>
      <c r="AX171" s="2"/>
    </row>
    <row r="172" spans="1:56" ht="16" thickBot="1" x14ac:dyDescent="0.4">
      <c r="A172" s="321" t="s">
        <v>134</v>
      </c>
      <c r="B172" s="334">
        <f t="shared" si="743"/>
        <v>63</v>
      </c>
      <c r="C172" s="334">
        <f t="shared" si="743"/>
        <v>63</v>
      </c>
      <c r="D172" s="334">
        <f t="shared" si="743"/>
        <v>74</v>
      </c>
      <c r="E172" s="334">
        <f t="shared" si="743"/>
        <v>65</v>
      </c>
      <c r="F172" s="334">
        <f t="shared" si="743"/>
        <v>70</v>
      </c>
      <c r="G172" s="334">
        <f t="shared" si="743"/>
        <v>84</v>
      </c>
      <c r="H172" s="334">
        <f t="shared" si="743"/>
        <v>82</v>
      </c>
      <c r="I172" s="334">
        <f t="shared" si="743"/>
        <v>87</v>
      </c>
      <c r="J172" s="334">
        <f t="shared" si="743"/>
        <v>80</v>
      </c>
      <c r="K172" s="334">
        <f t="shared" si="743"/>
        <v>79</v>
      </c>
      <c r="L172" s="334">
        <f t="shared" si="743"/>
        <v>83</v>
      </c>
      <c r="M172" s="334">
        <f t="shared" si="743"/>
        <v>86</v>
      </c>
      <c r="N172" s="309"/>
      <c r="P172" s="321" t="s">
        <v>134</v>
      </c>
      <c r="Q172" s="334">
        <f t="shared" si="744"/>
        <v>61</v>
      </c>
      <c r="R172" s="334">
        <f t="shared" si="744"/>
        <v>72</v>
      </c>
      <c r="S172" s="334">
        <f t="shared" si="744"/>
        <v>63</v>
      </c>
      <c r="T172" s="334">
        <f t="shared" si="744"/>
        <v>49</v>
      </c>
      <c r="U172" s="334">
        <f t="shared" si="744"/>
        <v>77</v>
      </c>
      <c r="V172" s="334">
        <f t="shared" si="744"/>
        <v>84</v>
      </c>
      <c r="W172" s="334">
        <f t="shared" si="744"/>
        <v>81</v>
      </c>
      <c r="X172" s="334">
        <f t="shared" si="744"/>
        <v>88</v>
      </c>
      <c r="Y172" s="334">
        <f t="shared" si="744"/>
        <v>76</v>
      </c>
      <c r="Z172" s="334">
        <f t="shared" si="744"/>
        <v>83</v>
      </c>
      <c r="AA172" s="334">
        <f t="shared" si="744"/>
        <v>74</v>
      </c>
      <c r="AB172" s="334">
        <f t="shared" si="744"/>
        <v>76</v>
      </c>
      <c r="AC172" s="309"/>
      <c r="AE172" s="321" t="s">
        <v>134</v>
      </c>
      <c r="AF172" s="334">
        <f t="shared" si="745"/>
        <v>61</v>
      </c>
      <c r="AG172" s="334">
        <f t="shared" si="745"/>
        <v>65</v>
      </c>
      <c r="AH172" s="334">
        <f t="shared" si="745"/>
        <v>59</v>
      </c>
      <c r="AI172" s="334">
        <f t="shared" si="745"/>
        <v>74</v>
      </c>
      <c r="AJ172" s="334">
        <f t="shared" si="745"/>
        <v>68</v>
      </c>
      <c r="AK172" s="334">
        <f t="shared" si="745"/>
        <v>64</v>
      </c>
      <c r="AL172" s="334">
        <f t="shared" si="745"/>
        <v>77</v>
      </c>
      <c r="AM172" s="334">
        <f t="shared" si="745"/>
        <v>86</v>
      </c>
      <c r="AN172" s="334">
        <f t="shared" si="745"/>
        <v>67</v>
      </c>
      <c r="AO172" s="334">
        <f t="shared" si="745"/>
        <v>81</v>
      </c>
      <c r="AP172" s="334">
        <f t="shared" si="745"/>
        <v>79</v>
      </c>
      <c r="AQ172" s="334">
        <f t="shared" si="745"/>
        <v>38</v>
      </c>
      <c r="AR172" s="309"/>
      <c r="AS172" s="2"/>
      <c r="AT172" s="755"/>
      <c r="AU172" s="755"/>
      <c r="AV172" s="755"/>
      <c r="AW172" s="2"/>
      <c r="AX172" s="2"/>
    </row>
    <row r="173" spans="1:56" ht="16" thickBot="1" x14ac:dyDescent="0.4">
      <c r="A173" s="329" t="s">
        <v>133</v>
      </c>
      <c r="B173" s="334">
        <f t="shared" si="743"/>
        <v>35</v>
      </c>
      <c r="C173" s="334">
        <f t="shared" si="743"/>
        <v>45</v>
      </c>
      <c r="D173" s="334">
        <f t="shared" si="743"/>
        <v>56</v>
      </c>
      <c r="E173" s="334">
        <f t="shared" si="743"/>
        <v>38</v>
      </c>
      <c r="F173" s="334">
        <f t="shared" si="743"/>
        <v>39</v>
      </c>
      <c r="G173" s="334">
        <f t="shared" si="743"/>
        <v>72</v>
      </c>
      <c r="H173" s="334">
        <f t="shared" si="743"/>
        <v>75</v>
      </c>
      <c r="I173" s="334">
        <f t="shared" si="743"/>
        <v>81</v>
      </c>
      <c r="J173" s="334">
        <f t="shared" si="743"/>
        <v>69</v>
      </c>
      <c r="K173" s="334">
        <f t="shared" si="743"/>
        <v>55</v>
      </c>
      <c r="L173" s="334">
        <f t="shared" si="743"/>
        <v>70</v>
      </c>
      <c r="M173" s="334">
        <f t="shared" si="743"/>
        <v>71</v>
      </c>
      <c r="N173" s="309"/>
      <c r="P173" s="329" t="s">
        <v>133</v>
      </c>
      <c r="Q173" s="334">
        <f t="shared" si="744"/>
        <v>33</v>
      </c>
      <c r="R173" s="334">
        <f t="shared" si="744"/>
        <v>48</v>
      </c>
      <c r="S173" s="334">
        <f t="shared" si="744"/>
        <v>37</v>
      </c>
      <c r="T173" s="334">
        <f t="shared" si="744"/>
        <v>27</v>
      </c>
      <c r="U173" s="334">
        <f t="shared" si="744"/>
        <v>50</v>
      </c>
      <c r="V173" s="334">
        <f t="shared" si="744"/>
        <v>69</v>
      </c>
      <c r="W173" s="334">
        <f t="shared" si="744"/>
        <v>61</v>
      </c>
      <c r="X173" s="334">
        <f t="shared" si="744"/>
        <v>83</v>
      </c>
      <c r="Y173" s="334">
        <f t="shared" si="744"/>
        <v>60</v>
      </c>
      <c r="Z173" s="334">
        <f t="shared" si="744"/>
        <v>64</v>
      </c>
      <c r="AA173" s="334">
        <f t="shared" si="744"/>
        <v>41</v>
      </c>
      <c r="AB173" s="334">
        <f t="shared" si="744"/>
        <v>58</v>
      </c>
      <c r="AC173" s="309"/>
      <c r="AE173" s="329" t="s">
        <v>133</v>
      </c>
      <c r="AF173" s="334">
        <f t="shared" si="745"/>
        <v>39</v>
      </c>
      <c r="AG173" s="334">
        <f t="shared" si="745"/>
        <v>27</v>
      </c>
      <c r="AH173" s="334">
        <f t="shared" si="745"/>
        <v>42</v>
      </c>
      <c r="AI173" s="334">
        <f t="shared" si="745"/>
        <v>56</v>
      </c>
      <c r="AJ173" s="334">
        <f t="shared" si="745"/>
        <v>6</v>
      </c>
      <c r="AK173" s="334">
        <f t="shared" si="745"/>
        <v>1</v>
      </c>
      <c r="AL173" s="334">
        <f t="shared" si="745"/>
        <v>61</v>
      </c>
      <c r="AM173" s="334">
        <f t="shared" si="745"/>
        <v>65</v>
      </c>
      <c r="AN173" s="334">
        <f t="shared" si="745"/>
        <v>37</v>
      </c>
      <c r="AO173" s="334">
        <f t="shared" si="745"/>
        <v>58</v>
      </c>
      <c r="AP173" s="334">
        <f t="shared" si="745"/>
        <v>14</v>
      </c>
      <c r="AQ173" s="334">
        <f t="shared" si="745"/>
        <v>0</v>
      </c>
      <c r="AR173" s="309"/>
      <c r="AS173" s="2"/>
      <c r="AT173" s="755"/>
      <c r="AU173" s="755"/>
      <c r="AV173" s="755"/>
      <c r="AW173" s="2"/>
      <c r="AX173" s="2"/>
    </row>
    <row r="174" spans="1:56" ht="15.5" x14ac:dyDescent="0.35">
      <c r="A174" s="321" t="s">
        <v>132</v>
      </c>
      <c r="B174" s="334">
        <f t="shared" si="743"/>
        <v>1</v>
      </c>
      <c r="C174" s="334">
        <f t="shared" si="743"/>
        <v>25</v>
      </c>
      <c r="D174" s="334">
        <f t="shared" si="743"/>
        <v>13</v>
      </c>
      <c r="E174" s="334">
        <f t="shared" si="743"/>
        <v>0</v>
      </c>
      <c r="F174" s="334">
        <f t="shared" si="743"/>
        <v>29</v>
      </c>
      <c r="G174" s="334">
        <f t="shared" si="743"/>
        <v>47</v>
      </c>
      <c r="H174" s="334">
        <f t="shared" si="743"/>
        <v>48</v>
      </c>
      <c r="I174" s="334">
        <f t="shared" si="743"/>
        <v>52</v>
      </c>
      <c r="J174" s="334">
        <f t="shared" si="743"/>
        <v>43</v>
      </c>
      <c r="K174" s="334">
        <f t="shared" si="743"/>
        <v>1</v>
      </c>
      <c r="L174" s="334">
        <f t="shared" si="743"/>
        <v>4</v>
      </c>
      <c r="M174" s="334">
        <f t="shared" si="743"/>
        <v>29</v>
      </c>
      <c r="N174" s="309"/>
      <c r="P174" s="321" t="s">
        <v>132</v>
      </c>
      <c r="Q174" s="334">
        <f t="shared" si="744"/>
        <v>3</v>
      </c>
      <c r="R174" s="334">
        <f t="shared" si="744"/>
        <v>22</v>
      </c>
      <c r="S174" s="334">
        <f t="shared" si="744"/>
        <v>4</v>
      </c>
      <c r="T174" s="334">
        <f t="shared" si="744"/>
        <v>0</v>
      </c>
      <c r="U174" s="334">
        <f t="shared" si="744"/>
        <v>2</v>
      </c>
      <c r="V174" s="334">
        <f t="shared" si="744"/>
        <v>40</v>
      </c>
      <c r="W174" s="334">
        <f t="shared" si="744"/>
        <v>39</v>
      </c>
      <c r="X174" s="334">
        <f t="shared" si="744"/>
        <v>60</v>
      </c>
      <c r="Y174" s="334">
        <f t="shared" si="744"/>
        <v>33</v>
      </c>
      <c r="Z174" s="334">
        <f t="shared" si="744"/>
        <v>0</v>
      </c>
      <c r="AA174" s="334">
        <f t="shared" si="744"/>
        <v>0</v>
      </c>
      <c r="AB174" s="334">
        <f t="shared" si="744"/>
        <v>10</v>
      </c>
      <c r="AC174" s="309"/>
      <c r="AE174" s="321" t="s">
        <v>132</v>
      </c>
      <c r="AF174" s="334">
        <f t="shared" si="745"/>
        <v>7</v>
      </c>
      <c r="AG174" s="334">
        <f t="shared" si="745"/>
        <v>0</v>
      </c>
      <c r="AH174" s="334">
        <f t="shared" si="745"/>
        <v>4</v>
      </c>
      <c r="AI174" s="334">
        <f t="shared" si="745"/>
        <v>17</v>
      </c>
      <c r="AJ174" s="334">
        <f t="shared" si="745"/>
        <v>0</v>
      </c>
      <c r="AK174" s="334">
        <f t="shared" si="745"/>
        <v>0</v>
      </c>
      <c r="AL174" s="334">
        <f t="shared" si="745"/>
        <v>7</v>
      </c>
      <c r="AM174" s="334">
        <f t="shared" si="745"/>
        <v>0</v>
      </c>
      <c r="AN174" s="334">
        <f t="shared" si="745"/>
        <v>0</v>
      </c>
      <c r="AO174" s="334">
        <f t="shared" si="745"/>
        <v>10</v>
      </c>
      <c r="AP174" s="334">
        <f t="shared" si="745"/>
        <v>0</v>
      </c>
      <c r="AQ174" s="334">
        <f t="shared" si="745"/>
        <v>0</v>
      </c>
      <c r="AR174" s="309"/>
      <c r="AS174" s="2"/>
      <c r="AT174" s="759"/>
      <c r="AU174" s="759"/>
      <c r="AV174" s="759"/>
      <c r="AW174" s="2"/>
      <c r="AX174" s="2"/>
    </row>
    <row r="175" spans="1:56" ht="15" thickBot="1" x14ac:dyDescent="0.4">
      <c r="A175" s="62"/>
      <c r="B175" s="58"/>
      <c r="C175" s="62"/>
      <c r="D175" s="58"/>
      <c r="E175" s="62"/>
      <c r="F175" s="58"/>
      <c r="G175" s="62"/>
      <c r="H175" s="58"/>
      <c r="I175" s="62"/>
      <c r="J175" s="333"/>
      <c r="K175" s="332"/>
      <c r="L175" s="333"/>
      <c r="M175" s="332"/>
      <c r="N175" s="309"/>
      <c r="P175" s="62"/>
      <c r="Q175" s="58"/>
      <c r="R175" s="62"/>
      <c r="S175" s="58"/>
      <c r="T175" s="62"/>
      <c r="U175" s="58"/>
      <c r="V175" s="62"/>
      <c r="W175" s="58"/>
      <c r="X175" s="62"/>
      <c r="Y175" s="333"/>
      <c r="Z175" s="332"/>
      <c r="AA175" s="333"/>
      <c r="AB175" s="332"/>
      <c r="AC175" s="309"/>
      <c r="AE175" s="62"/>
      <c r="AF175" s="58"/>
      <c r="AG175" s="62"/>
      <c r="AH175" s="58"/>
      <c r="AI175" s="62"/>
      <c r="AJ175" s="58"/>
      <c r="AK175" s="62"/>
      <c r="AL175" s="58"/>
      <c r="AM175" s="62"/>
      <c r="AN175" s="333"/>
      <c r="AO175" s="332"/>
      <c r="AP175" s="333"/>
      <c r="AQ175" s="332"/>
      <c r="AR175" s="309"/>
      <c r="AT175" s="331"/>
      <c r="AU175" s="331"/>
      <c r="AV175" s="331"/>
    </row>
    <row r="176" spans="1:56" ht="15" thickBot="1" x14ac:dyDescent="0.4"/>
    <row r="177" spans="1:44" ht="16" thickBot="1" x14ac:dyDescent="0.4">
      <c r="A177" s="325" t="s">
        <v>151</v>
      </c>
      <c r="B177" s="324" t="s">
        <v>149</v>
      </c>
      <c r="C177" s="324" t="s">
        <v>148</v>
      </c>
      <c r="D177" s="324" t="s">
        <v>147</v>
      </c>
      <c r="E177" s="324" t="s">
        <v>146</v>
      </c>
      <c r="F177" s="324" t="s">
        <v>145</v>
      </c>
      <c r="G177" s="324" t="s">
        <v>144</v>
      </c>
      <c r="H177" s="324" t="s">
        <v>143</v>
      </c>
      <c r="I177" s="324" t="s">
        <v>142</v>
      </c>
      <c r="J177" s="324" t="s">
        <v>141</v>
      </c>
      <c r="K177" s="324" t="s">
        <v>140</v>
      </c>
      <c r="L177" s="324" t="s">
        <v>139</v>
      </c>
      <c r="M177" s="324" t="s">
        <v>138</v>
      </c>
      <c r="N177" s="330" t="s">
        <v>137</v>
      </c>
      <c r="P177" s="325" t="s">
        <v>151</v>
      </c>
      <c r="Q177" s="324" t="s">
        <v>149</v>
      </c>
      <c r="R177" s="324" t="s">
        <v>148</v>
      </c>
      <c r="S177" s="324" t="s">
        <v>147</v>
      </c>
      <c r="T177" s="324" t="s">
        <v>146</v>
      </c>
      <c r="U177" s="324" t="s">
        <v>145</v>
      </c>
      <c r="V177" s="324" t="s">
        <v>144</v>
      </c>
      <c r="W177" s="324" t="s">
        <v>143</v>
      </c>
      <c r="X177" s="324" t="s">
        <v>142</v>
      </c>
      <c r="Y177" s="324" t="s">
        <v>141</v>
      </c>
      <c r="Z177" s="324" t="s">
        <v>140</v>
      </c>
      <c r="AA177" s="324" t="s">
        <v>139</v>
      </c>
      <c r="AB177" s="324" t="s">
        <v>138</v>
      </c>
      <c r="AC177" s="330" t="s">
        <v>137</v>
      </c>
      <c r="AE177" s="325" t="s">
        <v>151</v>
      </c>
      <c r="AF177" s="324" t="s">
        <v>149</v>
      </c>
      <c r="AG177" s="324" t="s">
        <v>148</v>
      </c>
      <c r="AH177" s="324" t="s">
        <v>147</v>
      </c>
      <c r="AI177" s="324" t="s">
        <v>146</v>
      </c>
      <c r="AJ177" s="324" t="s">
        <v>145</v>
      </c>
      <c r="AK177" s="324" t="s">
        <v>144</v>
      </c>
      <c r="AL177" s="324" t="s">
        <v>143</v>
      </c>
      <c r="AM177" s="324" t="s">
        <v>142</v>
      </c>
      <c r="AN177" s="324" t="s">
        <v>141</v>
      </c>
      <c r="AO177" s="324" t="s">
        <v>140</v>
      </c>
      <c r="AP177" s="324" t="s">
        <v>139</v>
      </c>
      <c r="AQ177" s="324" t="s">
        <v>138</v>
      </c>
      <c r="AR177" s="330" t="s">
        <v>137</v>
      </c>
    </row>
    <row r="178" spans="1:44" ht="16" thickBot="1" x14ac:dyDescent="0.4">
      <c r="A178" s="321" t="s">
        <v>136</v>
      </c>
      <c r="B178">
        <f t="shared" ref="B178:M178" si="746">B170*20</f>
        <v>1000</v>
      </c>
      <c r="C178">
        <f t="shared" si="746"/>
        <v>1140</v>
      </c>
      <c r="D178">
        <f t="shared" si="746"/>
        <v>1340</v>
      </c>
      <c r="E178">
        <f t="shared" si="746"/>
        <v>1120</v>
      </c>
      <c r="F178">
        <f t="shared" si="746"/>
        <v>1120</v>
      </c>
      <c r="G178">
        <f t="shared" si="746"/>
        <v>1620</v>
      </c>
      <c r="H178">
        <f t="shared" si="746"/>
        <v>1620</v>
      </c>
      <c r="I178">
        <f t="shared" si="746"/>
        <v>1720</v>
      </c>
      <c r="J178">
        <f t="shared" si="746"/>
        <v>1560</v>
      </c>
      <c r="K178">
        <f t="shared" si="746"/>
        <v>1440</v>
      </c>
      <c r="L178">
        <f t="shared" si="746"/>
        <v>1520</v>
      </c>
      <c r="M178">
        <f t="shared" si="746"/>
        <v>1600</v>
      </c>
      <c r="N178" s="21">
        <f>SUM(B178:J178)</f>
        <v>12240</v>
      </c>
      <c r="P178" s="321" t="s">
        <v>136</v>
      </c>
      <c r="Q178">
        <f t="shared" ref="Q178:AB178" si="747">Q170*20</f>
        <v>1060</v>
      </c>
      <c r="R178">
        <f t="shared" si="747"/>
        <v>1160</v>
      </c>
      <c r="S178">
        <f t="shared" si="747"/>
        <v>980</v>
      </c>
      <c r="T178">
        <f t="shared" si="747"/>
        <v>780</v>
      </c>
      <c r="U178">
        <f t="shared" si="747"/>
        <v>1380</v>
      </c>
      <c r="V178">
        <f t="shared" si="747"/>
        <v>1620</v>
      </c>
      <c r="W178">
        <f t="shared" si="747"/>
        <v>1520</v>
      </c>
      <c r="X178">
        <f t="shared" si="747"/>
        <v>1720</v>
      </c>
      <c r="Y178">
        <f t="shared" si="747"/>
        <v>1420</v>
      </c>
      <c r="Z178">
        <f t="shared" si="747"/>
        <v>1540</v>
      </c>
      <c r="AA178">
        <f t="shared" si="747"/>
        <v>1140</v>
      </c>
      <c r="AB178">
        <f t="shared" si="747"/>
        <v>1380</v>
      </c>
      <c r="AC178" s="21">
        <f>SUM(Q178:Y178)</f>
        <v>11640</v>
      </c>
      <c r="AE178" s="321" t="s">
        <v>136</v>
      </c>
      <c r="AF178">
        <f t="shared" ref="AF178:AQ178" si="748">AF170*20</f>
        <v>1080</v>
      </c>
      <c r="AG178">
        <f t="shared" si="748"/>
        <v>980</v>
      </c>
      <c r="AH178">
        <f t="shared" si="748"/>
        <v>1040</v>
      </c>
      <c r="AI178">
        <f t="shared" si="748"/>
        <v>1260</v>
      </c>
      <c r="AJ178">
        <f t="shared" si="748"/>
        <v>760</v>
      </c>
      <c r="AK178">
        <f t="shared" si="748"/>
        <v>980</v>
      </c>
      <c r="AL178">
        <f t="shared" si="748"/>
        <v>1500</v>
      </c>
      <c r="AM178">
        <f t="shared" si="748"/>
        <v>1580</v>
      </c>
      <c r="AN178">
        <f t="shared" si="748"/>
        <v>1080</v>
      </c>
      <c r="AO178">
        <f t="shared" si="748"/>
        <v>1420</v>
      </c>
      <c r="AP178">
        <f t="shared" si="748"/>
        <v>1300</v>
      </c>
      <c r="AQ178">
        <f t="shared" si="748"/>
        <v>0</v>
      </c>
      <c r="AR178" s="21">
        <f>SUM(AF178:AN178)</f>
        <v>10260</v>
      </c>
    </row>
    <row r="179" spans="1:44" ht="16" thickBot="1" x14ac:dyDescent="0.4">
      <c r="A179" s="329" t="s">
        <v>135</v>
      </c>
      <c r="B179">
        <f t="shared" ref="B179:M179" si="749">B171*20</f>
        <v>1460</v>
      </c>
      <c r="C179">
        <f t="shared" si="749"/>
        <v>1360</v>
      </c>
      <c r="D179">
        <f t="shared" si="749"/>
        <v>1600</v>
      </c>
      <c r="E179">
        <f t="shared" si="749"/>
        <v>1480</v>
      </c>
      <c r="F179">
        <f t="shared" si="749"/>
        <v>1600</v>
      </c>
      <c r="G179">
        <f t="shared" si="749"/>
        <v>1720</v>
      </c>
      <c r="H179">
        <f t="shared" si="749"/>
        <v>1740</v>
      </c>
      <c r="I179">
        <f t="shared" si="749"/>
        <v>1780</v>
      </c>
      <c r="J179">
        <f t="shared" si="749"/>
        <v>1680</v>
      </c>
      <c r="K179">
        <f t="shared" si="749"/>
        <v>1720</v>
      </c>
      <c r="L179">
        <f t="shared" si="749"/>
        <v>1720</v>
      </c>
      <c r="M179">
        <f t="shared" si="749"/>
        <v>1760</v>
      </c>
      <c r="N179" s="34">
        <f>SUM(B179:J179)</f>
        <v>14420</v>
      </c>
      <c r="P179" s="329" t="s">
        <v>135</v>
      </c>
      <c r="Q179">
        <f t="shared" ref="Q179:AB179" si="750">Q171*20</f>
        <v>1480</v>
      </c>
      <c r="R179">
        <f t="shared" si="750"/>
        <v>1620</v>
      </c>
      <c r="S179">
        <f t="shared" si="750"/>
        <v>1420</v>
      </c>
      <c r="T179">
        <f t="shared" si="750"/>
        <v>1220</v>
      </c>
      <c r="U179">
        <f t="shared" si="750"/>
        <v>1640</v>
      </c>
      <c r="V179">
        <f t="shared" si="750"/>
        <v>1760</v>
      </c>
      <c r="W179">
        <f t="shared" si="750"/>
        <v>1680</v>
      </c>
      <c r="X179">
        <f t="shared" si="750"/>
        <v>1800</v>
      </c>
      <c r="Y179">
        <f t="shared" si="750"/>
        <v>1620</v>
      </c>
      <c r="Z179">
        <f t="shared" si="750"/>
        <v>1800</v>
      </c>
      <c r="AA179">
        <f t="shared" si="750"/>
        <v>1660</v>
      </c>
      <c r="AB179">
        <f t="shared" si="750"/>
        <v>1640</v>
      </c>
      <c r="AC179" s="34">
        <f>SUM(Q179:Y179)</f>
        <v>14240</v>
      </c>
      <c r="AE179" s="329" t="s">
        <v>135</v>
      </c>
      <c r="AF179">
        <f t="shared" ref="AF179:AQ179" si="751">AF171*20</f>
        <v>1460</v>
      </c>
      <c r="AG179">
        <f t="shared" si="751"/>
        <v>1540</v>
      </c>
      <c r="AH179">
        <f t="shared" si="751"/>
        <v>1300</v>
      </c>
      <c r="AI179">
        <f t="shared" si="751"/>
        <v>1640</v>
      </c>
      <c r="AJ179">
        <f t="shared" si="751"/>
        <v>1600</v>
      </c>
      <c r="AK179">
        <f t="shared" si="751"/>
        <v>1580</v>
      </c>
      <c r="AL179">
        <f t="shared" si="751"/>
        <v>1680</v>
      </c>
      <c r="AM179">
        <f t="shared" si="751"/>
        <v>1780</v>
      </c>
      <c r="AN179">
        <f t="shared" si="751"/>
        <v>1520</v>
      </c>
      <c r="AO179">
        <f t="shared" si="751"/>
        <v>1740</v>
      </c>
      <c r="AP179">
        <f t="shared" si="751"/>
        <v>1680</v>
      </c>
      <c r="AQ179">
        <f t="shared" si="751"/>
        <v>1400</v>
      </c>
      <c r="AR179" s="34">
        <f>SUM(AF179:AN179)</f>
        <v>14100</v>
      </c>
    </row>
    <row r="180" spans="1:44" ht="16" thickBot="1" x14ac:dyDescent="0.4">
      <c r="A180" s="321" t="s">
        <v>134</v>
      </c>
      <c r="B180">
        <f t="shared" ref="B180:M180" si="752">B172*20</f>
        <v>1260</v>
      </c>
      <c r="C180">
        <f t="shared" si="752"/>
        <v>1260</v>
      </c>
      <c r="D180">
        <f t="shared" si="752"/>
        <v>1480</v>
      </c>
      <c r="E180">
        <f t="shared" si="752"/>
        <v>1300</v>
      </c>
      <c r="F180">
        <f t="shared" si="752"/>
        <v>1400</v>
      </c>
      <c r="G180">
        <f t="shared" si="752"/>
        <v>1680</v>
      </c>
      <c r="H180">
        <f t="shared" si="752"/>
        <v>1640</v>
      </c>
      <c r="I180">
        <f t="shared" si="752"/>
        <v>1740</v>
      </c>
      <c r="J180">
        <f t="shared" si="752"/>
        <v>1600</v>
      </c>
      <c r="K180">
        <f t="shared" si="752"/>
        <v>1580</v>
      </c>
      <c r="L180">
        <f t="shared" si="752"/>
        <v>1660</v>
      </c>
      <c r="M180">
        <f t="shared" si="752"/>
        <v>1720</v>
      </c>
      <c r="N180" s="34">
        <f>SUM(B180:J180)</f>
        <v>13360</v>
      </c>
      <c r="P180" s="321" t="s">
        <v>134</v>
      </c>
      <c r="Q180">
        <f t="shared" ref="Q180:AB180" si="753">Q172*20</f>
        <v>1220</v>
      </c>
      <c r="R180">
        <f t="shared" si="753"/>
        <v>1440</v>
      </c>
      <c r="S180">
        <f t="shared" si="753"/>
        <v>1260</v>
      </c>
      <c r="T180">
        <f t="shared" si="753"/>
        <v>980</v>
      </c>
      <c r="U180">
        <f t="shared" si="753"/>
        <v>1540</v>
      </c>
      <c r="V180">
        <f t="shared" si="753"/>
        <v>1680</v>
      </c>
      <c r="W180">
        <f t="shared" si="753"/>
        <v>1620</v>
      </c>
      <c r="X180">
        <f t="shared" si="753"/>
        <v>1760</v>
      </c>
      <c r="Y180">
        <f t="shared" si="753"/>
        <v>1520</v>
      </c>
      <c r="Z180">
        <f t="shared" si="753"/>
        <v>1660</v>
      </c>
      <c r="AA180">
        <f t="shared" si="753"/>
        <v>1480</v>
      </c>
      <c r="AB180">
        <f t="shared" si="753"/>
        <v>1520</v>
      </c>
      <c r="AC180" s="34">
        <f>SUM(Q180:Y180)</f>
        <v>13020</v>
      </c>
      <c r="AE180" s="321" t="s">
        <v>134</v>
      </c>
      <c r="AF180">
        <f t="shared" ref="AF180:AQ180" si="754">AF172*20</f>
        <v>1220</v>
      </c>
      <c r="AG180">
        <f t="shared" si="754"/>
        <v>1300</v>
      </c>
      <c r="AH180">
        <f t="shared" si="754"/>
        <v>1180</v>
      </c>
      <c r="AI180">
        <f t="shared" si="754"/>
        <v>1480</v>
      </c>
      <c r="AJ180">
        <f t="shared" si="754"/>
        <v>1360</v>
      </c>
      <c r="AK180">
        <f t="shared" si="754"/>
        <v>1280</v>
      </c>
      <c r="AL180">
        <f t="shared" si="754"/>
        <v>1540</v>
      </c>
      <c r="AM180">
        <f t="shared" si="754"/>
        <v>1720</v>
      </c>
      <c r="AN180">
        <f t="shared" si="754"/>
        <v>1340</v>
      </c>
      <c r="AO180">
        <f t="shared" si="754"/>
        <v>1620</v>
      </c>
      <c r="AP180">
        <f t="shared" si="754"/>
        <v>1580</v>
      </c>
      <c r="AQ180">
        <f t="shared" si="754"/>
        <v>760</v>
      </c>
      <c r="AR180" s="34">
        <f>SUM(AF180:AN180)</f>
        <v>12420</v>
      </c>
    </row>
    <row r="181" spans="1:44" ht="16" thickBot="1" x14ac:dyDescent="0.4">
      <c r="A181" s="329" t="s">
        <v>133</v>
      </c>
      <c r="B181">
        <f t="shared" ref="B181:M181" si="755">B173*20</f>
        <v>700</v>
      </c>
      <c r="C181">
        <f t="shared" si="755"/>
        <v>900</v>
      </c>
      <c r="D181">
        <f t="shared" si="755"/>
        <v>1120</v>
      </c>
      <c r="E181">
        <f t="shared" si="755"/>
        <v>760</v>
      </c>
      <c r="F181">
        <f t="shared" si="755"/>
        <v>780</v>
      </c>
      <c r="G181">
        <f t="shared" si="755"/>
        <v>1440</v>
      </c>
      <c r="H181">
        <f t="shared" si="755"/>
        <v>1500</v>
      </c>
      <c r="I181">
        <f t="shared" si="755"/>
        <v>1620</v>
      </c>
      <c r="J181">
        <f t="shared" si="755"/>
        <v>1380</v>
      </c>
      <c r="K181">
        <f t="shared" si="755"/>
        <v>1100</v>
      </c>
      <c r="L181">
        <f t="shared" si="755"/>
        <v>1400</v>
      </c>
      <c r="M181">
        <f t="shared" si="755"/>
        <v>1420</v>
      </c>
      <c r="N181" s="34">
        <f>SUM(B181:J181)</f>
        <v>10200</v>
      </c>
      <c r="P181" s="329" t="s">
        <v>133</v>
      </c>
      <c r="Q181">
        <f t="shared" ref="Q181:AB181" si="756">Q173*20</f>
        <v>660</v>
      </c>
      <c r="R181">
        <f t="shared" si="756"/>
        <v>960</v>
      </c>
      <c r="S181">
        <f t="shared" si="756"/>
        <v>740</v>
      </c>
      <c r="T181">
        <f t="shared" si="756"/>
        <v>540</v>
      </c>
      <c r="U181">
        <f t="shared" si="756"/>
        <v>1000</v>
      </c>
      <c r="V181">
        <f t="shared" si="756"/>
        <v>1380</v>
      </c>
      <c r="W181">
        <f t="shared" si="756"/>
        <v>1220</v>
      </c>
      <c r="X181">
        <f t="shared" si="756"/>
        <v>1660</v>
      </c>
      <c r="Y181">
        <f t="shared" si="756"/>
        <v>1200</v>
      </c>
      <c r="Z181">
        <f t="shared" si="756"/>
        <v>1280</v>
      </c>
      <c r="AA181">
        <f t="shared" si="756"/>
        <v>820</v>
      </c>
      <c r="AB181">
        <f t="shared" si="756"/>
        <v>1160</v>
      </c>
      <c r="AC181" s="34">
        <f>SUM(Q181:Y181)</f>
        <v>9360</v>
      </c>
      <c r="AE181" s="329" t="s">
        <v>133</v>
      </c>
      <c r="AF181">
        <f t="shared" ref="AF181:AQ181" si="757">AF173*20</f>
        <v>780</v>
      </c>
      <c r="AG181">
        <f t="shared" si="757"/>
        <v>540</v>
      </c>
      <c r="AH181">
        <f t="shared" si="757"/>
        <v>840</v>
      </c>
      <c r="AI181">
        <f t="shared" si="757"/>
        <v>1120</v>
      </c>
      <c r="AJ181">
        <f t="shared" si="757"/>
        <v>120</v>
      </c>
      <c r="AK181">
        <f t="shared" si="757"/>
        <v>20</v>
      </c>
      <c r="AL181">
        <f t="shared" si="757"/>
        <v>1220</v>
      </c>
      <c r="AM181">
        <f t="shared" si="757"/>
        <v>1300</v>
      </c>
      <c r="AN181">
        <f t="shared" si="757"/>
        <v>740</v>
      </c>
      <c r="AO181">
        <f t="shared" si="757"/>
        <v>1160</v>
      </c>
      <c r="AP181">
        <f t="shared" si="757"/>
        <v>280</v>
      </c>
      <c r="AQ181">
        <f t="shared" si="757"/>
        <v>0</v>
      </c>
      <c r="AR181" s="34">
        <f>SUM(AF181:AN181)</f>
        <v>6680</v>
      </c>
    </row>
    <row r="182" spans="1:44" ht="16" thickBot="1" x14ac:dyDescent="0.4">
      <c r="A182" s="321" t="s">
        <v>132</v>
      </c>
      <c r="B182">
        <f t="shared" ref="B182:M182" si="758">B174*20</f>
        <v>20</v>
      </c>
      <c r="C182">
        <f t="shared" si="758"/>
        <v>500</v>
      </c>
      <c r="D182">
        <f t="shared" si="758"/>
        <v>260</v>
      </c>
      <c r="E182">
        <f t="shared" si="758"/>
        <v>0</v>
      </c>
      <c r="F182">
        <f t="shared" si="758"/>
        <v>580</v>
      </c>
      <c r="G182">
        <f t="shared" si="758"/>
        <v>940</v>
      </c>
      <c r="H182">
        <f t="shared" si="758"/>
        <v>960</v>
      </c>
      <c r="I182">
        <f t="shared" si="758"/>
        <v>1040</v>
      </c>
      <c r="J182">
        <f t="shared" si="758"/>
        <v>860</v>
      </c>
      <c r="K182">
        <f t="shared" si="758"/>
        <v>20</v>
      </c>
      <c r="L182">
        <f t="shared" si="758"/>
        <v>80</v>
      </c>
      <c r="M182">
        <f t="shared" si="758"/>
        <v>580</v>
      </c>
      <c r="N182" s="62">
        <f>SUM(B182:J182)</f>
        <v>5160</v>
      </c>
      <c r="P182" s="321" t="s">
        <v>132</v>
      </c>
      <c r="Q182">
        <f t="shared" ref="Q182:AB182" si="759">Q174*20</f>
        <v>60</v>
      </c>
      <c r="R182">
        <f t="shared" si="759"/>
        <v>440</v>
      </c>
      <c r="S182">
        <f t="shared" si="759"/>
        <v>80</v>
      </c>
      <c r="T182">
        <f t="shared" si="759"/>
        <v>0</v>
      </c>
      <c r="U182">
        <f t="shared" si="759"/>
        <v>40</v>
      </c>
      <c r="V182">
        <f t="shared" si="759"/>
        <v>800</v>
      </c>
      <c r="W182">
        <f t="shared" si="759"/>
        <v>780</v>
      </c>
      <c r="X182">
        <f t="shared" si="759"/>
        <v>1200</v>
      </c>
      <c r="Y182">
        <f t="shared" si="759"/>
        <v>660</v>
      </c>
      <c r="Z182">
        <f t="shared" si="759"/>
        <v>0</v>
      </c>
      <c r="AA182">
        <f t="shared" si="759"/>
        <v>0</v>
      </c>
      <c r="AB182">
        <f t="shared" si="759"/>
        <v>200</v>
      </c>
      <c r="AC182" s="62">
        <f>SUM(Q182:Y182)</f>
        <v>4060</v>
      </c>
      <c r="AE182" s="321" t="s">
        <v>132</v>
      </c>
      <c r="AF182">
        <f t="shared" ref="AF182:AQ182" si="760">AF174*20</f>
        <v>140</v>
      </c>
      <c r="AG182">
        <f t="shared" si="760"/>
        <v>0</v>
      </c>
      <c r="AH182">
        <f t="shared" si="760"/>
        <v>80</v>
      </c>
      <c r="AI182">
        <f t="shared" si="760"/>
        <v>340</v>
      </c>
      <c r="AJ182">
        <f t="shared" si="760"/>
        <v>0</v>
      </c>
      <c r="AK182">
        <f t="shared" si="760"/>
        <v>0</v>
      </c>
      <c r="AL182">
        <f t="shared" si="760"/>
        <v>140</v>
      </c>
      <c r="AM182">
        <f t="shared" si="760"/>
        <v>0</v>
      </c>
      <c r="AN182">
        <f t="shared" si="760"/>
        <v>0</v>
      </c>
      <c r="AO182">
        <f t="shared" si="760"/>
        <v>200</v>
      </c>
      <c r="AP182">
        <f t="shared" si="760"/>
        <v>0</v>
      </c>
      <c r="AQ182">
        <f t="shared" si="760"/>
        <v>0</v>
      </c>
      <c r="AR182" s="62">
        <f>SUM(AF182:AN182)</f>
        <v>700</v>
      </c>
    </row>
    <row r="183" spans="1:44" ht="15" thickBot="1" x14ac:dyDescent="0.4">
      <c r="A183" s="328" t="s">
        <v>131</v>
      </c>
      <c r="B183" s="327">
        <f t="shared" ref="B183:N183" si="761">SUM(B178:B182)</f>
        <v>4440</v>
      </c>
      <c r="C183" s="327">
        <f t="shared" si="761"/>
        <v>5160</v>
      </c>
      <c r="D183" s="327">
        <f t="shared" si="761"/>
        <v>5800</v>
      </c>
      <c r="E183" s="327">
        <f t="shared" si="761"/>
        <v>4660</v>
      </c>
      <c r="F183" s="327">
        <f t="shared" si="761"/>
        <v>5480</v>
      </c>
      <c r="G183" s="327">
        <f t="shared" si="761"/>
        <v>7400</v>
      </c>
      <c r="H183" s="327">
        <f t="shared" si="761"/>
        <v>7460</v>
      </c>
      <c r="I183" s="327">
        <f t="shared" si="761"/>
        <v>7900</v>
      </c>
      <c r="J183" s="327">
        <f t="shared" si="761"/>
        <v>7080</v>
      </c>
      <c r="K183" s="327">
        <f t="shared" si="761"/>
        <v>5860</v>
      </c>
      <c r="L183" s="327">
        <f t="shared" si="761"/>
        <v>6380</v>
      </c>
      <c r="M183" s="327">
        <f t="shared" si="761"/>
        <v>7080</v>
      </c>
      <c r="N183" s="326">
        <f t="shared" si="761"/>
        <v>55380</v>
      </c>
      <c r="P183" s="328" t="s">
        <v>131</v>
      </c>
      <c r="Q183" s="327">
        <f t="shared" ref="Q183:AC183" si="762">SUM(Q178:Q182)</f>
        <v>4480</v>
      </c>
      <c r="R183" s="327">
        <f t="shared" si="762"/>
        <v>5620</v>
      </c>
      <c r="S183" s="327">
        <f t="shared" si="762"/>
        <v>4480</v>
      </c>
      <c r="T183" s="327">
        <f t="shared" si="762"/>
        <v>3520</v>
      </c>
      <c r="U183" s="327">
        <f t="shared" si="762"/>
        <v>5600</v>
      </c>
      <c r="V183" s="327">
        <f t="shared" si="762"/>
        <v>7240</v>
      </c>
      <c r="W183" s="327">
        <f t="shared" si="762"/>
        <v>6820</v>
      </c>
      <c r="X183" s="327">
        <f t="shared" si="762"/>
        <v>8140</v>
      </c>
      <c r="Y183" s="327">
        <f t="shared" si="762"/>
        <v>6420</v>
      </c>
      <c r="Z183" s="327">
        <f t="shared" si="762"/>
        <v>6280</v>
      </c>
      <c r="AA183" s="327">
        <f t="shared" si="762"/>
        <v>5100</v>
      </c>
      <c r="AB183" s="327">
        <f t="shared" si="762"/>
        <v>5900</v>
      </c>
      <c r="AC183" s="326">
        <f t="shared" si="762"/>
        <v>52320</v>
      </c>
      <c r="AE183" s="328" t="s">
        <v>131</v>
      </c>
      <c r="AF183" s="327">
        <f t="shared" ref="AF183:AR183" si="763">SUM(AF178:AF182)</f>
        <v>4680</v>
      </c>
      <c r="AG183" s="327">
        <f t="shared" si="763"/>
        <v>4360</v>
      </c>
      <c r="AH183" s="327">
        <f t="shared" si="763"/>
        <v>4440</v>
      </c>
      <c r="AI183" s="327">
        <f t="shared" si="763"/>
        <v>5840</v>
      </c>
      <c r="AJ183" s="327">
        <f t="shared" si="763"/>
        <v>3840</v>
      </c>
      <c r="AK183" s="327">
        <f t="shared" si="763"/>
        <v>3860</v>
      </c>
      <c r="AL183" s="327">
        <f t="shared" si="763"/>
        <v>6080</v>
      </c>
      <c r="AM183" s="327">
        <f t="shared" si="763"/>
        <v>6380</v>
      </c>
      <c r="AN183" s="327">
        <f t="shared" si="763"/>
        <v>4680</v>
      </c>
      <c r="AO183" s="327">
        <f t="shared" si="763"/>
        <v>6140</v>
      </c>
      <c r="AP183" s="327">
        <f t="shared" si="763"/>
        <v>4840</v>
      </c>
      <c r="AQ183" s="327">
        <f t="shared" si="763"/>
        <v>2160</v>
      </c>
      <c r="AR183" s="326">
        <f t="shared" si="763"/>
        <v>44160</v>
      </c>
    </row>
    <row r="185" spans="1:44" ht="15" thickBot="1" x14ac:dyDescent="0.4"/>
    <row r="186" spans="1:44" ht="15" thickBot="1" x14ac:dyDescent="0.4">
      <c r="A186" s="125" t="s">
        <v>150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13"/>
      <c r="P186" s="125" t="s">
        <v>150</v>
      </c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13"/>
      <c r="AE186" s="125" t="s">
        <v>150</v>
      </c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13"/>
    </row>
    <row r="187" spans="1:44" ht="16" thickBot="1" x14ac:dyDescent="0.4">
      <c r="A187" s="325"/>
      <c r="B187" s="324" t="s">
        <v>149</v>
      </c>
      <c r="C187" s="324" t="s">
        <v>148</v>
      </c>
      <c r="D187" s="324" t="s">
        <v>147</v>
      </c>
      <c r="E187" s="324" t="s">
        <v>146</v>
      </c>
      <c r="F187" s="324" t="s">
        <v>145</v>
      </c>
      <c r="G187" s="324" t="s">
        <v>144</v>
      </c>
      <c r="H187" s="324" t="s">
        <v>143</v>
      </c>
      <c r="I187" s="324" t="s">
        <v>142</v>
      </c>
      <c r="J187" s="324" t="s">
        <v>141</v>
      </c>
      <c r="K187" s="324" t="s">
        <v>140</v>
      </c>
      <c r="L187" s="324" t="s">
        <v>139</v>
      </c>
      <c r="M187" s="324" t="s">
        <v>138</v>
      </c>
      <c r="N187" s="323" t="s">
        <v>137</v>
      </c>
      <c r="P187" s="325"/>
      <c r="Q187" s="324" t="s">
        <v>149</v>
      </c>
      <c r="R187" s="324" t="s">
        <v>148</v>
      </c>
      <c r="S187" s="324" t="s">
        <v>147</v>
      </c>
      <c r="T187" s="324" t="s">
        <v>146</v>
      </c>
      <c r="U187" s="324" t="s">
        <v>145</v>
      </c>
      <c r="V187" s="324" t="s">
        <v>144</v>
      </c>
      <c r="W187" s="324" t="s">
        <v>143</v>
      </c>
      <c r="X187" s="324" t="s">
        <v>142</v>
      </c>
      <c r="Y187" s="324" t="s">
        <v>141</v>
      </c>
      <c r="Z187" s="324" t="s">
        <v>140</v>
      </c>
      <c r="AA187" s="324" t="s">
        <v>139</v>
      </c>
      <c r="AB187" s="324" t="s">
        <v>138</v>
      </c>
      <c r="AC187" s="323" t="s">
        <v>137</v>
      </c>
      <c r="AE187" s="325"/>
      <c r="AF187" s="324" t="s">
        <v>149</v>
      </c>
      <c r="AG187" s="324" t="s">
        <v>148</v>
      </c>
      <c r="AH187" s="324" t="s">
        <v>147</v>
      </c>
      <c r="AI187" s="324" t="s">
        <v>146</v>
      </c>
      <c r="AJ187" s="324" t="s">
        <v>145</v>
      </c>
      <c r="AK187" s="324" t="s">
        <v>144</v>
      </c>
      <c r="AL187" s="324" t="s">
        <v>143</v>
      </c>
      <c r="AM187" s="324" t="s">
        <v>142</v>
      </c>
      <c r="AN187" s="324" t="s">
        <v>141</v>
      </c>
      <c r="AO187" s="324" t="s">
        <v>140</v>
      </c>
      <c r="AP187" s="324" t="s">
        <v>139</v>
      </c>
      <c r="AQ187" s="324" t="s">
        <v>138</v>
      </c>
      <c r="AR187" s="323" t="s">
        <v>137</v>
      </c>
    </row>
    <row r="188" spans="1:44" ht="16" thickBot="1" x14ac:dyDescent="0.4">
      <c r="A188" s="321" t="s">
        <v>136</v>
      </c>
      <c r="B188" s="320">
        <f t="shared" ref="B188:N188" si="764">B178/86400</f>
        <v>1.1574074074074073E-2</v>
      </c>
      <c r="C188" s="320">
        <f t="shared" si="764"/>
        <v>1.3194444444444444E-2</v>
      </c>
      <c r="D188" s="320">
        <f t="shared" si="764"/>
        <v>1.5509259259259259E-2</v>
      </c>
      <c r="E188" s="320">
        <f t="shared" si="764"/>
        <v>1.2962962962962963E-2</v>
      </c>
      <c r="F188" s="320">
        <f t="shared" si="764"/>
        <v>1.2962962962962963E-2</v>
      </c>
      <c r="G188" s="320">
        <f t="shared" si="764"/>
        <v>1.8749999999999999E-2</v>
      </c>
      <c r="H188" s="320">
        <f t="shared" si="764"/>
        <v>1.8749999999999999E-2</v>
      </c>
      <c r="I188" s="320">
        <f t="shared" si="764"/>
        <v>1.9907407407407408E-2</v>
      </c>
      <c r="J188" s="320">
        <f t="shared" si="764"/>
        <v>1.8055555555555554E-2</v>
      </c>
      <c r="K188" s="320">
        <f t="shared" si="764"/>
        <v>1.6666666666666666E-2</v>
      </c>
      <c r="L188" s="320">
        <f t="shared" si="764"/>
        <v>1.7592592592592594E-2</v>
      </c>
      <c r="M188" s="320">
        <f t="shared" si="764"/>
        <v>1.8518518518518517E-2</v>
      </c>
      <c r="N188" s="319">
        <f t="shared" si="764"/>
        <v>0.14166666666666666</v>
      </c>
      <c r="P188" s="321" t="s">
        <v>136</v>
      </c>
      <c r="Q188" s="320">
        <f t="shared" ref="Q188:AC188" si="765">Q178/86400</f>
        <v>1.2268518518518519E-2</v>
      </c>
      <c r="R188" s="320">
        <f t="shared" si="765"/>
        <v>1.3425925925925926E-2</v>
      </c>
      <c r="S188" s="320">
        <f t="shared" si="765"/>
        <v>1.1342592592592593E-2</v>
      </c>
      <c r="T188" s="320">
        <f t="shared" si="765"/>
        <v>9.0277777777777769E-3</v>
      </c>
      <c r="U188" s="320">
        <f t="shared" si="765"/>
        <v>1.5972222222222221E-2</v>
      </c>
      <c r="V188" s="320">
        <f t="shared" si="765"/>
        <v>1.8749999999999999E-2</v>
      </c>
      <c r="W188" s="320">
        <f t="shared" si="765"/>
        <v>1.7592592592592594E-2</v>
      </c>
      <c r="X188" s="320">
        <f t="shared" si="765"/>
        <v>1.9907407407407408E-2</v>
      </c>
      <c r="Y188" s="320">
        <f t="shared" si="765"/>
        <v>1.6435185185185185E-2</v>
      </c>
      <c r="Z188" s="320">
        <f t="shared" si="765"/>
        <v>1.7824074074074076E-2</v>
      </c>
      <c r="AA188" s="320">
        <f t="shared" si="765"/>
        <v>1.3194444444444444E-2</v>
      </c>
      <c r="AB188" s="320">
        <f t="shared" si="765"/>
        <v>1.5972222222222221E-2</v>
      </c>
      <c r="AC188" s="319">
        <f t="shared" si="765"/>
        <v>0.13472222222222222</v>
      </c>
      <c r="AE188" s="321" t="s">
        <v>136</v>
      </c>
      <c r="AF188" s="320">
        <f t="shared" ref="AF188:AR188" si="766">AF178/86400</f>
        <v>1.2500000000000001E-2</v>
      </c>
      <c r="AG188" s="320">
        <f t="shared" si="766"/>
        <v>1.1342592592592593E-2</v>
      </c>
      <c r="AH188" s="320">
        <f t="shared" si="766"/>
        <v>1.2037037037037037E-2</v>
      </c>
      <c r="AI188" s="320">
        <f t="shared" si="766"/>
        <v>1.4583333333333334E-2</v>
      </c>
      <c r="AJ188" s="320">
        <f t="shared" si="766"/>
        <v>8.7962962962962968E-3</v>
      </c>
      <c r="AK188" s="320">
        <f t="shared" si="766"/>
        <v>1.1342592592592593E-2</v>
      </c>
      <c r="AL188" s="320">
        <f t="shared" si="766"/>
        <v>1.7361111111111112E-2</v>
      </c>
      <c r="AM188" s="320">
        <f t="shared" si="766"/>
        <v>1.8287037037037036E-2</v>
      </c>
      <c r="AN188" s="320">
        <f t="shared" si="766"/>
        <v>1.2500000000000001E-2</v>
      </c>
      <c r="AO188" s="320">
        <f t="shared" si="766"/>
        <v>1.6435185185185185E-2</v>
      </c>
      <c r="AP188" s="320">
        <f t="shared" si="766"/>
        <v>1.5046296296296295E-2</v>
      </c>
      <c r="AQ188" s="320">
        <f t="shared" si="766"/>
        <v>0</v>
      </c>
      <c r="AR188" s="319">
        <f t="shared" si="766"/>
        <v>0.11874999999999999</v>
      </c>
    </row>
    <row r="189" spans="1:44" ht="16" thickBot="1" x14ac:dyDescent="0.4">
      <c r="A189" s="322" t="s">
        <v>135</v>
      </c>
      <c r="B189" s="320">
        <f t="shared" ref="B189:N189" si="767">B179/86400</f>
        <v>1.6898148148148148E-2</v>
      </c>
      <c r="C189" s="320">
        <f t="shared" si="767"/>
        <v>1.5740740740740739E-2</v>
      </c>
      <c r="D189" s="320">
        <f t="shared" si="767"/>
        <v>1.8518518518518517E-2</v>
      </c>
      <c r="E189" s="320">
        <f t="shared" si="767"/>
        <v>1.712962962962963E-2</v>
      </c>
      <c r="F189" s="320">
        <f t="shared" si="767"/>
        <v>1.8518518518518517E-2</v>
      </c>
      <c r="G189" s="320">
        <f t="shared" si="767"/>
        <v>1.9907407407407408E-2</v>
      </c>
      <c r="H189" s="320">
        <f t="shared" si="767"/>
        <v>2.013888888888889E-2</v>
      </c>
      <c r="I189" s="320">
        <f t="shared" si="767"/>
        <v>2.060185185185185E-2</v>
      </c>
      <c r="J189" s="320">
        <f t="shared" si="767"/>
        <v>1.9444444444444445E-2</v>
      </c>
      <c r="K189" s="320">
        <f t="shared" si="767"/>
        <v>1.9907407407407408E-2</v>
      </c>
      <c r="L189" s="320">
        <f t="shared" si="767"/>
        <v>1.9907407407407408E-2</v>
      </c>
      <c r="M189" s="320">
        <f t="shared" si="767"/>
        <v>2.0370370370370372E-2</v>
      </c>
      <c r="N189" s="319">
        <f t="shared" si="767"/>
        <v>0.16689814814814816</v>
      </c>
      <c r="P189" s="322" t="s">
        <v>135</v>
      </c>
      <c r="Q189" s="320">
        <f t="shared" ref="Q189:AC189" si="768">Q179/86400</f>
        <v>1.712962962962963E-2</v>
      </c>
      <c r="R189" s="320">
        <f t="shared" si="768"/>
        <v>1.8749999999999999E-2</v>
      </c>
      <c r="S189" s="320">
        <f t="shared" si="768"/>
        <v>1.6435185185185185E-2</v>
      </c>
      <c r="T189" s="320">
        <f t="shared" si="768"/>
        <v>1.412037037037037E-2</v>
      </c>
      <c r="U189" s="320">
        <f t="shared" si="768"/>
        <v>1.8981481481481481E-2</v>
      </c>
      <c r="V189" s="320">
        <f t="shared" si="768"/>
        <v>2.0370370370370372E-2</v>
      </c>
      <c r="W189" s="320">
        <f t="shared" si="768"/>
        <v>1.9444444444444445E-2</v>
      </c>
      <c r="X189" s="320">
        <f t="shared" si="768"/>
        <v>2.0833333333333332E-2</v>
      </c>
      <c r="Y189" s="320">
        <f t="shared" si="768"/>
        <v>1.8749999999999999E-2</v>
      </c>
      <c r="Z189" s="320">
        <f t="shared" si="768"/>
        <v>2.0833333333333332E-2</v>
      </c>
      <c r="AA189" s="320">
        <f t="shared" si="768"/>
        <v>1.9212962962962963E-2</v>
      </c>
      <c r="AB189" s="320">
        <f t="shared" si="768"/>
        <v>1.8981481481481481E-2</v>
      </c>
      <c r="AC189" s="319">
        <f t="shared" si="768"/>
        <v>0.1648148148148148</v>
      </c>
      <c r="AE189" s="322" t="s">
        <v>135</v>
      </c>
      <c r="AF189" s="320">
        <f t="shared" ref="AF189:AR189" si="769">AF179/86400</f>
        <v>1.6898148148148148E-2</v>
      </c>
      <c r="AG189" s="320">
        <f t="shared" si="769"/>
        <v>1.7824074074074076E-2</v>
      </c>
      <c r="AH189" s="320">
        <f t="shared" si="769"/>
        <v>1.5046296296296295E-2</v>
      </c>
      <c r="AI189" s="320">
        <f t="shared" si="769"/>
        <v>1.8981481481481481E-2</v>
      </c>
      <c r="AJ189" s="320">
        <f t="shared" si="769"/>
        <v>1.8518518518518517E-2</v>
      </c>
      <c r="AK189" s="320">
        <f t="shared" si="769"/>
        <v>1.8287037037037036E-2</v>
      </c>
      <c r="AL189" s="320">
        <f t="shared" si="769"/>
        <v>1.9444444444444445E-2</v>
      </c>
      <c r="AM189" s="320">
        <f t="shared" si="769"/>
        <v>2.060185185185185E-2</v>
      </c>
      <c r="AN189" s="320">
        <f t="shared" si="769"/>
        <v>1.7592592592592594E-2</v>
      </c>
      <c r="AO189" s="320">
        <f t="shared" si="769"/>
        <v>2.013888888888889E-2</v>
      </c>
      <c r="AP189" s="320">
        <f t="shared" si="769"/>
        <v>1.9444444444444445E-2</v>
      </c>
      <c r="AQ189" s="320">
        <f t="shared" si="769"/>
        <v>1.6203703703703703E-2</v>
      </c>
      <c r="AR189" s="319">
        <f t="shared" si="769"/>
        <v>0.16319444444444445</v>
      </c>
    </row>
    <row r="190" spans="1:44" ht="16" thickBot="1" x14ac:dyDescent="0.4">
      <c r="A190" s="321" t="s">
        <v>134</v>
      </c>
      <c r="B190" s="320">
        <f t="shared" ref="B190:N190" si="770">B180/86400</f>
        <v>1.4583333333333334E-2</v>
      </c>
      <c r="C190" s="320">
        <f t="shared" si="770"/>
        <v>1.4583333333333334E-2</v>
      </c>
      <c r="D190" s="320">
        <f t="shared" si="770"/>
        <v>1.712962962962963E-2</v>
      </c>
      <c r="E190" s="320">
        <f t="shared" si="770"/>
        <v>1.5046296296296295E-2</v>
      </c>
      <c r="F190" s="320">
        <f t="shared" si="770"/>
        <v>1.6203703703703703E-2</v>
      </c>
      <c r="G190" s="320">
        <f t="shared" si="770"/>
        <v>1.9444444444444445E-2</v>
      </c>
      <c r="H190" s="320">
        <f t="shared" si="770"/>
        <v>1.8981481481481481E-2</v>
      </c>
      <c r="I190" s="320">
        <f t="shared" si="770"/>
        <v>2.013888888888889E-2</v>
      </c>
      <c r="J190" s="320">
        <f t="shared" si="770"/>
        <v>1.8518518518518517E-2</v>
      </c>
      <c r="K190" s="320">
        <f t="shared" si="770"/>
        <v>1.8287037037037036E-2</v>
      </c>
      <c r="L190" s="320">
        <f t="shared" si="770"/>
        <v>1.9212962962962963E-2</v>
      </c>
      <c r="M190" s="320">
        <f t="shared" si="770"/>
        <v>1.9907407407407408E-2</v>
      </c>
      <c r="N190" s="319">
        <f t="shared" si="770"/>
        <v>0.15462962962962962</v>
      </c>
      <c r="P190" s="321" t="s">
        <v>134</v>
      </c>
      <c r="Q190" s="320">
        <f t="shared" ref="Q190:AC190" si="771">Q180/86400</f>
        <v>1.412037037037037E-2</v>
      </c>
      <c r="R190" s="320">
        <f t="shared" si="771"/>
        <v>1.6666666666666666E-2</v>
      </c>
      <c r="S190" s="320">
        <f t="shared" si="771"/>
        <v>1.4583333333333334E-2</v>
      </c>
      <c r="T190" s="320">
        <f t="shared" si="771"/>
        <v>1.1342592592592593E-2</v>
      </c>
      <c r="U190" s="320">
        <f t="shared" si="771"/>
        <v>1.7824074074074076E-2</v>
      </c>
      <c r="V190" s="320">
        <f t="shared" si="771"/>
        <v>1.9444444444444445E-2</v>
      </c>
      <c r="W190" s="320">
        <f t="shared" si="771"/>
        <v>1.8749999999999999E-2</v>
      </c>
      <c r="X190" s="320">
        <f t="shared" si="771"/>
        <v>2.0370370370370372E-2</v>
      </c>
      <c r="Y190" s="320">
        <f t="shared" si="771"/>
        <v>1.7592592592592594E-2</v>
      </c>
      <c r="Z190" s="320">
        <f t="shared" si="771"/>
        <v>1.9212962962962963E-2</v>
      </c>
      <c r="AA190" s="320">
        <f t="shared" si="771"/>
        <v>1.712962962962963E-2</v>
      </c>
      <c r="AB190" s="320">
        <f t="shared" si="771"/>
        <v>1.7592592592592594E-2</v>
      </c>
      <c r="AC190" s="319">
        <f t="shared" si="771"/>
        <v>0.15069444444444444</v>
      </c>
      <c r="AE190" s="321" t="s">
        <v>134</v>
      </c>
      <c r="AF190" s="320">
        <f t="shared" ref="AF190:AR190" si="772">AF180/86400</f>
        <v>1.412037037037037E-2</v>
      </c>
      <c r="AG190" s="320">
        <f t="shared" si="772"/>
        <v>1.5046296296296295E-2</v>
      </c>
      <c r="AH190" s="320">
        <f t="shared" si="772"/>
        <v>1.3657407407407408E-2</v>
      </c>
      <c r="AI190" s="320">
        <f t="shared" si="772"/>
        <v>1.712962962962963E-2</v>
      </c>
      <c r="AJ190" s="320">
        <f t="shared" si="772"/>
        <v>1.5740740740740739E-2</v>
      </c>
      <c r="AK190" s="320">
        <f t="shared" si="772"/>
        <v>1.4814814814814815E-2</v>
      </c>
      <c r="AL190" s="320">
        <f t="shared" si="772"/>
        <v>1.7824074074074076E-2</v>
      </c>
      <c r="AM190" s="320">
        <f t="shared" si="772"/>
        <v>1.9907407407407408E-2</v>
      </c>
      <c r="AN190" s="320">
        <f t="shared" si="772"/>
        <v>1.5509259259259259E-2</v>
      </c>
      <c r="AO190" s="320">
        <f t="shared" si="772"/>
        <v>1.8749999999999999E-2</v>
      </c>
      <c r="AP190" s="320">
        <f t="shared" si="772"/>
        <v>1.8287037037037036E-2</v>
      </c>
      <c r="AQ190" s="320">
        <f t="shared" si="772"/>
        <v>8.7962962962962968E-3</v>
      </c>
      <c r="AR190" s="319">
        <f t="shared" si="772"/>
        <v>0.14374999999999999</v>
      </c>
    </row>
    <row r="191" spans="1:44" ht="16" thickBot="1" x14ac:dyDescent="0.4">
      <c r="A191" s="322" t="s">
        <v>133</v>
      </c>
      <c r="B191" s="320">
        <f t="shared" ref="B191:N191" si="773">B181/86400</f>
        <v>8.1018518518518514E-3</v>
      </c>
      <c r="C191" s="320">
        <f t="shared" si="773"/>
        <v>1.0416666666666666E-2</v>
      </c>
      <c r="D191" s="320">
        <f t="shared" si="773"/>
        <v>1.2962962962962963E-2</v>
      </c>
      <c r="E191" s="320">
        <f t="shared" si="773"/>
        <v>8.7962962962962968E-3</v>
      </c>
      <c r="F191" s="320">
        <f t="shared" si="773"/>
        <v>9.0277777777777769E-3</v>
      </c>
      <c r="G191" s="320">
        <f t="shared" si="773"/>
        <v>1.6666666666666666E-2</v>
      </c>
      <c r="H191" s="320">
        <f t="shared" si="773"/>
        <v>1.7361111111111112E-2</v>
      </c>
      <c r="I191" s="320">
        <f t="shared" si="773"/>
        <v>1.8749999999999999E-2</v>
      </c>
      <c r="J191" s="320">
        <f t="shared" si="773"/>
        <v>1.5972222222222221E-2</v>
      </c>
      <c r="K191" s="320">
        <f t="shared" si="773"/>
        <v>1.2731481481481481E-2</v>
      </c>
      <c r="L191" s="320">
        <f t="shared" si="773"/>
        <v>1.6203703703703703E-2</v>
      </c>
      <c r="M191" s="320">
        <f t="shared" si="773"/>
        <v>1.6435185185185185E-2</v>
      </c>
      <c r="N191" s="319">
        <f t="shared" si="773"/>
        <v>0.11805555555555555</v>
      </c>
      <c r="P191" s="322" t="s">
        <v>133</v>
      </c>
      <c r="Q191" s="320">
        <f t="shared" ref="Q191:AC191" si="774">Q181/86400</f>
        <v>7.6388888888888886E-3</v>
      </c>
      <c r="R191" s="320">
        <f t="shared" si="774"/>
        <v>1.1111111111111112E-2</v>
      </c>
      <c r="S191" s="320">
        <f t="shared" si="774"/>
        <v>8.564814814814815E-3</v>
      </c>
      <c r="T191" s="320">
        <f t="shared" si="774"/>
        <v>6.2500000000000003E-3</v>
      </c>
      <c r="U191" s="320">
        <f t="shared" si="774"/>
        <v>1.1574074074074073E-2</v>
      </c>
      <c r="V191" s="320">
        <f t="shared" si="774"/>
        <v>1.5972222222222221E-2</v>
      </c>
      <c r="W191" s="320">
        <f t="shared" si="774"/>
        <v>1.412037037037037E-2</v>
      </c>
      <c r="X191" s="320">
        <f t="shared" si="774"/>
        <v>1.9212962962962963E-2</v>
      </c>
      <c r="Y191" s="320">
        <f t="shared" si="774"/>
        <v>1.3888888888888888E-2</v>
      </c>
      <c r="Z191" s="320">
        <f t="shared" si="774"/>
        <v>1.4814814814814815E-2</v>
      </c>
      <c r="AA191" s="320">
        <f t="shared" si="774"/>
        <v>9.4907407407407406E-3</v>
      </c>
      <c r="AB191" s="320">
        <f t="shared" si="774"/>
        <v>1.3425925925925926E-2</v>
      </c>
      <c r="AC191" s="319">
        <f t="shared" si="774"/>
        <v>0.10833333333333334</v>
      </c>
      <c r="AE191" s="322" t="s">
        <v>133</v>
      </c>
      <c r="AF191" s="320">
        <f t="shared" ref="AF191:AR191" si="775">AF181/86400</f>
        <v>9.0277777777777769E-3</v>
      </c>
      <c r="AG191" s="320">
        <f t="shared" si="775"/>
        <v>6.2500000000000003E-3</v>
      </c>
      <c r="AH191" s="320">
        <f t="shared" si="775"/>
        <v>9.7222222222222224E-3</v>
      </c>
      <c r="AI191" s="320">
        <f t="shared" si="775"/>
        <v>1.2962962962962963E-2</v>
      </c>
      <c r="AJ191" s="320">
        <f t="shared" si="775"/>
        <v>1.3888888888888889E-3</v>
      </c>
      <c r="AK191" s="320">
        <f t="shared" si="775"/>
        <v>2.3148148148148149E-4</v>
      </c>
      <c r="AL191" s="320">
        <f t="shared" si="775"/>
        <v>1.412037037037037E-2</v>
      </c>
      <c r="AM191" s="320">
        <f t="shared" si="775"/>
        <v>1.5046296296296295E-2</v>
      </c>
      <c r="AN191" s="320">
        <f t="shared" si="775"/>
        <v>8.564814814814815E-3</v>
      </c>
      <c r="AO191" s="320">
        <f t="shared" si="775"/>
        <v>1.3425925925925926E-2</v>
      </c>
      <c r="AP191" s="320">
        <f t="shared" si="775"/>
        <v>3.2407407407407406E-3</v>
      </c>
      <c r="AQ191" s="320">
        <f t="shared" si="775"/>
        <v>0</v>
      </c>
      <c r="AR191" s="319">
        <f t="shared" si="775"/>
        <v>7.7314814814814808E-2</v>
      </c>
    </row>
    <row r="192" spans="1:44" ht="16" thickBot="1" x14ac:dyDescent="0.4">
      <c r="A192" s="321" t="s">
        <v>132</v>
      </c>
      <c r="B192" s="320">
        <f t="shared" ref="B192:N192" si="776">B182/86400</f>
        <v>2.3148148148148149E-4</v>
      </c>
      <c r="C192" s="320">
        <f t="shared" si="776"/>
        <v>5.7870370370370367E-3</v>
      </c>
      <c r="D192" s="320">
        <f t="shared" si="776"/>
        <v>3.0092592592592593E-3</v>
      </c>
      <c r="E192" s="320">
        <f t="shared" si="776"/>
        <v>0</v>
      </c>
      <c r="F192" s="320">
        <f t="shared" si="776"/>
        <v>6.7129629629629631E-3</v>
      </c>
      <c r="G192" s="320">
        <f t="shared" si="776"/>
        <v>1.087962962962963E-2</v>
      </c>
      <c r="H192" s="320">
        <f t="shared" si="776"/>
        <v>1.1111111111111112E-2</v>
      </c>
      <c r="I192" s="320">
        <f t="shared" si="776"/>
        <v>1.2037037037037037E-2</v>
      </c>
      <c r="J192" s="320">
        <f t="shared" si="776"/>
        <v>9.9537037037037042E-3</v>
      </c>
      <c r="K192" s="320">
        <f t="shared" si="776"/>
        <v>2.3148148148148149E-4</v>
      </c>
      <c r="L192" s="320">
        <f t="shared" si="776"/>
        <v>9.2592592592592596E-4</v>
      </c>
      <c r="M192" s="320">
        <f t="shared" si="776"/>
        <v>6.7129629629629631E-3</v>
      </c>
      <c r="N192" s="319">
        <f t="shared" si="776"/>
        <v>5.9722222222222225E-2</v>
      </c>
      <c r="P192" s="321" t="s">
        <v>132</v>
      </c>
      <c r="Q192" s="320">
        <f t="shared" ref="Q192:AC192" si="777">Q182/86400</f>
        <v>6.9444444444444447E-4</v>
      </c>
      <c r="R192" s="320">
        <f t="shared" si="777"/>
        <v>5.092592592592593E-3</v>
      </c>
      <c r="S192" s="320">
        <f t="shared" si="777"/>
        <v>9.2592592592592596E-4</v>
      </c>
      <c r="T192" s="320">
        <f t="shared" si="777"/>
        <v>0</v>
      </c>
      <c r="U192" s="320">
        <f t="shared" si="777"/>
        <v>4.6296296296296298E-4</v>
      </c>
      <c r="V192" s="320">
        <f t="shared" si="777"/>
        <v>9.2592592592592587E-3</v>
      </c>
      <c r="W192" s="320">
        <f t="shared" si="777"/>
        <v>9.0277777777777769E-3</v>
      </c>
      <c r="X192" s="320">
        <f t="shared" si="777"/>
        <v>1.3888888888888888E-2</v>
      </c>
      <c r="Y192" s="320">
        <f t="shared" si="777"/>
        <v>7.6388888888888886E-3</v>
      </c>
      <c r="Z192" s="320">
        <f t="shared" si="777"/>
        <v>0</v>
      </c>
      <c r="AA192" s="320">
        <f t="shared" si="777"/>
        <v>0</v>
      </c>
      <c r="AB192" s="320">
        <f t="shared" si="777"/>
        <v>2.3148148148148147E-3</v>
      </c>
      <c r="AC192" s="319">
        <f t="shared" si="777"/>
        <v>4.6990740740740743E-2</v>
      </c>
      <c r="AE192" s="321" t="s">
        <v>132</v>
      </c>
      <c r="AF192" s="320">
        <f t="shared" ref="AF192:AR192" si="778">AF182/86400</f>
        <v>1.6203703703703703E-3</v>
      </c>
      <c r="AG192" s="320">
        <f t="shared" si="778"/>
        <v>0</v>
      </c>
      <c r="AH192" s="320">
        <f t="shared" si="778"/>
        <v>9.2592592592592596E-4</v>
      </c>
      <c r="AI192" s="320">
        <f t="shared" si="778"/>
        <v>3.9351851851851848E-3</v>
      </c>
      <c r="AJ192" s="320">
        <f t="shared" si="778"/>
        <v>0</v>
      </c>
      <c r="AK192" s="320">
        <f t="shared" si="778"/>
        <v>0</v>
      </c>
      <c r="AL192" s="320">
        <f t="shared" si="778"/>
        <v>1.6203703703703703E-3</v>
      </c>
      <c r="AM192" s="320">
        <f t="shared" si="778"/>
        <v>0</v>
      </c>
      <c r="AN192" s="320">
        <f t="shared" si="778"/>
        <v>0</v>
      </c>
      <c r="AO192" s="320">
        <f t="shared" si="778"/>
        <v>2.3148148148148147E-3</v>
      </c>
      <c r="AP192" s="320">
        <f t="shared" si="778"/>
        <v>0</v>
      </c>
      <c r="AQ192" s="320">
        <f t="shared" si="778"/>
        <v>0</v>
      </c>
      <c r="AR192" s="319">
        <f t="shared" si="778"/>
        <v>8.1018518518518514E-3</v>
      </c>
    </row>
    <row r="193" spans="1:44" ht="15" thickBot="1" x14ac:dyDescent="0.4">
      <c r="A193" s="135" t="s">
        <v>131</v>
      </c>
      <c r="B193" s="318">
        <f t="shared" ref="B193:M193" si="779">SUM(B188:B192)</f>
        <v>5.1388888888888887E-2</v>
      </c>
      <c r="C193" s="318">
        <f t="shared" si="779"/>
        <v>5.9722222222222211E-2</v>
      </c>
      <c r="D193" s="318">
        <f t="shared" si="779"/>
        <v>6.7129629629629622E-2</v>
      </c>
      <c r="E193" s="318">
        <f t="shared" si="779"/>
        <v>5.3935185185185183E-2</v>
      </c>
      <c r="F193" s="318">
        <f t="shared" si="779"/>
        <v>6.3425925925925913E-2</v>
      </c>
      <c r="G193" s="318">
        <f t="shared" si="779"/>
        <v>8.564814814814814E-2</v>
      </c>
      <c r="H193" s="318">
        <f t="shared" si="779"/>
        <v>8.6342592592592596E-2</v>
      </c>
      <c r="I193" s="318">
        <f t="shared" si="779"/>
        <v>9.1435185185185189E-2</v>
      </c>
      <c r="J193" s="318">
        <f t="shared" si="779"/>
        <v>8.1944444444444445E-2</v>
      </c>
      <c r="K193" s="318">
        <f t="shared" si="779"/>
        <v>6.7824074074074078E-2</v>
      </c>
      <c r="L193" s="318">
        <f t="shared" si="779"/>
        <v>7.3842592592592599E-2</v>
      </c>
      <c r="M193" s="318">
        <f t="shared" si="779"/>
        <v>8.1944444444444445E-2</v>
      </c>
      <c r="N193" s="317">
        <f>N183/86400</f>
        <v>0.64097222222222228</v>
      </c>
      <c r="P193" s="135" t="s">
        <v>131</v>
      </c>
      <c r="Q193" s="318">
        <f t="shared" ref="Q193:AB193" si="780">SUM(Q188:Q192)</f>
        <v>5.185185185185185E-2</v>
      </c>
      <c r="R193" s="318">
        <f t="shared" si="780"/>
        <v>6.5046296296296297E-2</v>
      </c>
      <c r="S193" s="318">
        <f t="shared" si="780"/>
        <v>5.1851851851851857E-2</v>
      </c>
      <c r="T193" s="318">
        <f t="shared" si="780"/>
        <v>4.0740740740740737E-2</v>
      </c>
      <c r="U193" s="318">
        <f t="shared" si="780"/>
        <v>6.4814814814814811E-2</v>
      </c>
      <c r="V193" s="318">
        <f t="shared" si="780"/>
        <v>8.3796296296296299E-2</v>
      </c>
      <c r="W193" s="318">
        <f t="shared" si="780"/>
        <v>7.8935185185185178E-2</v>
      </c>
      <c r="X193" s="318">
        <f t="shared" si="780"/>
        <v>9.4212962962962971E-2</v>
      </c>
      <c r="Y193" s="318">
        <f t="shared" si="780"/>
        <v>7.4305555555555541E-2</v>
      </c>
      <c r="Z193" s="318">
        <f t="shared" si="780"/>
        <v>7.2685185185185186E-2</v>
      </c>
      <c r="AA193" s="318">
        <f t="shared" si="780"/>
        <v>5.9027777777777776E-2</v>
      </c>
      <c r="AB193" s="318">
        <f t="shared" si="780"/>
        <v>6.8287037037037035E-2</v>
      </c>
      <c r="AC193" s="317">
        <f>AC183/86400</f>
        <v>0.60555555555555551</v>
      </c>
      <c r="AE193" s="135" t="s">
        <v>131</v>
      </c>
      <c r="AF193" s="318">
        <f t="shared" ref="AF193:AQ193" si="781">SUM(AF188:AF192)</f>
        <v>5.4166666666666669E-2</v>
      </c>
      <c r="AG193" s="318">
        <f t="shared" si="781"/>
        <v>5.0462962962962959E-2</v>
      </c>
      <c r="AH193" s="318">
        <f t="shared" si="781"/>
        <v>5.1388888888888894E-2</v>
      </c>
      <c r="AI193" s="318">
        <f t="shared" si="781"/>
        <v>6.7592592592592593E-2</v>
      </c>
      <c r="AJ193" s="318">
        <f t="shared" si="781"/>
        <v>4.4444444444444446E-2</v>
      </c>
      <c r="AK193" s="318">
        <f t="shared" si="781"/>
        <v>4.4675925925925924E-2</v>
      </c>
      <c r="AL193" s="318">
        <f t="shared" si="781"/>
        <v>7.0370370370370375E-2</v>
      </c>
      <c r="AM193" s="318">
        <f t="shared" si="781"/>
        <v>7.3842592592592599E-2</v>
      </c>
      <c r="AN193" s="318">
        <f t="shared" si="781"/>
        <v>5.4166666666666669E-2</v>
      </c>
      <c r="AO193" s="318">
        <f t="shared" si="781"/>
        <v>7.1064814814814817E-2</v>
      </c>
      <c r="AP193" s="318">
        <f t="shared" si="781"/>
        <v>5.6018518518518509E-2</v>
      </c>
      <c r="AQ193" s="318">
        <f t="shared" si="781"/>
        <v>2.5000000000000001E-2</v>
      </c>
      <c r="AR193" s="317">
        <f>AR183/86400</f>
        <v>0.51111111111111107</v>
      </c>
    </row>
    <row r="194" spans="1:44" ht="15" thickBot="1" x14ac:dyDescent="0.4">
      <c r="A194" s="59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316"/>
      <c r="P194" s="59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316"/>
      <c r="AE194" s="59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316"/>
    </row>
  </sheetData>
  <conditionalFormatting sqref="BW23 AI107 AI135 BW65:BW80 EY92:EY107 EY135 DK135 DK80 IA86:IA87 CY36:DJ50 EM36:EX50 IA80 HO65:IA79 HO36:HZ50 W65:AH79 AI80 BK92:BV106 BK65:BV79 DK86:DK87 CY65:DJ79 EY80 EM65:EY79 GM65:GM80 GA65:GL79 X92:AH106 CY92:DK106 EX107 EM92:EX106 GA92:GM107 EM120:EX134 HO92:HZ107 DK107 DK51 EY51 BK22:BO22 BK8:BV21 HO135:IA135 GA135:GM135 BW86:BW87 CY120:DJ134 CY8:DJ22 W8:AH22 DK23 W120:AH134 BK120:BV134 W36:AH50 GA120:GL134 HO120:HZ134">
    <cfRule type="cellIs" dxfId="258" priority="134" operator="greaterThan">
      <formula>89.9</formula>
    </cfRule>
  </conditionalFormatting>
  <conditionalFormatting sqref="IA113:IA114">
    <cfRule type="cellIs" dxfId="257" priority="117" operator="greaterThan">
      <formula>89.9</formula>
    </cfRule>
  </conditionalFormatting>
  <conditionalFormatting sqref="AI141:AI144">
    <cfRule type="cellIs" dxfId="256" priority="114" operator="greaterThan">
      <formula>89.9</formula>
    </cfRule>
  </conditionalFormatting>
  <conditionalFormatting sqref="DK65:DK79">
    <cfRule type="cellIs" dxfId="255" priority="129" operator="greaterThan">
      <formula>89.9</formula>
    </cfRule>
  </conditionalFormatting>
  <conditionalFormatting sqref="AI23">
    <cfRule type="cellIs" dxfId="254" priority="157" operator="greaterThan">
      <formula>89.9</formula>
    </cfRule>
  </conditionalFormatting>
  <conditionalFormatting sqref="EY23">
    <cfRule type="cellIs" dxfId="253" priority="156" operator="greaterThan">
      <formula>89.9</formula>
    </cfRule>
  </conditionalFormatting>
  <conditionalFormatting sqref="JJ8:JO23 JC8:JH23 JC24:JK28">
    <cfRule type="cellIs" dxfId="252" priority="154" operator="greaterThan">
      <formula>89.9</formula>
    </cfRule>
  </conditionalFormatting>
  <conditionalFormatting sqref="JI8:JI23">
    <cfRule type="cellIs" dxfId="251" priority="153" operator="greaterThan">
      <formula>89.9</formula>
    </cfRule>
  </conditionalFormatting>
  <conditionalFormatting sqref="ES8:ES22">
    <cfRule type="cellIs" dxfId="250" priority="145" operator="greaterThan">
      <formula>89.9</formula>
    </cfRule>
  </conditionalFormatting>
  <conditionalFormatting sqref="EM8:ER22">
    <cfRule type="cellIs" dxfId="249" priority="146" operator="greaterThan">
      <formula>89.9</formula>
    </cfRule>
  </conditionalFormatting>
  <conditionalFormatting sqref="ET8:EX22">
    <cfRule type="cellIs" dxfId="248" priority="144" operator="greaterThan">
      <formula>89.9</formula>
    </cfRule>
  </conditionalFormatting>
  <conditionalFormatting sqref="GA8:GF22">
    <cfRule type="cellIs" dxfId="247" priority="143" operator="greaterThan">
      <formula>89.9</formula>
    </cfRule>
  </conditionalFormatting>
  <conditionalFormatting sqref="GG8:GG22">
    <cfRule type="cellIs" dxfId="246" priority="142" operator="greaterThan">
      <formula>89.9</formula>
    </cfRule>
  </conditionalFormatting>
  <conditionalFormatting sqref="KX8:LC23 KQ8:KV23 KQ24:KY28">
    <cfRule type="cellIs" dxfId="245" priority="152" operator="greaterThan">
      <formula>89.9</formula>
    </cfRule>
  </conditionalFormatting>
  <conditionalFormatting sqref="KW8:KW23">
    <cfRule type="cellIs" dxfId="244" priority="151" operator="greaterThan">
      <formula>89.9</formula>
    </cfRule>
  </conditionalFormatting>
  <conditionalFormatting sqref="ML8:MQ23 ME8:MJ23 ME24:MM28">
    <cfRule type="cellIs" dxfId="243" priority="150" operator="greaterThan">
      <formula>89.9</formula>
    </cfRule>
  </conditionalFormatting>
  <conditionalFormatting sqref="MK8:MK23">
    <cfRule type="cellIs" dxfId="242" priority="149" operator="greaterThan">
      <formula>89.9</formula>
    </cfRule>
  </conditionalFormatting>
  <conditionalFormatting sqref="NZ8:OE23 NS8:NX23 NS24:OA28">
    <cfRule type="cellIs" dxfId="241" priority="148" operator="greaterThan">
      <formula>89.9</formula>
    </cfRule>
  </conditionalFormatting>
  <conditionalFormatting sqref="NY8:NY23">
    <cfRule type="cellIs" dxfId="240" priority="147" operator="greaterThan">
      <formula>89.9</formula>
    </cfRule>
  </conditionalFormatting>
  <conditionalFormatting sqref="GM23">
    <cfRule type="cellIs" dxfId="239" priority="155" operator="greaterThan">
      <formula>89.9</formula>
    </cfRule>
  </conditionalFormatting>
  <conditionalFormatting sqref="GH8:GH22">
    <cfRule type="cellIs" dxfId="238" priority="141" operator="greaterThan">
      <formula>89.9</formula>
    </cfRule>
  </conditionalFormatting>
  <conditionalFormatting sqref="GI8:GL22">
    <cfRule type="cellIs" dxfId="237" priority="140" operator="greaterThan">
      <formula>89.9</formula>
    </cfRule>
  </conditionalFormatting>
  <conditionalFormatting sqref="IA23">
    <cfRule type="cellIs" dxfId="236" priority="139" operator="greaterThan">
      <formula>89.9</formula>
    </cfRule>
  </conditionalFormatting>
  <conditionalFormatting sqref="HU8:HU22">
    <cfRule type="cellIs" dxfId="235" priority="137" operator="greaterThan">
      <formula>89.9</formula>
    </cfRule>
  </conditionalFormatting>
  <conditionalFormatting sqref="HO8:HT22">
    <cfRule type="cellIs" dxfId="234" priority="138" operator="greaterThan">
      <formula>89.9</formula>
    </cfRule>
  </conditionalFormatting>
  <conditionalFormatting sqref="HV8:HV22">
    <cfRule type="cellIs" dxfId="233" priority="136" operator="greaterThan">
      <formula>89.9</formula>
    </cfRule>
  </conditionalFormatting>
  <conditionalFormatting sqref="HW8:HZ22">
    <cfRule type="cellIs" dxfId="232" priority="135" operator="greaterThan">
      <formula>89.9</formula>
    </cfRule>
  </conditionalFormatting>
  <conditionalFormatting sqref="GM51">
    <cfRule type="cellIs" dxfId="231" priority="131" operator="greaterThan">
      <formula>89.9</formula>
    </cfRule>
  </conditionalFormatting>
  <conditionalFormatting sqref="IA51">
    <cfRule type="cellIs" dxfId="230" priority="130" operator="greaterThan">
      <formula>89.9</formula>
    </cfRule>
  </conditionalFormatting>
  <conditionalFormatting sqref="BP22:BV22">
    <cfRule type="cellIs" dxfId="229" priority="133" operator="greaterThan">
      <formula>89.9</formula>
    </cfRule>
  </conditionalFormatting>
  <conditionalFormatting sqref="BK36:BV50">
    <cfRule type="cellIs" dxfId="228" priority="132" operator="greaterThan">
      <formula>89.9</formula>
    </cfRule>
  </conditionalFormatting>
  <conditionalFormatting sqref="JI80">
    <cfRule type="cellIs" dxfId="227" priority="127" operator="greaterThan">
      <formula>89.9</formula>
    </cfRule>
  </conditionalFormatting>
  <conditionalFormatting sqref="JJ80:JO80 JC80:JH80 JC65:JO79 JC81:JN85">
    <cfRule type="cellIs" dxfId="226" priority="128" operator="greaterThan">
      <formula>89.9</formula>
    </cfRule>
  </conditionalFormatting>
  <conditionalFormatting sqref="KW80">
    <cfRule type="cellIs" dxfId="225" priority="125" operator="greaterThan">
      <formula>89.9</formula>
    </cfRule>
  </conditionalFormatting>
  <conditionalFormatting sqref="KX80:LC80 KQ80:KV80 KQ65:LC79 KQ81:LB85">
    <cfRule type="cellIs" dxfId="224" priority="126" operator="greaterThan">
      <formula>89.9</formula>
    </cfRule>
  </conditionalFormatting>
  <conditionalFormatting sqref="EY113:EY114">
    <cfRule type="cellIs" dxfId="223" priority="119" operator="greaterThan">
      <formula>89.9</formula>
    </cfRule>
  </conditionalFormatting>
  <conditionalFormatting sqref="GM86:GM87">
    <cfRule type="cellIs" dxfId="222" priority="123" operator="greaterThan">
      <formula>89.9</formula>
    </cfRule>
  </conditionalFormatting>
  <conditionalFormatting sqref="BW115">
    <cfRule type="cellIs" dxfId="221" priority="121" operator="greaterThan">
      <formula>89.9</formula>
    </cfRule>
  </conditionalFormatting>
  <conditionalFormatting sqref="AI113:AI114">
    <cfRule type="cellIs" dxfId="220" priority="122" operator="greaterThan">
      <formula>89.9</formula>
    </cfRule>
  </conditionalFormatting>
  <conditionalFormatting sqref="DK141:DK144">
    <cfRule type="cellIs" dxfId="219" priority="113" operator="greaterThan">
      <formula>89.9</formula>
    </cfRule>
  </conditionalFormatting>
  <conditionalFormatting sqref="EY141:EY144">
    <cfRule type="cellIs" dxfId="218" priority="112" operator="greaterThan">
      <formula>89.9</formula>
    </cfRule>
  </conditionalFormatting>
  <conditionalFormatting sqref="EY86:EY87">
    <cfRule type="cellIs" dxfId="217" priority="124" operator="greaterThan">
      <formula>89.9</formula>
    </cfRule>
  </conditionalFormatting>
  <conditionalFormatting sqref="GM141:GM144">
    <cfRule type="cellIs" dxfId="216" priority="111" operator="greaterThan">
      <formula>89.9</formula>
    </cfRule>
  </conditionalFormatting>
  <conditionalFormatting sqref="DK113:DK114">
    <cfRule type="cellIs" dxfId="215" priority="120" operator="greaterThan">
      <formula>89.9</formula>
    </cfRule>
  </conditionalFormatting>
  <conditionalFormatting sqref="IA141:IA144">
    <cfRule type="cellIs" dxfId="214" priority="110" operator="greaterThan">
      <formula>89.9</formula>
    </cfRule>
  </conditionalFormatting>
  <conditionalFormatting sqref="BW92:BW107">
    <cfRule type="cellIs" dxfId="213" priority="109" operator="greaterThan">
      <formula>89.9</formula>
    </cfRule>
  </conditionalFormatting>
  <conditionalFormatting sqref="GM113:GM114">
    <cfRule type="cellIs" dxfId="212" priority="118" operator="greaterThan">
      <formula>89.9</formula>
    </cfRule>
  </conditionalFormatting>
  <conditionalFormatting sqref="JI108">
    <cfRule type="cellIs" dxfId="211" priority="115" operator="greaterThan">
      <formula>89.9</formula>
    </cfRule>
  </conditionalFormatting>
  <conditionalFormatting sqref="JJ108:JN108 JC108:JH108 JC109:JN113 JC92:JO106 JO107:JO115">
    <cfRule type="cellIs" dxfId="210" priority="116" operator="greaterThan">
      <formula>89.9</formula>
    </cfRule>
  </conditionalFormatting>
  <conditionalFormatting sqref="ET107:EW107">
    <cfRule type="cellIs" dxfId="209" priority="107" operator="greaterThan">
      <formula>89.9</formula>
    </cfRule>
  </conditionalFormatting>
  <conditionalFormatting sqref="IA92:IA107">
    <cfRule type="cellIs" dxfId="208" priority="106" operator="greaterThan">
      <formula>89.9</formula>
    </cfRule>
  </conditionalFormatting>
  <conditionalFormatting sqref="EM107:ES107">
    <cfRule type="cellIs" dxfId="207" priority="108" operator="greaterThan">
      <formula>89.9</formula>
    </cfRule>
  </conditionalFormatting>
  <conditionalFormatting sqref="BW135:BW145">
    <cfRule type="cellIs" dxfId="206" priority="105" operator="greaterThan">
      <formula>89.9</formula>
    </cfRule>
  </conditionalFormatting>
  <conditionalFormatting sqref="BW24:BW28">
    <cfRule type="cellIs" dxfId="205" priority="104" operator="greaterThan">
      <formula>89.9</formula>
    </cfRule>
  </conditionalFormatting>
  <conditionalFormatting sqref="DK24:DK28">
    <cfRule type="cellIs" dxfId="204" priority="102" operator="greaterThan">
      <formula>89.9</formula>
    </cfRule>
  </conditionalFormatting>
  <conditionalFormatting sqref="BW113:BW114">
    <cfRule type="cellIs" dxfId="203" priority="103" operator="greaterThan">
      <formula>89.9</formula>
    </cfRule>
  </conditionalFormatting>
  <conditionalFormatting sqref="IA57:IA58">
    <cfRule type="cellIs" dxfId="202" priority="94" operator="greaterThan">
      <formula>89.9</formula>
    </cfRule>
  </conditionalFormatting>
  <conditionalFormatting sqref="GM24:GM28">
    <cfRule type="cellIs" dxfId="201" priority="100" operator="greaterThan">
      <formula>89.9</formula>
    </cfRule>
  </conditionalFormatting>
  <conditionalFormatting sqref="EY24:EY28">
    <cfRule type="cellIs" dxfId="200" priority="98" operator="greaterThan">
      <formula>89.9</formula>
    </cfRule>
  </conditionalFormatting>
  <conditionalFormatting sqref="BW29:BW30">
    <cfRule type="cellIs" dxfId="199" priority="91" operator="greaterThan">
      <formula>89.9</formula>
    </cfRule>
  </conditionalFormatting>
  <conditionalFormatting sqref="BK80:BV80">
    <cfRule type="cellIs" dxfId="198" priority="73" operator="greaterThan">
      <formula>89.9</formula>
    </cfRule>
  </conditionalFormatting>
  <conditionalFormatting sqref="CY80:DJ80">
    <cfRule type="cellIs" dxfId="197" priority="72" operator="greaterThan">
      <formula>89.9</formula>
    </cfRule>
  </conditionalFormatting>
  <conditionalFormatting sqref="EL135">
    <cfRule type="cellIs" dxfId="196" priority="84" operator="greaterThan">
      <formula>89.9</formula>
    </cfRule>
  </conditionalFormatting>
  <conditionalFormatting sqref="IA24:IA28">
    <cfRule type="cellIs" dxfId="195" priority="101" operator="greaterThan">
      <formula>89.9</formula>
    </cfRule>
  </conditionalFormatting>
  <conditionalFormatting sqref="GM57:GM58">
    <cfRule type="cellIs" dxfId="194" priority="99" operator="greaterThan">
      <formula>89.9</formula>
    </cfRule>
  </conditionalFormatting>
  <conditionalFormatting sqref="BW57:BW58">
    <cfRule type="cellIs" dxfId="193" priority="90" operator="greaterThan">
      <formula>89.9</formula>
    </cfRule>
  </conditionalFormatting>
  <conditionalFormatting sqref="W107:AH107">
    <cfRule type="cellIs" dxfId="192" priority="77" operator="greaterThan">
      <formula>89.9</formula>
    </cfRule>
  </conditionalFormatting>
  <conditionalFormatting sqref="AI86:AI87">
    <cfRule type="cellIs" dxfId="191" priority="97" operator="greaterThan">
      <formula>89.9</formula>
    </cfRule>
  </conditionalFormatting>
  <conditionalFormatting sqref="AI24:AI28">
    <cfRule type="cellIs" dxfId="190" priority="96" operator="greaterThan">
      <formula>89.9</formula>
    </cfRule>
  </conditionalFormatting>
  <conditionalFormatting sqref="HO23:HZ23">
    <cfRule type="cellIs" dxfId="189" priority="64" operator="greaterThan">
      <formula>89.9</formula>
    </cfRule>
  </conditionalFormatting>
  <conditionalFormatting sqref="GA36:GL50">
    <cfRule type="cellIs" dxfId="188" priority="95" operator="greaterThan">
      <formula>89.9</formula>
    </cfRule>
  </conditionalFormatting>
  <conditionalFormatting sqref="AI57:AI58">
    <cfRule type="cellIs" dxfId="187" priority="93" operator="greaterThan">
      <formula>89.9</formula>
    </cfRule>
  </conditionalFormatting>
  <conditionalFormatting sqref="AI29:AI30">
    <cfRule type="cellIs" dxfId="186" priority="92" operator="greaterThan">
      <formula>89.9</formula>
    </cfRule>
  </conditionalFormatting>
  <conditionalFormatting sqref="DK29:DK30">
    <cfRule type="cellIs" dxfId="185" priority="89" operator="greaterThan">
      <formula>89.9</formula>
    </cfRule>
  </conditionalFormatting>
  <conditionalFormatting sqref="EY29:EY30">
    <cfRule type="cellIs" dxfId="184" priority="88" operator="greaterThan">
      <formula>89.9</formula>
    </cfRule>
  </conditionalFormatting>
  <conditionalFormatting sqref="GM29:GM30">
    <cfRule type="cellIs" dxfId="183" priority="87" operator="greaterThan">
      <formula>89.9</formula>
    </cfRule>
  </conditionalFormatting>
  <conditionalFormatting sqref="IA29:IA30">
    <cfRule type="cellIs" dxfId="182" priority="86" operator="greaterThan">
      <formula>89.9</formula>
    </cfRule>
  </conditionalFormatting>
  <conditionalFormatting sqref="EY57:EY58">
    <cfRule type="cellIs" dxfId="181" priority="85" operator="greaterThan">
      <formula>89.9</formula>
    </cfRule>
  </conditionalFormatting>
  <conditionalFormatting sqref="CY23:DJ23">
    <cfRule type="cellIs" dxfId="180" priority="61" operator="greaterThan">
      <formula>89.9</formula>
    </cfRule>
  </conditionalFormatting>
  <conditionalFormatting sqref="W51:AH51">
    <cfRule type="cellIs" dxfId="179" priority="75" operator="greaterThan">
      <formula>89.9</formula>
    </cfRule>
  </conditionalFormatting>
  <conditionalFormatting sqref="W23:AH23">
    <cfRule type="cellIs" dxfId="178" priority="59" operator="greaterThan">
      <formula>89.9</formula>
    </cfRule>
  </conditionalFormatting>
  <conditionalFormatting sqref="IA52:IA56">
    <cfRule type="cellIs" dxfId="177" priority="50" operator="greaterThan">
      <formula>89.9</formula>
    </cfRule>
  </conditionalFormatting>
  <conditionalFormatting sqref="EM80:EX80">
    <cfRule type="cellIs" dxfId="176" priority="69" operator="greaterThan">
      <formula>89.9</formula>
    </cfRule>
  </conditionalFormatting>
  <conditionalFormatting sqref="EM23:EX23">
    <cfRule type="cellIs" dxfId="175" priority="62" operator="greaterThan">
      <formula>89.9</formula>
    </cfRule>
  </conditionalFormatting>
  <conditionalFormatting sqref="CY107:DJ107">
    <cfRule type="cellIs" dxfId="174" priority="81" operator="greaterThan">
      <formula>89.9</formula>
    </cfRule>
  </conditionalFormatting>
  <conditionalFormatting sqref="EM135:EX135">
    <cfRule type="cellIs" dxfId="173" priority="83" operator="greaterThan">
      <formula>89.9</formula>
    </cfRule>
  </conditionalFormatting>
  <conditionalFormatting sqref="CY135:DJ135">
    <cfRule type="cellIs" dxfId="172" priority="82" operator="greaterThan">
      <formula>89.9</formula>
    </cfRule>
  </conditionalFormatting>
  <conditionalFormatting sqref="BK135:BV135">
    <cfRule type="cellIs" dxfId="171" priority="80" operator="greaterThan">
      <formula>89.9</formula>
    </cfRule>
  </conditionalFormatting>
  <conditionalFormatting sqref="BK107:BV107">
    <cfRule type="cellIs" dxfId="170" priority="79" operator="greaterThan">
      <formula>89.9</formula>
    </cfRule>
  </conditionalFormatting>
  <conditionalFormatting sqref="W135:AH135">
    <cfRule type="cellIs" dxfId="169" priority="78" operator="greaterThan">
      <formula>89.9</formula>
    </cfRule>
  </conditionalFormatting>
  <conditionalFormatting sqref="W80:AH80">
    <cfRule type="cellIs" dxfId="168" priority="76" operator="greaterThan">
      <formula>89.9</formula>
    </cfRule>
  </conditionalFormatting>
  <conditionalFormatting sqref="BK51:BV51">
    <cfRule type="cellIs" dxfId="167" priority="74" operator="greaterThan">
      <formula>89.9</formula>
    </cfRule>
  </conditionalFormatting>
  <conditionalFormatting sqref="CY51:DJ51">
    <cfRule type="cellIs" dxfId="166" priority="71" operator="greaterThan">
      <formula>89.9</formula>
    </cfRule>
  </conditionalFormatting>
  <conditionalFormatting sqref="EM51:EX51">
    <cfRule type="cellIs" dxfId="165" priority="70" operator="greaterThan">
      <formula>89.9</formula>
    </cfRule>
  </conditionalFormatting>
  <conditionalFormatting sqref="GA51:GL51">
    <cfRule type="cellIs" dxfId="164" priority="68" operator="greaterThan">
      <formula>89.9</formula>
    </cfRule>
  </conditionalFormatting>
  <conditionalFormatting sqref="GA80:GL80">
    <cfRule type="cellIs" dxfId="163" priority="67" operator="greaterThan">
      <formula>89.9</formula>
    </cfRule>
  </conditionalFormatting>
  <conditionalFormatting sqref="HO80:HZ80">
    <cfRule type="cellIs" dxfId="162" priority="66" operator="greaterThan">
      <formula>89.9</formula>
    </cfRule>
  </conditionalFormatting>
  <conditionalFormatting sqref="HO51:HZ51">
    <cfRule type="cellIs" dxfId="161" priority="65" operator="greaterThan">
      <formula>89.9</formula>
    </cfRule>
  </conditionalFormatting>
  <conditionalFormatting sqref="GA23:GL23">
    <cfRule type="cellIs" dxfId="160" priority="63" operator="greaterThan">
      <formula>89.9</formula>
    </cfRule>
  </conditionalFormatting>
  <conditionalFormatting sqref="BK23:BV23">
    <cfRule type="cellIs" dxfId="159" priority="60" operator="greaterThan">
      <formula>89.9</formula>
    </cfRule>
  </conditionalFormatting>
  <conditionalFormatting sqref="EM24:EX28">
    <cfRule type="cellIs" dxfId="158" priority="55" operator="greaterThan">
      <formula>89.9</formula>
    </cfRule>
  </conditionalFormatting>
  <conditionalFormatting sqref="GA24:GL28">
    <cfRule type="cellIs" dxfId="157" priority="54" operator="greaterThan">
      <formula>89.9</formula>
    </cfRule>
  </conditionalFormatting>
  <conditionalFormatting sqref="HO24:HZ28">
    <cfRule type="cellIs" dxfId="156" priority="53" operator="greaterThan">
      <formula>89.9</formula>
    </cfRule>
  </conditionalFormatting>
  <conditionalFormatting sqref="BW52:BW56">
    <cfRule type="cellIs" dxfId="155" priority="52" operator="greaterThan">
      <formula>89.9</formula>
    </cfRule>
  </conditionalFormatting>
  <conditionalFormatting sqref="DK52:DK58">
    <cfRule type="cellIs" dxfId="154" priority="51" operator="greaterThan">
      <formula>89.9</formula>
    </cfRule>
  </conditionalFormatting>
  <conditionalFormatting sqref="W136:AH140">
    <cfRule type="cellIs" dxfId="153" priority="11" operator="greaterThan">
      <formula>89.9</formula>
    </cfRule>
  </conditionalFormatting>
  <conditionalFormatting sqref="W24:AH28">
    <cfRule type="cellIs" dxfId="152" priority="58" operator="greaterThan">
      <formula>89.9</formula>
    </cfRule>
  </conditionalFormatting>
  <conditionalFormatting sqref="BK24:BV28">
    <cfRule type="cellIs" dxfId="151" priority="57" operator="greaterThan">
      <formula>89.9</formula>
    </cfRule>
  </conditionalFormatting>
  <conditionalFormatting sqref="CY24:DJ28">
    <cfRule type="cellIs" dxfId="150" priority="56" operator="greaterThan">
      <formula>89.9</formula>
    </cfRule>
  </conditionalFormatting>
  <conditionalFormatting sqref="GM52:GM56">
    <cfRule type="cellIs" dxfId="149" priority="49" operator="greaterThan">
      <formula>89.9</formula>
    </cfRule>
  </conditionalFormatting>
  <conditionalFormatting sqref="EY52:EY56">
    <cfRule type="cellIs" dxfId="148" priority="48" operator="greaterThan">
      <formula>89.9</formula>
    </cfRule>
  </conditionalFormatting>
  <conditionalFormatting sqref="AI52:AI56">
    <cfRule type="cellIs" dxfId="147" priority="47" operator="greaterThan">
      <formula>89.9</formula>
    </cfRule>
  </conditionalFormatting>
  <conditionalFormatting sqref="W52:AH56">
    <cfRule type="cellIs" dxfId="146" priority="46" operator="greaterThan">
      <formula>89.9</formula>
    </cfRule>
  </conditionalFormatting>
  <conditionalFormatting sqref="BK52:BV56">
    <cfRule type="cellIs" dxfId="145" priority="45" operator="greaterThan">
      <formula>89.9</formula>
    </cfRule>
  </conditionalFormatting>
  <conditionalFormatting sqref="CY52:DJ56">
    <cfRule type="cellIs" dxfId="144" priority="44" operator="greaterThan">
      <formula>89.9</formula>
    </cfRule>
  </conditionalFormatting>
  <conditionalFormatting sqref="EM52:EX56">
    <cfRule type="cellIs" dxfId="143" priority="43" operator="greaterThan">
      <formula>89.9</formula>
    </cfRule>
  </conditionalFormatting>
  <conditionalFormatting sqref="GA52:GL56">
    <cfRule type="cellIs" dxfId="142" priority="42" operator="greaterThan">
      <formula>89.9</formula>
    </cfRule>
  </conditionalFormatting>
  <conditionalFormatting sqref="HO52:HZ56">
    <cfRule type="cellIs" dxfId="141" priority="41" operator="greaterThan">
      <formula>89.9</formula>
    </cfRule>
  </conditionalFormatting>
  <conditionalFormatting sqref="BW81:BW85">
    <cfRule type="cellIs" dxfId="140" priority="40" operator="greaterThan">
      <formula>89.9</formula>
    </cfRule>
  </conditionalFormatting>
  <conditionalFormatting sqref="DK81:DK85">
    <cfRule type="cellIs" dxfId="139" priority="39" operator="greaterThan">
      <formula>89.9</formula>
    </cfRule>
  </conditionalFormatting>
  <conditionalFormatting sqref="GM81:GM85">
    <cfRule type="cellIs" dxfId="138" priority="37" operator="greaterThan">
      <formula>89.9</formula>
    </cfRule>
  </conditionalFormatting>
  <conditionalFormatting sqref="EY81:EY85">
    <cfRule type="cellIs" dxfId="137" priority="36" operator="greaterThan">
      <formula>89.9</formula>
    </cfRule>
  </conditionalFormatting>
  <conditionalFormatting sqref="IA81:IA85">
    <cfRule type="cellIs" dxfId="136" priority="38" operator="greaterThan">
      <formula>89.9</formula>
    </cfRule>
  </conditionalFormatting>
  <conditionalFormatting sqref="AI81:AI85">
    <cfRule type="cellIs" dxfId="135" priority="35" operator="greaterThan">
      <formula>89.9</formula>
    </cfRule>
  </conditionalFormatting>
  <conditionalFormatting sqref="W81:AH85">
    <cfRule type="cellIs" dxfId="134" priority="34" operator="greaterThan">
      <formula>89.9</formula>
    </cfRule>
  </conditionalFormatting>
  <conditionalFormatting sqref="BK81:BV85">
    <cfRule type="cellIs" dxfId="133" priority="33" operator="greaterThan">
      <formula>89.9</formula>
    </cfRule>
  </conditionalFormatting>
  <conditionalFormatting sqref="CY81:DJ85">
    <cfRule type="cellIs" dxfId="132" priority="32" operator="greaterThan">
      <formula>89.9</formula>
    </cfRule>
  </conditionalFormatting>
  <conditionalFormatting sqref="EM81:EX85">
    <cfRule type="cellIs" dxfId="131" priority="31" operator="greaterThan">
      <formula>89.9</formula>
    </cfRule>
  </conditionalFormatting>
  <conditionalFormatting sqref="GA81:GL85">
    <cfRule type="cellIs" dxfId="130" priority="30" operator="greaterThan">
      <formula>89.9</formula>
    </cfRule>
  </conditionalFormatting>
  <conditionalFormatting sqref="HO81:HZ85">
    <cfRule type="cellIs" dxfId="129" priority="29" operator="greaterThan">
      <formula>89.9</formula>
    </cfRule>
  </conditionalFormatting>
  <conditionalFormatting sqref="BW108:BW112">
    <cfRule type="cellIs" dxfId="128" priority="28" operator="greaterThan">
      <formula>89.9</formula>
    </cfRule>
  </conditionalFormatting>
  <conditionalFormatting sqref="DK108:DK112">
    <cfRule type="cellIs" dxfId="127" priority="27" operator="greaterThan">
      <formula>89.9</formula>
    </cfRule>
  </conditionalFormatting>
  <conditionalFormatting sqref="GM108:GM112">
    <cfRule type="cellIs" dxfId="126" priority="25" operator="greaterThan">
      <formula>89.9</formula>
    </cfRule>
  </conditionalFormatting>
  <conditionalFormatting sqref="EY108:EY112">
    <cfRule type="cellIs" dxfId="125" priority="24" operator="greaterThan">
      <formula>89.9</formula>
    </cfRule>
  </conditionalFormatting>
  <conditionalFormatting sqref="IA108:IA112">
    <cfRule type="cellIs" dxfId="124" priority="26" operator="greaterThan">
      <formula>89.9</formula>
    </cfRule>
  </conditionalFormatting>
  <conditionalFormatting sqref="AI108:AI112">
    <cfRule type="cellIs" dxfId="123" priority="23" operator="greaterThan">
      <formula>89.9</formula>
    </cfRule>
  </conditionalFormatting>
  <conditionalFormatting sqref="W108:AH112">
    <cfRule type="cellIs" dxfId="122" priority="22" operator="greaterThan">
      <formula>89.9</formula>
    </cfRule>
  </conditionalFormatting>
  <conditionalFormatting sqref="BK108:BV112">
    <cfRule type="cellIs" dxfId="121" priority="21" operator="greaterThan">
      <formula>89.9</formula>
    </cfRule>
  </conditionalFormatting>
  <conditionalFormatting sqref="CY108:DJ112">
    <cfRule type="cellIs" dxfId="120" priority="20" operator="greaterThan">
      <formula>89.9</formula>
    </cfRule>
  </conditionalFormatting>
  <conditionalFormatting sqref="EM108:EX112">
    <cfRule type="cellIs" dxfId="119" priority="19" operator="greaterThan">
      <formula>89.9</formula>
    </cfRule>
  </conditionalFormatting>
  <conditionalFormatting sqref="GA108:GL112">
    <cfRule type="cellIs" dxfId="118" priority="18" operator="greaterThan">
      <formula>89.9</formula>
    </cfRule>
  </conditionalFormatting>
  <conditionalFormatting sqref="HO108:HZ112">
    <cfRule type="cellIs" dxfId="117" priority="17" operator="greaterThan">
      <formula>89.9</formula>
    </cfRule>
  </conditionalFormatting>
  <conditionalFormatting sqref="DK136:DK140">
    <cfRule type="cellIs" dxfId="116" priority="16" operator="greaterThan">
      <formula>89.9</formula>
    </cfRule>
  </conditionalFormatting>
  <conditionalFormatting sqref="GM136:GM140">
    <cfRule type="cellIs" dxfId="115" priority="14" operator="greaterThan">
      <formula>89.9</formula>
    </cfRule>
  </conditionalFormatting>
  <conditionalFormatting sqref="EY136:EY140">
    <cfRule type="cellIs" dxfId="114" priority="13" operator="greaterThan">
      <formula>89.9</formula>
    </cfRule>
  </conditionalFormatting>
  <conditionalFormatting sqref="IA136:IA140">
    <cfRule type="cellIs" dxfId="113" priority="15" operator="greaterThan">
      <formula>89.9</formula>
    </cfRule>
  </conditionalFormatting>
  <conditionalFormatting sqref="AI136:AI140">
    <cfRule type="cellIs" dxfId="112" priority="12" operator="greaterThan">
      <formula>89.9</formula>
    </cfRule>
  </conditionalFormatting>
  <conditionalFormatting sqref="BK136:BV140">
    <cfRule type="cellIs" dxfId="111" priority="10" operator="greaterThan">
      <formula>89.9</formula>
    </cfRule>
  </conditionalFormatting>
  <conditionalFormatting sqref="CY136:DJ140">
    <cfRule type="cellIs" dxfId="110" priority="9" operator="greaterThan">
      <formula>89.9</formula>
    </cfRule>
  </conditionalFormatting>
  <conditionalFormatting sqref="EM136:EX140">
    <cfRule type="cellIs" dxfId="109" priority="8" operator="greaterThan">
      <formula>89.9</formula>
    </cfRule>
  </conditionalFormatting>
  <conditionalFormatting sqref="GA136:GL140">
    <cfRule type="cellIs" dxfId="108" priority="7" operator="greaterThan">
      <formula>89.9</formula>
    </cfRule>
  </conditionalFormatting>
  <conditionalFormatting sqref="HO136:HZ140">
    <cfRule type="cellIs" dxfId="107" priority="6" operator="greaterThan">
      <formula>89.9</formula>
    </cfRule>
  </conditionalFormatting>
  <conditionalFormatting sqref="AI51">
    <cfRule type="cellIs" dxfId="106" priority="5" operator="greaterThan">
      <formula>89.9</formula>
    </cfRule>
  </conditionalFormatting>
  <conditionalFormatting sqref="BW51">
    <cfRule type="cellIs" dxfId="105" priority="4" operator="greaterThan">
      <formula>89.9</formula>
    </cfRule>
  </conditionalFormatting>
  <conditionalFormatting sqref="G164:R164 G161:R162">
    <cfRule type="cellIs" dxfId="104" priority="3" operator="greaterThan">
      <formula>89.9</formula>
    </cfRule>
  </conditionalFormatting>
  <conditionalFormatting sqref="Z152:Z161">
    <cfRule type="cellIs" dxfId="103" priority="2" operator="greaterThan">
      <formula>89.9</formula>
    </cfRule>
  </conditionalFormatting>
  <conditionalFormatting sqref="AZ148:BA148 BB149:BC160 BD148">
    <cfRule type="cellIs" dxfId="102" priority="1" operator="greaterThan">
      <formula>89.9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T276"/>
  <sheetViews>
    <sheetView zoomScale="40" zoomScaleNormal="40" workbookViewId="0">
      <selection activeCell="H29" sqref="H29"/>
    </sheetView>
  </sheetViews>
  <sheetFormatPr baseColWidth="10" defaultRowHeight="14.5" x14ac:dyDescent="0.35"/>
  <cols>
    <col min="4" max="4" width="16.1796875" customWidth="1"/>
    <col min="17" max="17" width="22.54296875" customWidth="1"/>
    <col min="18" max="18" width="15.81640625" customWidth="1"/>
    <col min="57" max="57" width="20.81640625" customWidth="1"/>
    <col min="70" max="70" width="15.54296875" customWidth="1"/>
    <col min="71" max="71" width="13.81640625" bestFit="1" customWidth="1"/>
    <col min="72" max="72" width="16.1796875" customWidth="1"/>
    <col min="73" max="73" width="12" bestFit="1" customWidth="1"/>
    <col min="74" max="74" width="13.1796875" bestFit="1" customWidth="1"/>
    <col min="102" max="102" width="15.81640625" customWidth="1"/>
    <col min="206" max="206" width="12.81640625" customWidth="1"/>
    <col min="243" max="243" width="22.1796875" customWidth="1"/>
    <col min="244" max="244" width="14.54296875" customWidth="1"/>
  </cols>
  <sheetData>
    <row r="5" spans="2:280" ht="21.5" thickBot="1" x14ac:dyDescent="0.55000000000000004">
      <c r="B5" s="369" t="s">
        <v>240</v>
      </c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69"/>
      <c r="AK5" s="369"/>
      <c r="AL5" s="369"/>
      <c r="AM5" s="369"/>
      <c r="AN5" s="369"/>
      <c r="AO5" s="369"/>
      <c r="AP5" s="369" t="s">
        <v>230</v>
      </c>
      <c r="AQ5" s="369"/>
      <c r="AR5" s="369"/>
      <c r="AS5" s="369"/>
      <c r="AT5" s="369"/>
      <c r="AU5" s="369"/>
      <c r="AV5" s="369"/>
      <c r="AW5" s="369"/>
      <c r="AX5" s="369"/>
      <c r="AY5" s="369"/>
      <c r="AZ5" s="369"/>
      <c r="BA5" s="369"/>
      <c r="BB5" s="369"/>
      <c r="BC5" s="369"/>
      <c r="BD5" s="369"/>
      <c r="BE5" s="369"/>
      <c r="BF5" s="369"/>
      <c r="BG5" s="369"/>
      <c r="BH5" s="369"/>
      <c r="BI5" s="369"/>
      <c r="BJ5" s="369"/>
      <c r="BK5" s="369"/>
      <c r="BL5" s="369"/>
      <c r="BM5" s="369"/>
      <c r="BN5" s="369"/>
      <c r="BO5" s="369"/>
      <c r="BP5" s="369"/>
      <c r="BQ5" s="369"/>
      <c r="BR5" s="369"/>
      <c r="BS5" s="369"/>
      <c r="BT5" s="369"/>
      <c r="BU5" s="369"/>
      <c r="BV5" s="369"/>
      <c r="BW5" s="369"/>
      <c r="BX5" s="369"/>
      <c r="BY5" s="369"/>
      <c r="BZ5" s="369"/>
      <c r="CA5" s="369"/>
      <c r="CB5" s="369"/>
      <c r="CC5" s="369"/>
      <c r="CD5" s="369" t="s">
        <v>229</v>
      </c>
      <c r="CE5" s="369"/>
      <c r="CF5" s="369"/>
      <c r="CG5" s="369"/>
      <c r="CH5" s="369"/>
      <c r="CI5" s="369"/>
      <c r="CJ5" s="369"/>
      <c r="CK5" s="369"/>
      <c r="CL5" s="369"/>
      <c r="CM5" s="369"/>
      <c r="CN5" s="369"/>
      <c r="CO5" s="369"/>
      <c r="CP5" s="369"/>
      <c r="CQ5" s="369"/>
      <c r="CR5" s="369"/>
      <c r="CS5" s="369"/>
      <c r="CT5" s="369"/>
      <c r="CU5" s="369"/>
      <c r="CV5" s="369"/>
      <c r="CW5" s="369"/>
      <c r="CX5" s="369"/>
      <c r="CY5" s="369"/>
      <c r="CZ5" s="369"/>
      <c r="DA5" s="369"/>
      <c r="DB5" s="369"/>
      <c r="DC5" s="369"/>
      <c r="DD5" s="369"/>
      <c r="DE5" s="369"/>
      <c r="DF5" s="369"/>
      <c r="DG5" s="369"/>
      <c r="DH5" s="369"/>
      <c r="DI5" s="369"/>
      <c r="DJ5" s="369"/>
      <c r="DK5" s="369"/>
      <c r="DL5" s="369"/>
      <c r="DM5" s="369"/>
      <c r="DN5" s="369"/>
      <c r="DO5" s="369"/>
      <c r="DP5" s="369"/>
      <c r="DQ5" s="369"/>
      <c r="DR5" s="369" t="s">
        <v>227</v>
      </c>
      <c r="DS5" s="369"/>
      <c r="DT5" s="369"/>
      <c r="DU5" s="369"/>
      <c r="DV5" s="369"/>
      <c r="DW5" s="369"/>
      <c r="DX5" s="369"/>
      <c r="DY5" s="369"/>
      <c r="DZ5" s="369"/>
      <c r="EA5" s="369"/>
      <c r="EB5" s="369"/>
      <c r="EC5" s="369"/>
      <c r="ED5" s="369"/>
      <c r="EE5" s="369"/>
      <c r="EF5" s="369"/>
      <c r="EG5" s="369"/>
      <c r="EH5" s="369"/>
      <c r="EI5" s="369"/>
      <c r="EJ5" s="369"/>
      <c r="EK5" s="369"/>
      <c r="EL5" s="369"/>
      <c r="EM5" s="369"/>
      <c r="EN5" s="369"/>
      <c r="EO5" s="369"/>
      <c r="EP5" s="369"/>
      <c r="EQ5" s="369"/>
      <c r="ER5" s="369"/>
      <c r="ES5" s="369"/>
      <c r="ET5" s="369"/>
      <c r="EU5" s="369"/>
      <c r="EV5" s="369"/>
      <c r="EW5" s="369"/>
      <c r="EX5" s="369"/>
      <c r="EY5" s="369"/>
      <c r="EZ5" s="369"/>
      <c r="FA5" s="369"/>
      <c r="FB5" s="369"/>
      <c r="FC5" s="369"/>
      <c r="FD5" s="369"/>
      <c r="FE5" s="369"/>
      <c r="FF5" s="369" t="s">
        <v>226</v>
      </c>
      <c r="FG5" s="369"/>
      <c r="FH5" s="369"/>
      <c r="FI5" s="369"/>
      <c r="FJ5" s="369"/>
      <c r="FK5" s="369"/>
      <c r="FL5" s="369"/>
      <c r="FM5" s="369"/>
      <c r="FN5" s="369"/>
      <c r="FO5" s="369"/>
      <c r="FP5" s="369"/>
      <c r="FQ5" s="369"/>
      <c r="FR5" s="369"/>
      <c r="FS5" s="369"/>
      <c r="FT5" s="369"/>
      <c r="FU5" s="369"/>
      <c r="FV5" s="369"/>
      <c r="FW5" s="369"/>
      <c r="FX5" s="369"/>
      <c r="FY5" s="369"/>
      <c r="FZ5" s="369"/>
      <c r="GA5" s="369"/>
      <c r="GB5" s="369"/>
      <c r="GC5" s="369"/>
      <c r="GD5" s="369"/>
      <c r="GE5" s="369"/>
      <c r="GF5" s="369"/>
      <c r="GG5" s="369"/>
      <c r="GH5" s="369"/>
      <c r="GI5" s="369"/>
      <c r="GJ5" s="369"/>
      <c r="GK5" s="369"/>
      <c r="GL5" s="369"/>
      <c r="GM5" s="369"/>
      <c r="GN5" s="369"/>
      <c r="GO5" s="369"/>
      <c r="GP5" s="369"/>
      <c r="GQ5" s="369"/>
      <c r="GR5" s="369"/>
      <c r="GS5" s="369"/>
      <c r="GT5" s="369" t="s">
        <v>206</v>
      </c>
    </row>
    <row r="6" spans="2:280" ht="16" thickBot="1" x14ac:dyDescent="0.4">
      <c r="B6" s="504" t="s">
        <v>192</v>
      </c>
      <c r="C6" s="501">
        <v>4900</v>
      </c>
      <c r="D6" s="501">
        <v>5930</v>
      </c>
      <c r="E6" s="501">
        <v>5449</v>
      </c>
      <c r="F6" s="501">
        <v>5427</v>
      </c>
      <c r="G6" s="501">
        <v>4998</v>
      </c>
      <c r="H6" s="493">
        <v>5474</v>
      </c>
      <c r="I6" s="493">
        <v>5237</v>
      </c>
      <c r="J6" s="493">
        <v>4675</v>
      </c>
      <c r="K6" s="493">
        <v>4589</v>
      </c>
      <c r="L6" s="493">
        <v>5408</v>
      </c>
      <c r="M6" s="500">
        <v>5483</v>
      </c>
      <c r="N6" s="499">
        <v>5234</v>
      </c>
      <c r="O6" s="498"/>
      <c r="P6" s="497"/>
      <c r="Q6" s="496"/>
      <c r="R6" s="495"/>
      <c r="S6" s="495"/>
      <c r="T6" s="494"/>
      <c r="V6" s="477" t="s">
        <v>32</v>
      </c>
      <c r="W6" s="493"/>
      <c r="X6" s="493"/>
      <c r="Y6" s="493"/>
      <c r="Z6" s="493"/>
      <c r="AA6" s="493"/>
      <c r="AB6" s="493"/>
      <c r="AC6" s="493"/>
      <c r="AD6" s="493"/>
      <c r="AE6" s="493"/>
      <c r="AF6" s="493"/>
      <c r="AG6" s="493"/>
      <c r="AH6" s="493"/>
      <c r="AI6" s="492"/>
      <c r="AJ6" s="491"/>
      <c r="AK6" s="490"/>
      <c r="AL6" s="489"/>
      <c r="AM6" s="489"/>
      <c r="AN6" s="488"/>
      <c r="AP6" s="504" t="s">
        <v>192</v>
      </c>
      <c r="AQ6" s="501">
        <v>4900</v>
      </c>
      <c r="AR6" s="501">
        <v>5930</v>
      </c>
      <c r="AS6" s="501">
        <v>5449</v>
      </c>
      <c r="AT6" s="501">
        <v>5427</v>
      </c>
      <c r="AU6" s="501">
        <v>4998</v>
      </c>
      <c r="AV6" s="493">
        <v>5474</v>
      </c>
      <c r="AW6" s="493">
        <v>5237</v>
      </c>
      <c r="AX6" s="493">
        <v>4675</v>
      </c>
      <c r="AY6" s="493">
        <v>4589</v>
      </c>
      <c r="AZ6" s="493">
        <v>5408</v>
      </c>
      <c r="BA6" s="500">
        <v>5483</v>
      </c>
      <c r="BB6" s="499">
        <v>5234</v>
      </c>
      <c r="BC6" s="498"/>
      <c r="BD6" s="497"/>
      <c r="BE6" s="496"/>
      <c r="BF6" s="495"/>
      <c r="BG6" s="495"/>
      <c r="BH6" s="494"/>
      <c r="BJ6" s="477" t="s">
        <v>32</v>
      </c>
      <c r="BK6" s="493"/>
      <c r="BL6" s="493"/>
      <c r="BM6" s="493"/>
      <c r="BN6" s="493"/>
      <c r="BO6" s="493"/>
      <c r="BP6" s="493"/>
      <c r="BQ6" s="493"/>
      <c r="BR6" s="493"/>
      <c r="BS6" s="493"/>
      <c r="BT6" s="493"/>
      <c r="BU6" s="493"/>
      <c r="BV6" s="493"/>
      <c r="BW6" s="492"/>
      <c r="BX6" s="491"/>
      <c r="BY6" s="490"/>
      <c r="BZ6" s="489"/>
      <c r="CA6" s="489"/>
      <c r="CB6" s="488"/>
      <c r="CD6" s="504" t="s">
        <v>192</v>
      </c>
      <c r="CE6" s="501">
        <v>4900</v>
      </c>
      <c r="CF6" s="501">
        <v>5930</v>
      </c>
      <c r="CG6" s="501">
        <v>5449</v>
      </c>
      <c r="CH6" s="501">
        <v>5427</v>
      </c>
      <c r="CI6" s="501">
        <v>4998</v>
      </c>
      <c r="CJ6" s="493">
        <v>5474</v>
      </c>
      <c r="CK6" s="493">
        <v>5237</v>
      </c>
      <c r="CL6" s="493">
        <v>4675</v>
      </c>
      <c r="CM6" s="493">
        <v>4589</v>
      </c>
      <c r="CN6" s="493"/>
      <c r="CO6" s="500"/>
      <c r="CP6" s="499"/>
      <c r="CQ6" s="498"/>
      <c r="CR6" s="497"/>
      <c r="CS6" s="496"/>
      <c r="CT6" s="495"/>
      <c r="CU6" s="495"/>
      <c r="CV6" s="494"/>
      <c r="CX6" s="477" t="s">
        <v>32</v>
      </c>
      <c r="CY6" s="493"/>
      <c r="CZ6" s="493"/>
      <c r="DA6" s="493"/>
      <c r="DB6" s="493"/>
      <c r="DC6" s="493"/>
      <c r="DD6" s="493"/>
      <c r="DE6" s="493"/>
      <c r="DF6" s="493"/>
      <c r="DG6" s="493"/>
      <c r="DH6" s="493"/>
      <c r="DI6" s="493"/>
      <c r="DJ6" s="493"/>
      <c r="DK6" s="492"/>
      <c r="DL6" s="491"/>
      <c r="DM6" s="490"/>
      <c r="DN6" s="489"/>
      <c r="DO6" s="489"/>
      <c r="DP6" s="488"/>
      <c r="DR6" s="504" t="s">
        <v>192</v>
      </c>
      <c r="DS6" s="501"/>
      <c r="DT6" s="501"/>
      <c r="DU6" s="501"/>
      <c r="DV6" s="501"/>
      <c r="DW6" s="501"/>
      <c r="DX6" s="493">
        <v>5474</v>
      </c>
      <c r="DY6" s="493">
        <v>5237</v>
      </c>
      <c r="DZ6" s="493">
        <v>4675</v>
      </c>
      <c r="EA6" s="493">
        <v>4589</v>
      </c>
      <c r="EB6" s="493">
        <v>5408</v>
      </c>
      <c r="EC6" s="500">
        <v>5483</v>
      </c>
      <c r="ED6" s="499">
        <v>5234</v>
      </c>
      <c r="EE6" s="498"/>
      <c r="EF6" s="497"/>
      <c r="EG6" s="496"/>
      <c r="EH6" s="495"/>
      <c r="EI6" s="495"/>
      <c r="EJ6" s="494"/>
      <c r="EL6" s="477" t="s">
        <v>32</v>
      </c>
      <c r="EM6" s="493"/>
      <c r="EN6" s="493"/>
      <c r="EO6" s="493"/>
      <c r="EP6" s="493"/>
      <c r="EQ6" s="493"/>
      <c r="ER6" s="493"/>
      <c r="ES6" s="493"/>
      <c r="ET6" s="493"/>
      <c r="EU6" s="493"/>
      <c r="EV6" s="493"/>
      <c r="EW6" s="493"/>
      <c r="EX6" s="493"/>
      <c r="EY6" s="492"/>
      <c r="EZ6" s="491"/>
      <c r="FA6" s="490"/>
      <c r="FB6" s="489"/>
      <c r="FC6" s="489"/>
      <c r="FD6" s="488"/>
      <c r="FF6" s="504" t="s">
        <v>192</v>
      </c>
      <c r="FG6" s="501"/>
      <c r="FH6" s="501"/>
      <c r="FI6" s="501"/>
      <c r="FJ6" s="501"/>
      <c r="FK6" s="501"/>
      <c r="FL6" s="493">
        <v>5474</v>
      </c>
      <c r="FM6" s="493">
        <v>5237</v>
      </c>
      <c r="FN6" s="493">
        <v>4675</v>
      </c>
      <c r="FO6" s="493">
        <v>4589</v>
      </c>
      <c r="FP6" s="493">
        <v>5408</v>
      </c>
      <c r="FQ6" s="500">
        <v>5483</v>
      </c>
      <c r="FR6" s="499">
        <v>5234</v>
      </c>
      <c r="FS6" s="498"/>
      <c r="FT6" s="497"/>
      <c r="FU6" s="496"/>
      <c r="FV6" s="495"/>
      <c r="FW6" s="495"/>
      <c r="FX6" s="494"/>
      <c r="FZ6" s="477" t="s">
        <v>32</v>
      </c>
      <c r="GA6" s="493"/>
      <c r="GB6" s="493"/>
      <c r="GC6" s="493"/>
      <c r="GD6" s="493"/>
      <c r="GE6" s="493"/>
      <c r="GF6" s="493"/>
      <c r="GG6" s="493"/>
      <c r="GH6" s="493"/>
      <c r="GI6" s="493"/>
      <c r="GJ6" s="493"/>
      <c r="GK6" s="493"/>
      <c r="GL6" s="493"/>
      <c r="GM6" s="492"/>
      <c r="GN6" s="491"/>
      <c r="GO6" s="490"/>
      <c r="GP6" s="489"/>
      <c r="GQ6" s="489"/>
      <c r="GR6" s="488"/>
      <c r="GT6" s="504" t="s">
        <v>192</v>
      </c>
      <c r="GU6" s="501"/>
      <c r="GV6" s="501"/>
      <c r="GW6" s="501"/>
      <c r="GX6" s="501"/>
      <c r="GY6" s="501"/>
      <c r="GZ6" s="493">
        <v>5474</v>
      </c>
      <c r="HA6" s="493">
        <v>5237</v>
      </c>
      <c r="HB6" s="493">
        <v>4675</v>
      </c>
      <c r="HC6" s="493">
        <v>4589</v>
      </c>
      <c r="HD6" s="493">
        <v>5408</v>
      </c>
      <c r="HE6" s="500">
        <v>5483</v>
      </c>
      <c r="HF6" s="499">
        <v>5234</v>
      </c>
      <c r="HG6" s="498"/>
      <c r="HH6" s="497"/>
      <c r="HI6" s="496"/>
      <c r="HJ6" s="495"/>
      <c r="HK6" s="495"/>
      <c r="HL6" s="494"/>
      <c r="HN6" s="477" t="s">
        <v>32</v>
      </c>
      <c r="HO6" s="493"/>
      <c r="HP6" s="493"/>
      <c r="HQ6" s="493"/>
      <c r="HR6" s="493"/>
      <c r="HS6" s="493"/>
      <c r="HT6" s="493"/>
      <c r="HU6" s="493"/>
      <c r="HV6" s="493"/>
      <c r="HW6" s="493"/>
      <c r="HX6" s="493"/>
      <c r="HY6" s="493"/>
      <c r="HZ6" s="493"/>
      <c r="IA6" s="492"/>
      <c r="IB6" s="491"/>
      <c r="IC6" s="490"/>
      <c r="ID6" s="489"/>
      <c r="IE6" s="489"/>
      <c r="IF6" s="488"/>
      <c r="IH6" s="568"/>
      <c r="II6" s="574"/>
      <c r="IJ6" s="574"/>
      <c r="IK6" s="574"/>
      <c r="IL6" s="574"/>
      <c r="IM6" s="574"/>
      <c r="IN6" s="574"/>
      <c r="IO6" s="574"/>
      <c r="IP6" s="574"/>
      <c r="IQ6" s="574"/>
      <c r="IR6" s="574"/>
      <c r="IS6" s="574"/>
      <c r="IT6" s="574"/>
      <c r="JB6" s="568"/>
      <c r="JC6" s="574"/>
      <c r="JD6" s="574"/>
      <c r="JE6" s="574"/>
      <c r="JF6" s="574"/>
      <c r="JG6" s="574"/>
      <c r="JH6" s="574"/>
      <c r="JI6" s="574"/>
      <c r="JJ6" s="574"/>
      <c r="JK6" s="574"/>
      <c r="JL6" s="574"/>
      <c r="JM6" s="574"/>
      <c r="JN6" s="574"/>
    </row>
    <row r="7" spans="2:280" ht="16.5" thickTop="1" thickBot="1" x14ac:dyDescent="0.4">
      <c r="B7" s="483" t="s">
        <v>191</v>
      </c>
      <c r="C7" s="476" t="s">
        <v>148</v>
      </c>
      <c r="D7" s="476" t="s">
        <v>149</v>
      </c>
      <c r="E7" s="476" t="s">
        <v>147</v>
      </c>
      <c r="F7" s="476" t="s">
        <v>146</v>
      </c>
      <c r="G7" s="476" t="s">
        <v>145</v>
      </c>
      <c r="H7" s="477" t="s">
        <v>144</v>
      </c>
      <c r="I7" s="477" t="s">
        <v>143</v>
      </c>
      <c r="J7" s="477" t="s">
        <v>142</v>
      </c>
      <c r="K7" s="477" t="s">
        <v>141</v>
      </c>
      <c r="L7" s="571" t="s">
        <v>140</v>
      </c>
      <c r="M7" s="571" t="s">
        <v>139</v>
      </c>
      <c r="N7" s="571" t="s">
        <v>138</v>
      </c>
      <c r="O7" s="482" t="s">
        <v>190</v>
      </c>
      <c r="P7" s="481" t="s">
        <v>152</v>
      </c>
      <c r="Q7" s="480"/>
      <c r="R7" s="479" t="s">
        <v>189</v>
      </c>
      <c r="S7" s="479" t="s">
        <v>152</v>
      </c>
      <c r="T7" s="478" t="s">
        <v>188</v>
      </c>
      <c r="V7" s="477" t="s">
        <v>191</v>
      </c>
      <c r="W7" s="493" t="s">
        <v>148</v>
      </c>
      <c r="X7" s="476" t="s">
        <v>149</v>
      </c>
      <c r="Y7" s="476" t="s">
        <v>147</v>
      </c>
      <c r="Z7" s="476" t="s">
        <v>146</v>
      </c>
      <c r="AA7" s="476" t="s">
        <v>145</v>
      </c>
      <c r="AB7" s="475" t="s">
        <v>144</v>
      </c>
      <c r="AC7" s="475" t="s">
        <v>143</v>
      </c>
      <c r="AD7" s="475" t="s">
        <v>142</v>
      </c>
      <c r="AE7" s="475" t="s">
        <v>141</v>
      </c>
      <c r="AF7" s="475" t="s">
        <v>140</v>
      </c>
      <c r="AG7" s="475" t="s">
        <v>139</v>
      </c>
      <c r="AH7" s="475" t="s">
        <v>138</v>
      </c>
      <c r="AI7" s="474" t="s">
        <v>190</v>
      </c>
      <c r="AJ7" s="473" t="s">
        <v>152</v>
      </c>
      <c r="AK7" s="472"/>
      <c r="AL7" s="471" t="s">
        <v>189</v>
      </c>
      <c r="AM7" s="471" t="s">
        <v>152</v>
      </c>
      <c r="AN7" s="470" t="s">
        <v>188</v>
      </c>
      <c r="AP7" s="483" t="s">
        <v>191</v>
      </c>
      <c r="AQ7" s="493" t="s">
        <v>148</v>
      </c>
      <c r="AR7" s="476" t="s">
        <v>149</v>
      </c>
      <c r="AS7" s="476" t="s">
        <v>147</v>
      </c>
      <c r="AT7" s="476" t="s">
        <v>146</v>
      </c>
      <c r="AU7" s="476" t="s">
        <v>145</v>
      </c>
      <c r="AV7" s="475" t="s">
        <v>144</v>
      </c>
      <c r="AW7" s="475" t="s">
        <v>143</v>
      </c>
      <c r="AX7" s="475" t="s">
        <v>142</v>
      </c>
      <c r="AY7" s="475" t="s">
        <v>141</v>
      </c>
      <c r="AZ7" s="571" t="s">
        <v>140</v>
      </c>
      <c r="BA7" s="571" t="s">
        <v>139</v>
      </c>
      <c r="BB7" s="571" t="s">
        <v>260</v>
      </c>
      <c r="BC7" s="482" t="s">
        <v>190</v>
      </c>
      <c r="BD7" s="481" t="s">
        <v>152</v>
      </c>
      <c r="BE7" s="480"/>
      <c r="BF7" s="479" t="s">
        <v>189</v>
      </c>
      <c r="BG7" s="479" t="s">
        <v>152</v>
      </c>
      <c r="BH7" s="478" t="s">
        <v>188</v>
      </c>
      <c r="BJ7" s="477" t="s">
        <v>191</v>
      </c>
      <c r="BK7" s="493" t="s">
        <v>148</v>
      </c>
      <c r="BL7" s="476" t="s">
        <v>149</v>
      </c>
      <c r="BM7" s="476" t="s">
        <v>147</v>
      </c>
      <c r="BN7" s="476" t="s">
        <v>146</v>
      </c>
      <c r="BO7" s="476" t="s">
        <v>145</v>
      </c>
      <c r="BP7" s="475" t="s">
        <v>144</v>
      </c>
      <c r="BQ7" s="475" t="s">
        <v>143</v>
      </c>
      <c r="BR7" s="475" t="s">
        <v>142</v>
      </c>
      <c r="BS7" s="475" t="s">
        <v>141</v>
      </c>
      <c r="BT7" s="475" t="s">
        <v>140</v>
      </c>
      <c r="BU7" s="475" t="s">
        <v>139</v>
      </c>
      <c r="BV7" s="475" t="s">
        <v>138</v>
      </c>
      <c r="BW7" s="474" t="s">
        <v>190</v>
      </c>
      <c r="BX7" s="473" t="s">
        <v>152</v>
      </c>
      <c r="BY7" s="472"/>
      <c r="BZ7" s="471" t="s">
        <v>189</v>
      </c>
      <c r="CA7" s="471" t="s">
        <v>152</v>
      </c>
      <c r="CB7" s="470" t="s">
        <v>188</v>
      </c>
      <c r="CD7" s="483" t="s">
        <v>191</v>
      </c>
      <c r="CE7" s="493" t="s">
        <v>148</v>
      </c>
      <c r="CF7" s="476" t="s">
        <v>149</v>
      </c>
      <c r="CG7" s="476" t="s">
        <v>147</v>
      </c>
      <c r="CH7" s="476" t="s">
        <v>146</v>
      </c>
      <c r="CI7" s="476" t="s">
        <v>145</v>
      </c>
      <c r="CJ7" s="475" t="s">
        <v>144</v>
      </c>
      <c r="CK7" s="475" t="s">
        <v>143</v>
      </c>
      <c r="CL7" s="475" t="s">
        <v>142</v>
      </c>
      <c r="CM7" s="475" t="s">
        <v>141</v>
      </c>
      <c r="CN7" s="571" t="s">
        <v>261</v>
      </c>
      <c r="CO7" s="571" t="s">
        <v>262</v>
      </c>
      <c r="CP7" s="571" t="s">
        <v>260</v>
      </c>
      <c r="CQ7" s="482" t="s">
        <v>190</v>
      </c>
      <c r="CR7" s="481" t="s">
        <v>152</v>
      </c>
      <c r="CS7" s="480"/>
      <c r="CT7" s="479" t="s">
        <v>189</v>
      </c>
      <c r="CU7" s="479" t="s">
        <v>152</v>
      </c>
      <c r="CV7" s="478" t="s">
        <v>188</v>
      </c>
      <c r="CX7" s="477" t="s">
        <v>191</v>
      </c>
      <c r="CY7" s="493" t="s">
        <v>148</v>
      </c>
      <c r="CZ7" s="476" t="s">
        <v>149</v>
      </c>
      <c r="DA7" s="476" t="s">
        <v>147</v>
      </c>
      <c r="DB7" s="476" t="s">
        <v>146</v>
      </c>
      <c r="DC7" s="476" t="s">
        <v>145</v>
      </c>
      <c r="DD7" s="475" t="s">
        <v>144</v>
      </c>
      <c r="DE7" s="475" t="s">
        <v>143</v>
      </c>
      <c r="DF7" s="475" t="s">
        <v>142</v>
      </c>
      <c r="DG7" s="475" t="s">
        <v>141</v>
      </c>
      <c r="DH7" s="475" t="s">
        <v>140</v>
      </c>
      <c r="DI7" s="475" t="s">
        <v>139</v>
      </c>
      <c r="DJ7" s="475" t="s">
        <v>138</v>
      </c>
      <c r="DK7" s="474" t="s">
        <v>190</v>
      </c>
      <c r="DL7" s="473" t="s">
        <v>152</v>
      </c>
      <c r="DM7" s="472"/>
      <c r="DN7" s="471" t="s">
        <v>189</v>
      </c>
      <c r="DO7" s="471" t="s">
        <v>152</v>
      </c>
      <c r="DP7" s="470" t="s">
        <v>188</v>
      </c>
      <c r="DR7" s="483" t="s">
        <v>191</v>
      </c>
      <c r="DS7" s="493" t="s">
        <v>148</v>
      </c>
      <c r="DT7" s="476" t="s">
        <v>149</v>
      </c>
      <c r="DU7" s="476" t="s">
        <v>147</v>
      </c>
      <c r="DV7" s="476" t="s">
        <v>146</v>
      </c>
      <c r="DW7" s="476" t="s">
        <v>145</v>
      </c>
      <c r="DX7" s="475" t="s">
        <v>144</v>
      </c>
      <c r="DY7" s="475" t="s">
        <v>143</v>
      </c>
      <c r="DZ7" s="475" t="s">
        <v>142</v>
      </c>
      <c r="EA7" s="475" t="s">
        <v>141</v>
      </c>
      <c r="EB7" s="571" t="s">
        <v>261</v>
      </c>
      <c r="EC7" s="571" t="s">
        <v>262</v>
      </c>
      <c r="ED7" s="571" t="s">
        <v>260</v>
      </c>
      <c r="EE7" s="482" t="s">
        <v>190</v>
      </c>
      <c r="EF7" s="481" t="s">
        <v>152</v>
      </c>
      <c r="EG7" s="480"/>
      <c r="EH7" s="479" t="s">
        <v>189</v>
      </c>
      <c r="EI7" s="479" t="s">
        <v>152</v>
      </c>
      <c r="EJ7" s="478" t="s">
        <v>188</v>
      </c>
      <c r="EL7" s="477" t="s">
        <v>191</v>
      </c>
      <c r="EM7" s="493" t="s">
        <v>148</v>
      </c>
      <c r="EN7" s="476" t="s">
        <v>149</v>
      </c>
      <c r="EO7" s="476" t="s">
        <v>147</v>
      </c>
      <c r="EP7" s="476" t="s">
        <v>146</v>
      </c>
      <c r="EQ7" s="476" t="s">
        <v>145</v>
      </c>
      <c r="ER7" s="475" t="s">
        <v>144</v>
      </c>
      <c r="ES7" s="475" t="s">
        <v>143</v>
      </c>
      <c r="ET7" s="475" t="s">
        <v>142</v>
      </c>
      <c r="EU7" s="475" t="s">
        <v>141</v>
      </c>
      <c r="EV7" s="475" t="s">
        <v>140</v>
      </c>
      <c r="EW7" s="475" t="s">
        <v>139</v>
      </c>
      <c r="EX7" s="475" t="s">
        <v>138</v>
      </c>
      <c r="EY7" s="474" t="s">
        <v>190</v>
      </c>
      <c r="EZ7" s="473" t="s">
        <v>152</v>
      </c>
      <c r="FA7" s="472"/>
      <c r="FB7" s="471" t="s">
        <v>189</v>
      </c>
      <c r="FC7" s="471" t="s">
        <v>152</v>
      </c>
      <c r="FD7" s="470" t="s">
        <v>188</v>
      </c>
      <c r="FF7" s="483" t="s">
        <v>191</v>
      </c>
      <c r="FG7" s="476" t="s">
        <v>149</v>
      </c>
      <c r="FH7" s="476" t="s">
        <v>148</v>
      </c>
      <c r="FI7" s="476" t="s">
        <v>147</v>
      </c>
      <c r="FJ7" s="476" t="s">
        <v>146</v>
      </c>
      <c r="FK7" s="476" t="s">
        <v>145</v>
      </c>
      <c r="FL7" s="475" t="s">
        <v>144</v>
      </c>
      <c r="FM7" s="475" t="s">
        <v>143</v>
      </c>
      <c r="FN7" s="475" t="s">
        <v>142</v>
      </c>
      <c r="FO7" s="475" t="s">
        <v>141</v>
      </c>
      <c r="FP7" s="571" t="s">
        <v>261</v>
      </c>
      <c r="FQ7" s="571" t="s">
        <v>262</v>
      </c>
      <c r="FR7" s="571" t="s">
        <v>260</v>
      </c>
      <c r="FS7" s="482" t="s">
        <v>190</v>
      </c>
      <c r="FT7" s="481" t="s">
        <v>152</v>
      </c>
      <c r="FU7" s="480"/>
      <c r="FV7" s="479" t="s">
        <v>189</v>
      </c>
      <c r="FW7" s="479" t="s">
        <v>152</v>
      </c>
      <c r="FX7" s="478" t="s">
        <v>188</v>
      </c>
      <c r="FZ7" s="477" t="s">
        <v>191</v>
      </c>
      <c r="GA7" s="493" t="s">
        <v>224</v>
      </c>
      <c r="GB7" s="476" t="s">
        <v>263</v>
      </c>
      <c r="GC7" s="476" t="s">
        <v>147</v>
      </c>
      <c r="GD7" s="476" t="s">
        <v>146</v>
      </c>
      <c r="GE7" s="476" t="s">
        <v>145</v>
      </c>
      <c r="GF7" s="475" t="s">
        <v>144</v>
      </c>
      <c r="GG7" s="475" t="s">
        <v>143</v>
      </c>
      <c r="GH7" s="475" t="s">
        <v>142</v>
      </c>
      <c r="GI7" s="475" t="s">
        <v>141</v>
      </c>
      <c r="GJ7" s="475" t="s">
        <v>140</v>
      </c>
      <c r="GK7" s="475" t="s">
        <v>139</v>
      </c>
      <c r="GL7" s="475" t="s">
        <v>138</v>
      </c>
      <c r="GM7" s="474" t="s">
        <v>190</v>
      </c>
      <c r="GN7" s="473" t="s">
        <v>152</v>
      </c>
      <c r="GO7" s="472"/>
      <c r="GP7" s="471" t="s">
        <v>189</v>
      </c>
      <c r="GQ7" s="471" t="s">
        <v>152</v>
      </c>
      <c r="GR7" s="470" t="s">
        <v>188</v>
      </c>
      <c r="GT7" s="483" t="s">
        <v>191</v>
      </c>
      <c r="GU7" s="476" t="s">
        <v>149</v>
      </c>
      <c r="GV7" s="476" t="s">
        <v>148</v>
      </c>
      <c r="GW7" s="476" t="s">
        <v>147</v>
      </c>
      <c r="GX7" s="476" t="s">
        <v>146</v>
      </c>
      <c r="GY7" s="476" t="s">
        <v>145</v>
      </c>
      <c r="GZ7" s="475" t="s">
        <v>144</v>
      </c>
      <c r="HA7" s="475" t="s">
        <v>143</v>
      </c>
      <c r="HB7" s="475" t="s">
        <v>142</v>
      </c>
      <c r="HC7" s="475" t="s">
        <v>141</v>
      </c>
      <c r="HD7" s="571" t="s">
        <v>261</v>
      </c>
      <c r="HE7" s="571" t="s">
        <v>262</v>
      </c>
      <c r="HF7" s="571" t="s">
        <v>260</v>
      </c>
      <c r="HG7" s="482" t="s">
        <v>190</v>
      </c>
      <c r="HH7" s="481" t="s">
        <v>152</v>
      </c>
      <c r="HI7" s="480"/>
      <c r="HJ7" s="479" t="s">
        <v>189</v>
      </c>
      <c r="HK7" s="479" t="s">
        <v>152</v>
      </c>
      <c r="HL7" s="478" t="s">
        <v>188</v>
      </c>
      <c r="HN7" s="477" t="s">
        <v>191</v>
      </c>
      <c r="HO7" s="493" t="s">
        <v>149</v>
      </c>
      <c r="HP7" s="476" t="s">
        <v>148</v>
      </c>
      <c r="HQ7" s="476" t="s">
        <v>147</v>
      </c>
      <c r="HR7" s="476" t="s">
        <v>146</v>
      </c>
      <c r="HS7" s="476" t="s">
        <v>145</v>
      </c>
      <c r="HT7" s="475" t="s">
        <v>144</v>
      </c>
      <c r="HU7" s="475" t="s">
        <v>143</v>
      </c>
      <c r="HV7" s="475" t="s">
        <v>142</v>
      </c>
      <c r="HW7" s="475" t="s">
        <v>141</v>
      </c>
      <c r="HX7" s="475" t="s">
        <v>140</v>
      </c>
      <c r="HY7" s="475" t="s">
        <v>139</v>
      </c>
      <c r="HZ7" s="475" t="s">
        <v>138</v>
      </c>
      <c r="IA7" s="474" t="s">
        <v>190</v>
      </c>
      <c r="IB7" s="473" t="s">
        <v>152</v>
      </c>
      <c r="IC7" s="472"/>
      <c r="ID7" s="471" t="s">
        <v>189</v>
      </c>
      <c r="IE7" s="471" t="s">
        <v>152</v>
      </c>
      <c r="IF7" s="470" t="s">
        <v>188</v>
      </c>
      <c r="IH7" s="568"/>
      <c r="II7" s="569"/>
      <c r="IJ7" s="569"/>
      <c r="IK7" s="569"/>
      <c r="IL7" s="569"/>
      <c r="IM7" s="569"/>
      <c r="IN7" s="568"/>
      <c r="IO7" s="568"/>
      <c r="IP7" s="568"/>
      <c r="IQ7" s="568"/>
      <c r="IR7" s="569"/>
      <c r="IS7" s="569"/>
      <c r="IT7" s="569"/>
      <c r="IU7" s="567"/>
      <c r="IV7" s="567"/>
      <c r="IX7" s="526"/>
      <c r="IY7" s="526"/>
      <c r="IZ7" s="526"/>
      <c r="JB7" s="568"/>
      <c r="JC7" s="574"/>
      <c r="JD7" s="569"/>
      <c r="JE7" s="569"/>
      <c r="JF7" s="569"/>
      <c r="JG7" s="569"/>
      <c r="JH7" s="568"/>
      <c r="JI7" s="568"/>
      <c r="JJ7" s="568"/>
      <c r="JK7" s="568"/>
      <c r="JL7" s="568"/>
      <c r="JM7" s="568"/>
      <c r="JN7" s="568"/>
      <c r="JO7" s="567"/>
      <c r="JP7" s="567"/>
      <c r="JQ7" s="3"/>
      <c r="JR7" s="526"/>
      <c r="JS7" s="526"/>
      <c r="JT7" s="526"/>
    </row>
    <row r="8" spans="2:280" ht="16.5" thickTop="1" thickBot="1" x14ac:dyDescent="0.4">
      <c r="B8" s="589">
        <v>1.3888888888888888E-2</v>
      </c>
      <c r="C8">
        <v>3052</v>
      </c>
      <c r="D8">
        <v>4772</v>
      </c>
      <c r="E8">
        <v>2958</v>
      </c>
      <c r="F8">
        <v>3196</v>
      </c>
      <c r="G8">
        <v>2795</v>
      </c>
      <c r="H8" s="379">
        <v>1892</v>
      </c>
      <c r="I8" s="379">
        <v>3381</v>
      </c>
      <c r="J8" s="379">
        <v>2955</v>
      </c>
      <c r="K8" s="379">
        <v>3073</v>
      </c>
      <c r="L8">
        <v>3340</v>
      </c>
      <c r="M8">
        <v>3253</v>
      </c>
      <c r="N8" s="379">
        <v>3343</v>
      </c>
      <c r="O8" s="447">
        <f>AVERAGE(C8:N8)</f>
        <v>3167.5</v>
      </c>
      <c r="P8" s="446">
        <f>STDEV(C8:N8)</f>
        <v>644.25115091441273</v>
      </c>
      <c r="Q8" s="466" t="s">
        <v>187</v>
      </c>
      <c r="R8" s="458">
        <f>AVERAGE(C8:C10,D8:D9,E8:E10,F8:F10,G8:G10,H8:H10,I8:I10,N8:N10,M8:M10,L8:L10,K8:K10,J8:J10)</f>
        <v>3825.3142857142857</v>
      </c>
      <c r="S8" s="458">
        <f>STDEV(C8:N10)</f>
        <v>735.12344714318635</v>
      </c>
      <c r="T8" s="465">
        <f>S8/SQRT(10)</f>
        <v>232.46644543668685</v>
      </c>
      <c r="V8" s="589">
        <v>1.3888888888888888E-2</v>
      </c>
      <c r="W8">
        <f>C8/C$6*100</f>
        <v>62.285714285714292</v>
      </c>
      <c r="X8">
        <f t="shared" ref="X8:AH22" si="0">D8/D$6*100</f>
        <v>80.472175379426645</v>
      </c>
      <c r="Y8">
        <f t="shared" si="0"/>
        <v>54.285189943108826</v>
      </c>
      <c r="Z8">
        <f t="shared" si="0"/>
        <v>58.890731527547445</v>
      </c>
      <c r="AA8">
        <f t="shared" si="0"/>
        <v>55.922368947579024</v>
      </c>
      <c r="AB8">
        <f t="shared" si="0"/>
        <v>34.563390573620751</v>
      </c>
      <c r="AC8">
        <f t="shared" si="0"/>
        <v>64.559862516708051</v>
      </c>
      <c r="AD8">
        <f t="shared" si="0"/>
        <v>63.208556149732622</v>
      </c>
      <c r="AE8">
        <f t="shared" si="0"/>
        <v>66.96448027892788</v>
      </c>
      <c r="AF8">
        <f t="shared" si="0"/>
        <v>61.760355029585803</v>
      </c>
      <c r="AG8">
        <f t="shared" si="0"/>
        <v>59.328834579609705</v>
      </c>
      <c r="AH8">
        <f t="shared" si="0"/>
        <v>63.87084447841039</v>
      </c>
      <c r="AI8" s="377">
        <f>AVERAGE(W8:AH8)</f>
        <v>60.509375307497614</v>
      </c>
      <c r="AJ8" s="365">
        <f>STDEV(W8:AH8)</f>
        <v>10.517874460676303</v>
      </c>
      <c r="AK8" s="679" t="s">
        <v>187</v>
      </c>
      <c r="AL8" s="444">
        <f>AVERAGE(W8:W10,X8:X10,Y8:Y10,Z8:Z10,AA8:AA10,AB8:AB10,AG8:AG10,AC8:AC10,AD8:AD10,AE8:AE10,AF8:AF10,AH8:AH10)</f>
        <v>73.816425512962169</v>
      </c>
      <c r="AM8" s="444">
        <f>STDEV(W8:AH10)</f>
        <v>12.628392627910314</v>
      </c>
      <c r="AN8" s="565">
        <f>AM8/SQRT(10)</f>
        <v>3.9934483891075834</v>
      </c>
      <c r="AP8" s="589">
        <v>1.3888888888888888E-2</v>
      </c>
      <c r="AQ8">
        <v>2640</v>
      </c>
      <c r="AR8">
        <v>2209</v>
      </c>
      <c r="AS8">
        <v>3547</v>
      </c>
      <c r="AT8">
        <v>2587</v>
      </c>
      <c r="AU8">
        <v>3276</v>
      </c>
      <c r="AV8" s="379">
        <v>3453</v>
      </c>
      <c r="AW8" s="379">
        <v>3171</v>
      </c>
      <c r="AX8" s="379">
        <v>3241</v>
      </c>
      <c r="AY8" s="379">
        <v>3012</v>
      </c>
      <c r="AZ8" s="379">
        <v>3607</v>
      </c>
      <c r="BA8" s="379">
        <v>4076</v>
      </c>
      <c r="BB8" s="379">
        <v>3460</v>
      </c>
      <c r="BC8" s="447">
        <f>AVERAGE(AQ8:BB8)</f>
        <v>3189.9166666666665</v>
      </c>
      <c r="BD8" s="446">
        <f>STDEV(AQ8:BB8)</f>
        <v>513.35925013285782</v>
      </c>
      <c r="BE8" s="466" t="s">
        <v>187</v>
      </c>
      <c r="BF8" s="458">
        <f>AVERAGE(AQ8:AQ10,AR8:AR10,AS8:AS10,AT8:AT10,AU8:AU10,AV8:AV10,AW8:AW10,BB8:BB10,BA8:BA10,AZ8:AZ10,AY8:AY10,AX8:AX10)</f>
        <v>3972.9722222222222</v>
      </c>
      <c r="BG8" s="458">
        <f>STDEV(AQ8:BB10)</f>
        <v>711.47819908819235</v>
      </c>
      <c r="BH8" s="465">
        <f>BG8/SQRT(10)</f>
        <v>224.98916146734211</v>
      </c>
      <c r="BJ8" s="456">
        <v>1.3888888888888888E-2</v>
      </c>
      <c r="BK8">
        <f>AQ8/AQ$34*100</f>
        <v>53.877551020408163</v>
      </c>
      <c r="BL8">
        <f t="shared" ref="BL8:BP22" si="1">AR8/AR$34*100</f>
        <v>37.251264755480605</v>
      </c>
      <c r="BM8">
        <f t="shared" si="1"/>
        <v>65.094512754633882</v>
      </c>
      <c r="BN8">
        <f t="shared" si="1"/>
        <v>47.669062096922794</v>
      </c>
      <c r="BO8">
        <f t="shared" si="1"/>
        <v>65.546218487394952</v>
      </c>
      <c r="BP8">
        <f>AV8/AV$34*100</f>
        <v>63.080014614541469</v>
      </c>
      <c r="BQ8">
        <f t="shared" ref="BQ8:BU22" si="2">AW8/AW$34*100</f>
        <v>60.549933167844181</v>
      </c>
      <c r="BR8">
        <f t="shared" si="2"/>
        <v>69.326203208556151</v>
      </c>
      <c r="BS8">
        <f t="shared" si="2"/>
        <v>65.635214643713226</v>
      </c>
      <c r="BT8">
        <f t="shared" si="2"/>
        <v>66.697485207100598</v>
      </c>
      <c r="BU8">
        <f t="shared" si="2"/>
        <v>74.33886558453402</v>
      </c>
      <c r="BV8">
        <f>BB8/BB$6*100</f>
        <v>66.106228505922815</v>
      </c>
      <c r="BW8" s="377">
        <f>AVERAGE(BK8:BV8)</f>
        <v>61.26437950392107</v>
      </c>
      <c r="BX8" s="365">
        <f>STDEV(BK8:BV8)</f>
        <v>10.272824376879964</v>
      </c>
      <c r="BY8" s="679" t="s">
        <v>187</v>
      </c>
      <c r="BZ8" s="444">
        <f>AVERAGE(BK8:BK10,BL8:BL10,BM8:BM10,BN8:BN10,BO8:BO10,BP8:BP10,BU8:BU10,BQ8:BQ10,BR8:BR10,BS8:BS10,BT8:BT10,BV8:BV10)</f>
        <v>76.011146652723056</v>
      </c>
      <c r="CA8" s="444">
        <f>STDEV(BK8:BV10)</f>
        <v>12.644562385231362</v>
      </c>
      <c r="CB8" s="565">
        <f>CA8/SQRT(10)</f>
        <v>3.998561715342253</v>
      </c>
      <c r="CD8" s="589">
        <v>1.3888888888888888E-2</v>
      </c>
      <c r="CE8">
        <v>3252</v>
      </c>
      <c r="CF8">
        <v>4344</v>
      </c>
      <c r="CG8">
        <v>2442</v>
      </c>
      <c r="CH8">
        <v>3724</v>
      </c>
      <c r="CI8">
        <v>2956</v>
      </c>
      <c r="CJ8" s="379">
        <v>3950</v>
      </c>
      <c r="CK8" s="379">
        <v>3371</v>
      </c>
      <c r="CL8" s="379">
        <v>3153</v>
      </c>
      <c r="CM8" s="379">
        <v>3042</v>
      </c>
      <c r="CN8" s="379">
        <v>3410</v>
      </c>
      <c r="CO8" s="379">
        <v>3982</v>
      </c>
      <c r="CP8" s="379">
        <v>3547</v>
      </c>
      <c r="CQ8" s="447">
        <f>AVERAGE(CE8:CP8)</f>
        <v>3431.0833333333335</v>
      </c>
      <c r="CR8" s="446">
        <f>STDEV(CE8:CP8)</f>
        <v>519.98854154041942</v>
      </c>
      <c r="CS8" s="466" t="s">
        <v>187</v>
      </c>
      <c r="CT8" s="458">
        <f>AVERAGE(CE9:CE11,CF8:CF10,CG8:CG10,CH8:CH10,CI8:CI10,CJ8:CJ10,CK8:CK10,CP8:CP10,CO8:CO10,CN8:CN10,CM8:CM10,CL8:CL10)</f>
        <v>4089.3611111111113</v>
      </c>
      <c r="CU8" s="458">
        <f>STDEV(CE8:CP10)</f>
        <v>635.69549651205989</v>
      </c>
      <c r="CV8" s="465">
        <f>CU8/SQRT(10)</f>
        <v>201.02456672897327</v>
      </c>
      <c r="CX8" s="456">
        <v>1.3888888888888888E-2</v>
      </c>
      <c r="CY8">
        <f t="shared" ref="CY8:DD22" si="3">CE8/CE$34*100</f>
        <v>66.367346938775512</v>
      </c>
      <c r="CZ8">
        <f>CF8/CF$34*100</f>
        <v>73.254637436762224</v>
      </c>
      <c r="DA8">
        <f>CG8/CG$34*100</f>
        <v>44.815562488530006</v>
      </c>
      <c r="DB8">
        <f>CH8/CH$34*100</f>
        <v>68.619863644739269</v>
      </c>
      <c r="DC8">
        <f>CI8/CI$34*100</f>
        <v>59.143657462985189</v>
      </c>
      <c r="DD8">
        <f>CJ8/CJ$34*100</f>
        <v>72.159298502009491</v>
      </c>
      <c r="DE8">
        <f t="shared" ref="DE8:DJ22" si="4">CK8/CK$34*100</f>
        <v>64.368913500095474</v>
      </c>
      <c r="DF8">
        <f t="shared" si="4"/>
        <v>67.443850267379673</v>
      </c>
      <c r="DG8">
        <f t="shared" si="4"/>
        <v>66.288951841359776</v>
      </c>
      <c r="DH8">
        <f t="shared" si="4"/>
        <v>63.05473372781065</v>
      </c>
      <c r="DI8">
        <f t="shared" si="4"/>
        <v>72.62447565201532</v>
      </c>
      <c r="DJ8">
        <f t="shared" si="4"/>
        <v>67.768437141765375</v>
      </c>
      <c r="DK8" s="377">
        <f>AVERAGE(CY8:DJ8)</f>
        <v>65.492477383685667</v>
      </c>
      <c r="DL8" s="365">
        <f>STDEV(CY8:DJ8)</f>
        <v>7.6916631833646782</v>
      </c>
      <c r="DM8" s="679" t="s">
        <v>187</v>
      </c>
      <c r="DN8" s="444">
        <f>AVERAGE(CY8:CY10,CZ8:CZ10,DA8:DA10,DB8:DB10,DC8:DC10,DD8:DD10,DI8:DI10,DE8:DE10,DF8:DF10,DG8:DG10,DH8:DH10,DJ8:DJ10)</f>
        <v>77.541833868318761</v>
      </c>
      <c r="DO8" s="444">
        <f>STDEV(CY8:DJ10)</f>
        <v>10.464996081964427</v>
      </c>
      <c r="DP8" s="565">
        <f>DO8/SQRT(10)</f>
        <v>3.3093223323745726</v>
      </c>
      <c r="DR8" s="589">
        <v>1.3888888888888888E-2</v>
      </c>
      <c r="DS8">
        <v>4046</v>
      </c>
      <c r="DT8">
        <v>2650</v>
      </c>
      <c r="DU8">
        <v>3408</v>
      </c>
      <c r="DV8">
        <v>2898</v>
      </c>
      <c r="DW8">
        <v>2219</v>
      </c>
      <c r="DX8" s="379">
        <v>3696</v>
      </c>
      <c r="DY8" s="379">
        <v>3059</v>
      </c>
      <c r="DZ8" s="379">
        <v>3192</v>
      </c>
      <c r="EA8" s="379">
        <v>2926</v>
      </c>
      <c r="EB8" s="379">
        <v>3517</v>
      </c>
      <c r="EC8" s="379">
        <v>3854</v>
      </c>
      <c r="ED8" s="379">
        <v>3293</v>
      </c>
      <c r="EE8" s="447">
        <f>AVERAGE(DS8:ED8)</f>
        <v>3229.8333333333335</v>
      </c>
      <c r="EF8" s="446">
        <f>STDEV(DS8:ED8)</f>
        <v>520.68623134777818</v>
      </c>
      <c r="EG8" s="466" t="s">
        <v>187</v>
      </c>
      <c r="EH8" s="458">
        <f>AVERAGE(DS8:DS9,DT8:DT10,DU8:DU10,DV8:DV10,DW8:DW10,DX8:DX10,DY8:DY10,ED8:ED10,EC8:EC10,EB8:EB10,EA8:EA10,DZ8:DZ10)</f>
        <v>3963.0571428571429</v>
      </c>
      <c r="EI8" s="458">
        <f>STDEV(DS8:ED10)</f>
        <v>697.39313853990427</v>
      </c>
      <c r="EJ8" s="465">
        <f>EI8/SQRT(10)</f>
        <v>220.53507423594507</v>
      </c>
      <c r="EL8" s="456">
        <v>1.3888888888888888E-2</v>
      </c>
      <c r="EM8">
        <f>DS8/DS$34*100</f>
        <v>82.571428571428569</v>
      </c>
      <c r="EN8">
        <f t="shared" ref="EN8:EX22" si="5">DT8/DT$34*100</f>
        <v>44.68802698145025</v>
      </c>
      <c r="EO8">
        <f t="shared" si="5"/>
        <v>62.543585979078728</v>
      </c>
      <c r="EP8">
        <f t="shared" si="5"/>
        <v>53.399668325041461</v>
      </c>
      <c r="EQ8">
        <f t="shared" si="5"/>
        <v>44.397759103641455</v>
      </c>
      <c r="ER8">
        <f t="shared" si="5"/>
        <v>67.519181585677742</v>
      </c>
      <c r="ES8">
        <f t="shared" si="5"/>
        <v>58.411304181783464</v>
      </c>
      <c r="ET8">
        <f t="shared" si="5"/>
        <v>68.278074866310163</v>
      </c>
      <c r="EU8">
        <f t="shared" si="5"/>
        <v>63.761168010459791</v>
      </c>
      <c r="EV8">
        <f t="shared" si="5"/>
        <v>65.033284023668642</v>
      </c>
      <c r="EW8">
        <f t="shared" si="5"/>
        <v>70.289987233266459</v>
      </c>
      <c r="EX8">
        <f t="shared" si="5"/>
        <v>62.915552158960644</v>
      </c>
      <c r="EY8" s="377">
        <f t="shared" ref="EY8:EY22" si="6">AVERAGE(EM8:EW8)</f>
        <v>61.899406260164248</v>
      </c>
      <c r="EZ8" s="365">
        <f t="shared" ref="EZ8:EZ22" si="7">STDEV(EM8:EW8)</f>
        <v>11.272344869208553</v>
      </c>
      <c r="FA8" s="679" t="s">
        <v>187</v>
      </c>
      <c r="FB8" s="444">
        <f>AVERAGE(EM8:EM10,EN8:EN10,EO8:EO10,EP8:EP10,EQ8:EQ10,ER8:ER10,EW8:EW10)</f>
        <v>75.298423801167857</v>
      </c>
      <c r="FC8" s="444">
        <f>STDEV(EM8:EW10)</f>
        <v>12.649420395794873</v>
      </c>
      <c r="FD8" s="565">
        <f>FC8/SQRT(10)</f>
        <v>4.0000979531700382</v>
      </c>
      <c r="FF8" s="589">
        <v>1.3888888888888888E-2</v>
      </c>
      <c r="FG8">
        <v>2698</v>
      </c>
      <c r="FH8">
        <v>1844</v>
      </c>
      <c r="FI8">
        <v>2686</v>
      </c>
      <c r="FJ8">
        <v>2012</v>
      </c>
      <c r="FK8">
        <v>3910</v>
      </c>
      <c r="FL8" s="379">
        <v>3441</v>
      </c>
      <c r="FM8" s="379">
        <v>3536</v>
      </c>
      <c r="FN8" s="379">
        <v>3622</v>
      </c>
      <c r="FO8" s="379">
        <v>2857</v>
      </c>
      <c r="FP8" s="379">
        <v>3739</v>
      </c>
      <c r="FQ8" s="379">
        <v>2683</v>
      </c>
      <c r="FR8" s="379">
        <v>3687</v>
      </c>
      <c r="FS8" s="447">
        <f>AVERAGE(FG8:FR8)</f>
        <v>3059.5833333333335</v>
      </c>
      <c r="FT8" s="446">
        <f>STDEV(FG8:FR8)</f>
        <v>693.8343342133868</v>
      </c>
      <c r="FU8" s="466" t="s">
        <v>187</v>
      </c>
      <c r="FV8" s="458">
        <f>AVERAGE(FG8:FG10,FH8:FH10,FI8:FI10,FJ8:FJ10,FK8:FK10,FL8:FL10,FM8:FM10,FR8:FR10,FQ8:FQ10,FP8:FP10,FO8:FO10,FN8:FN10)</f>
        <v>3757.8055555555557</v>
      </c>
      <c r="FW8" s="458">
        <f>STDEV(FG8:FR10)</f>
        <v>821.94792394806848</v>
      </c>
      <c r="FX8" s="465">
        <f>FW8/SQRT(10)</f>
        <v>259.92275577227548</v>
      </c>
      <c r="FZ8" s="456">
        <v>1.3888888888888888E-2</v>
      </c>
      <c r="GA8">
        <f>FG8/FG$34*100</f>
        <v>55.061224489795926</v>
      </c>
      <c r="GB8">
        <f t="shared" ref="GB8:GF22" si="8">FH8/FH$34*100</f>
        <v>31.096121416526142</v>
      </c>
      <c r="GC8">
        <f t="shared" si="8"/>
        <v>49.293448339144796</v>
      </c>
      <c r="GD8">
        <f t="shared" si="8"/>
        <v>37.073889810208215</v>
      </c>
      <c r="GE8">
        <f t="shared" si="8"/>
        <v>78.231292517006807</v>
      </c>
      <c r="GF8">
        <f>FL8/FL$34*100</f>
        <v>62.860796492510055</v>
      </c>
      <c r="GG8">
        <f t="shared" ref="GG8:GL22" si="9">FM8/FM$34*100</f>
        <v>67.519572274202787</v>
      </c>
      <c r="GH8">
        <f t="shared" si="9"/>
        <v>77.475935828877013</v>
      </c>
      <c r="GI8">
        <f t="shared" si="9"/>
        <v>62.257572455872733</v>
      </c>
      <c r="GJ8">
        <f t="shared" si="9"/>
        <v>69.13831360946746</v>
      </c>
      <c r="GK8">
        <f t="shared" si="9"/>
        <v>48.933065839868682</v>
      </c>
      <c r="GL8">
        <f>FR8/FR$34*100</f>
        <v>70.443255636224691</v>
      </c>
      <c r="GM8" s="377">
        <f t="shared" ref="GM8:GM22" si="10">AVERAGE(GA8:GK8)</f>
        <v>58.085566643043698</v>
      </c>
      <c r="GN8" s="365">
        <f t="shared" ref="GN8:GN22" si="11">STDEV(GA8:GK8)</f>
        <v>15.405667126633329</v>
      </c>
      <c r="GO8" s="679" t="s">
        <v>187</v>
      </c>
      <c r="GP8" s="444">
        <f>AVERAGE(GA8:GA10,GB8:GB10,GC8:GC10,GD8:GD10,GE8:GE10,GF8:GF10,GK8:GK10)</f>
        <v>67.396314603347491</v>
      </c>
      <c r="GQ8" s="444">
        <f>STDEV(GA8:GK10)</f>
        <v>16.130803858797201</v>
      </c>
      <c r="GR8" s="565">
        <f>GQ8/SQRT(10)</f>
        <v>5.1010080683232273</v>
      </c>
      <c r="GT8" s="589">
        <v>1.3888888888888888E-2</v>
      </c>
      <c r="GU8" s="379"/>
      <c r="GV8">
        <v>3858</v>
      </c>
      <c r="GW8">
        <v>3658</v>
      </c>
      <c r="GX8">
        <v>2732</v>
      </c>
      <c r="GY8">
        <v>2170</v>
      </c>
      <c r="GZ8" s="379">
        <v>3070</v>
      </c>
      <c r="HA8" s="379">
        <v>3513</v>
      </c>
      <c r="HB8" s="379">
        <v>3365</v>
      </c>
      <c r="HC8" s="379">
        <v>2676</v>
      </c>
      <c r="HD8" s="379">
        <v>3627</v>
      </c>
      <c r="HE8" s="461">
        <v>3589</v>
      </c>
      <c r="HF8" s="379">
        <v>3618</v>
      </c>
      <c r="HG8" s="447">
        <f>AVERAGE(GU8:HF8)</f>
        <v>3261.4545454545455</v>
      </c>
      <c r="HH8" s="446">
        <f>STDEV(GU8:HF8)</f>
        <v>529.73132126321684</v>
      </c>
      <c r="HI8" s="466" t="s">
        <v>187</v>
      </c>
      <c r="HJ8" s="458">
        <f>AVERAGE(GU8:GU10,GV8:GV9,GW8:GW10,GX8:GX10,GY8:GY10,GZ8:GZ10,HA8:HA10,HF8:HF10,HE8:HE10,HD8:HD10,HC8:HC10,HB8:HB10)</f>
        <v>3967.15625</v>
      </c>
      <c r="HK8" s="458">
        <f>STDEV(GU8:HF10)</f>
        <v>727.94831287126499</v>
      </c>
      <c r="HL8" s="465">
        <f>HK8/SQRT(10)</f>
        <v>230.1974687550063</v>
      </c>
      <c r="HN8" s="456">
        <v>1.3888888888888888E-2</v>
      </c>
      <c r="HP8">
        <f>GV8/GV$34*100</f>
        <v>65.059021922428329</v>
      </c>
      <c r="HQ8">
        <f t="shared" ref="HQ8:HT22" si="12">GW8/GW$34*100</f>
        <v>67.13158377683979</v>
      </c>
      <c r="HR8">
        <f t="shared" si="12"/>
        <v>50.340888151833433</v>
      </c>
      <c r="HS8">
        <f t="shared" si="12"/>
        <v>43.417366946778714</v>
      </c>
      <c r="HT8">
        <f>GZ8/GZ$34*100</f>
        <v>56.083302886371946</v>
      </c>
      <c r="HU8">
        <f t="shared" ref="HU8:HZ22" si="13">HA8/HA$34*100</f>
        <v>67.080389535993888</v>
      </c>
      <c r="HV8">
        <f t="shared" si="13"/>
        <v>71.97860962566844</v>
      </c>
      <c r="HW8">
        <f t="shared" si="13"/>
        <v>58.313358030071917</v>
      </c>
      <c r="HX8">
        <f t="shared" si="13"/>
        <v>67.067307692307693</v>
      </c>
      <c r="HY8">
        <f t="shared" si="13"/>
        <v>65.456866678825463</v>
      </c>
      <c r="HZ8">
        <f t="shared" si="13"/>
        <v>69.124952235384029</v>
      </c>
      <c r="IA8" s="377">
        <f t="shared" ref="IA8:IA22" si="14">AVERAGE(HO8:HY8)</f>
        <v>61.192869524711966</v>
      </c>
      <c r="IB8" s="365">
        <f t="shared" ref="IB8:IB22" si="15">STDEV(HO8:HY8)</f>
        <v>8.9568998080897231</v>
      </c>
      <c r="IC8" s="679" t="s">
        <v>187</v>
      </c>
      <c r="ID8" s="444">
        <f>AVERAGE(HO8:HO10,HP8:HP10,HQ8:HQ10,HR8:HR10,HS8:HS10,HT8:HT10,HY8:HY10)</f>
        <v>74.237351522493654</v>
      </c>
      <c r="IE8" s="444">
        <f>STDEV(HO8:HY10)</f>
        <v>12.139944293672846</v>
      </c>
      <c r="IF8" s="565">
        <f>IE8/SQRT(10)</f>
        <v>3.8389874635570234</v>
      </c>
      <c r="IH8" s="398"/>
      <c r="IT8" s="309"/>
      <c r="IU8" s="283"/>
      <c r="IV8" s="335"/>
      <c r="IW8" s="526"/>
      <c r="IX8" s="42"/>
      <c r="IY8" s="42"/>
      <c r="JB8" s="398"/>
      <c r="JP8" s="334"/>
      <c r="JQ8" s="526"/>
      <c r="JR8" s="525"/>
      <c r="JS8" s="525"/>
      <c r="JT8" s="3"/>
    </row>
    <row r="9" spans="2:280" ht="16.5" thickTop="1" thickBot="1" x14ac:dyDescent="0.4">
      <c r="B9" s="587">
        <v>2.7777777777777776E-2</v>
      </c>
      <c r="C9">
        <v>3986</v>
      </c>
      <c r="D9">
        <v>5184</v>
      </c>
      <c r="E9">
        <v>4033</v>
      </c>
      <c r="F9">
        <v>4359</v>
      </c>
      <c r="G9">
        <v>4046</v>
      </c>
      <c r="H9" s="379">
        <v>3109</v>
      </c>
      <c r="I9" s="379">
        <v>3856</v>
      </c>
      <c r="J9" s="379">
        <v>3542</v>
      </c>
      <c r="K9" s="379">
        <v>3479</v>
      </c>
      <c r="L9">
        <v>4352</v>
      </c>
      <c r="M9">
        <v>4017</v>
      </c>
      <c r="N9" s="379">
        <v>4226</v>
      </c>
      <c r="O9" s="447">
        <f t="shared" ref="O9:O22" si="16">AVERAGE(C9:N9)</f>
        <v>4015.75</v>
      </c>
      <c r="P9" s="446">
        <f t="shared" ref="P9:P22" si="17">STDEV(C9:N9)</f>
        <v>522.42896428822996</v>
      </c>
      <c r="Q9" s="455"/>
      <c r="R9" s="454"/>
      <c r="S9" s="458"/>
      <c r="T9" s="453"/>
      <c r="V9" s="587">
        <v>2.7777777777777776E-2</v>
      </c>
      <c r="W9">
        <f>C9/C$6*100</f>
        <v>81.346938775510196</v>
      </c>
      <c r="X9">
        <f t="shared" si="0"/>
        <v>87.419898819561553</v>
      </c>
      <c r="Y9">
        <f t="shared" si="0"/>
        <v>74.013580473481383</v>
      </c>
      <c r="Z9">
        <f t="shared" si="0"/>
        <v>80.320619126589278</v>
      </c>
      <c r="AA9">
        <f t="shared" si="0"/>
        <v>80.952380952380949</v>
      </c>
      <c r="AB9">
        <f t="shared" si="0"/>
        <v>56.795761782974061</v>
      </c>
      <c r="AC9">
        <f t="shared" si="0"/>
        <v>73.62994080580485</v>
      </c>
      <c r="AD9">
        <f t="shared" si="0"/>
        <v>75.764705882352942</v>
      </c>
      <c r="AE9">
        <f t="shared" si="0"/>
        <v>75.811723687077787</v>
      </c>
      <c r="AF9">
        <f t="shared" si="0"/>
        <v>80.473372781065095</v>
      </c>
      <c r="AG9">
        <f t="shared" si="0"/>
        <v>73.262812329016953</v>
      </c>
      <c r="AH9">
        <f t="shared" si="0"/>
        <v>80.741306839893014</v>
      </c>
      <c r="AI9" s="377">
        <f>AVERAGE(W9:AH9)</f>
        <v>76.711086854642346</v>
      </c>
      <c r="AJ9" s="365">
        <f t="shared" ref="AJ9:AJ22" si="18">STDEV(W9:AH9)</f>
        <v>7.5351890047868855</v>
      </c>
      <c r="AK9" s="594"/>
      <c r="AL9" s="444"/>
      <c r="AM9" s="563"/>
      <c r="AN9" s="558"/>
      <c r="AP9" s="587">
        <v>2.7777777777777776E-2</v>
      </c>
      <c r="AQ9">
        <v>3966</v>
      </c>
      <c r="AR9">
        <v>4791</v>
      </c>
      <c r="AS9">
        <v>4395</v>
      </c>
      <c r="AT9">
        <v>4388</v>
      </c>
      <c r="AU9">
        <v>4229</v>
      </c>
      <c r="AV9" s="379">
        <v>4356</v>
      </c>
      <c r="AW9" s="379">
        <v>3589</v>
      </c>
      <c r="AX9" s="379">
        <v>3838</v>
      </c>
      <c r="AY9" s="379">
        <v>3568</v>
      </c>
      <c r="AZ9" s="379">
        <v>4381</v>
      </c>
      <c r="BA9" s="379">
        <v>4566</v>
      </c>
      <c r="BB9" s="379">
        <v>4328</v>
      </c>
      <c r="BC9" s="447">
        <f t="shared" ref="BC9:BC22" si="19">AVERAGE(AQ9:BB9)</f>
        <v>4199.583333333333</v>
      </c>
      <c r="BD9" s="446">
        <f t="shared" ref="BD9:BD22" si="20">STDEV(AQ9:BB9)</f>
        <v>380.12807849540138</v>
      </c>
      <c r="BE9" s="455"/>
      <c r="BF9" s="454"/>
      <c r="BG9" s="458"/>
      <c r="BH9" s="453"/>
      <c r="BJ9" s="460">
        <v>2.7777777777777776E-2</v>
      </c>
      <c r="BK9">
        <f t="shared" ref="BK9:BK22" si="21">AQ9/AQ$34*100</f>
        <v>80.938775510204081</v>
      </c>
      <c r="BL9">
        <f t="shared" si="1"/>
        <v>80.792580101180434</v>
      </c>
      <c r="BM9">
        <f t="shared" si="1"/>
        <v>80.657001284639378</v>
      </c>
      <c r="BN9">
        <f t="shared" si="1"/>
        <v>80.854984337571395</v>
      </c>
      <c r="BO9">
        <f t="shared" si="1"/>
        <v>84.613845538215287</v>
      </c>
      <c r="BP9">
        <f t="shared" si="1"/>
        <v>79.576178297405917</v>
      </c>
      <c r="BQ9">
        <f t="shared" si="2"/>
        <v>68.531602062249377</v>
      </c>
      <c r="BR9">
        <f t="shared" si="2"/>
        <v>82.096256684491976</v>
      </c>
      <c r="BS9">
        <f t="shared" si="2"/>
        <v>77.75114404009588</v>
      </c>
      <c r="BT9">
        <f t="shared" si="2"/>
        <v>81.009615384615387</v>
      </c>
      <c r="BU9">
        <f t="shared" si="2"/>
        <v>83.275579062556986</v>
      </c>
      <c r="BV9">
        <f t="shared" ref="BV9:BV22" si="22">BB9/BB$6*100</f>
        <v>82.690103171570513</v>
      </c>
      <c r="BW9" s="377">
        <f t="shared" ref="BW9:BW22" si="23">AVERAGE(BK9:BV9)</f>
        <v>80.23230545623305</v>
      </c>
      <c r="BX9" s="365">
        <f t="shared" ref="BX9:BX22" si="24">STDEV(BK9:BV9)</f>
        <v>4.0838142836289624</v>
      </c>
      <c r="BY9" s="594"/>
      <c r="BZ9" s="444"/>
      <c r="CA9" s="563"/>
      <c r="CB9" s="558"/>
      <c r="CD9" s="587">
        <v>2.7777777777777776E-2</v>
      </c>
      <c r="CE9">
        <v>4186</v>
      </c>
      <c r="CF9">
        <v>5035</v>
      </c>
      <c r="CG9">
        <v>4040</v>
      </c>
      <c r="CH9">
        <v>4619</v>
      </c>
      <c r="CI9">
        <v>3934</v>
      </c>
      <c r="CJ9" s="379">
        <v>4349</v>
      </c>
      <c r="CK9" s="379">
        <v>4015</v>
      </c>
      <c r="CL9" s="379">
        <v>3792</v>
      </c>
      <c r="CM9" s="379">
        <v>3568</v>
      </c>
      <c r="CN9" s="379">
        <v>4704</v>
      </c>
      <c r="CO9" s="379">
        <v>4275</v>
      </c>
      <c r="CP9" s="379">
        <v>4467</v>
      </c>
      <c r="CQ9" s="447">
        <f t="shared" ref="CQ9:CQ21" si="25">AVERAGE(CE9:CP9)</f>
        <v>4248.666666666667</v>
      </c>
      <c r="CR9" s="446">
        <f t="shared" ref="CR9:CR21" si="26">STDEV(CE9:CP9)</f>
        <v>414.96556994818769</v>
      </c>
      <c r="CS9" s="455"/>
      <c r="CT9" s="454"/>
      <c r="CU9" s="458"/>
      <c r="CV9" s="453"/>
      <c r="CX9" s="460">
        <v>2.7777777777777776E-2</v>
      </c>
      <c r="CY9">
        <f t="shared" si="3"/>
        <v>85.428571428571431</v>
      </c>
      <c r="CZ9">
        <f t="shared" si="3"/>
        <v>84.907251264755473</v>
      </c>
      <c r="DA9">
        <f t="shared" si="3"/>
        <v>74.142044411818688</v>
      </c>
      <c r="DB9">
        <f t="shared" si="3"/>
        <v>85.111479638842823</v>
      </c>
      <c r="DC9">
        <f t="shared" si="3"/>
        <v>78.71148459383754</v>
      </c>
      <c r="DD9">
        <f t="shared" si="3"/>
        <v>79.448301059554254</v>
      </c>
      <c r="DE9">
        <f t="shared" si="4"/>
        <v>76.666030169944619</v>
      </c>
      <c r="DF9">
        <f t="shared" si="4"/>
        <v>81.112299465240639</v>
      </c>
      <c r="DG9">
        <f t="shared" si="4"/>
        <v>77.75114404009588</v>
      </c>
      <c r="DH9">
        <f t="shared" si="4"/>
        <v>86.982248520710058</v>
      </c>
      <c r="DI9">
        <f t="shared" si="4"/>
        <v>77.96826554805763</v>
      </c>
      <c r="DJ9">
        <f t="shared" si="4"/>
        <v>85.345815819640819</v>
      </c>
      <c r="DK9" s="377">
        <f t="shared" ref="DK9:DK22" si="27">AVERAGE(CY9:DJ9)</f>
        <v>81.131244663422493</v>
      </c>
      <c r="DL9" s="365">
        <f t="shared" ref="DL9:DL22" si="28">STDEV(CY9:DJ9)</f>
        <v>4.2583484254160844</v>
      </c>
      <c r="DM9" s="594"/>
      <c r="DN9" s="444"/>
      <c r="DO9" s="563"/>
      <c r="DP9" s="558"/>
      <c r="DR9" s="587">
        <v>2.7777777777777776E-2</v>
      </c>
      <c r="DS9">
        <v>4504</v>
      </c>
      <c r="DT9">
        <v>4639</v>
      </c>
      <c r="DU9">
        <v>4389</v>
      </c>
      <c r="DV9">
        <v>4388</v>
      </c>
      <c r="DW9">
        <v>3478</v>
      </c>
      <c r="DX9" s="379">
        <v>4209</v>
      </c>
      <c r="DY9" s="379">
        <v>4220</v>
      </c>
      <c r="DZ9" s="379">
        <v>3920</v>
      </c>
      <c r="EA9" s="379">
        <v>3446</v>
      </c>
      <c r="EB9" s="379">
        <v>4506</v>
      </c>
      <c r="EC9" s="379">
        <v>4407</v>
      </c>
      <c r="ED9" s="379">
        <v>4178</v>
      </c>
      <c r="EE9" s="447">
        <f t="shared" ref="EE9:EE22" si="29">AVERAGE(DS9:ED9)</f>
        <v>4190.333333333333</v>
      </c>
      <c r="EF9" s="446">
        <f t="shared" ref="EF9:EF22" si="30">STDEV(DS9:ED9)</f>
        <v>388.55567831588201</v>
      </c>
      <c r="EG9" s="455"/>
      <c r="EH9" s="454"/>
      <c r="EI9" s="458"/>
      <c r="EJ9" s="453"/>
      <c r="EL9" s="460">
        <v>2.7777777777777776E-2</v>
      </c>
      <c r="EM9">
        <f>DS9/DS$34*100</f>
        <v>91.91836734693878</v>
      </c>
      <c r="EN9">
        <f t="shared" si="5"/>
        <v>78.229342327150093</v>
      </c>
      <c r="EO9">
        <f t="shared" si="5"/>
        <v>80.546889337493127</v>
      </c>
      <c r="EP9">
        <f t="shared" si="5"/>
        <v>80.854984337571395</v>
      </c>
      <c r="EQ9">
        <f t="shared" si="5"/>
        <v>69.58783513405362</v>
      </c>
      <c r="ER9">
        <f t="shared" si="5"/>
        <v>76.890756302521012</v>
      </c>
      <c r="ES9">
        <f t="shared" si="5"/>
        <v>80.580485010502201</v>
      </c>
      <c r="ET9">
        <f t="shared" si="5"/>
        <v>83.850267379679138</v>
      </c>
      <c r="EU9">
        <f t="shared" si="5"/>
        <v>75.092612769666587</v>
      </c>
      <c r="EV9">
        <f t="shared" si="5"/>
        <v>83.321005917159766</v>
      </c>
      <c r="EW9">
        <f t="shared" si="5"/>
        <v>80.3757067298924</v>
      </c>
      <c r="EX9">
        <f t="shared" si="5"/>
        <v>79.824226213221252</v>
      </c>
      <c r="EY9" s="377">
        <f t="shared" si="6"/>
        <v>80.113477508420758</v>
      </c>
      <c r="EZ9" s="365">
        <f t="shared" si="7"/>
        <v>5.6086177171153295</v>
      </c>
      <c r="FA9" s="594"/>
      <c r="FB9" s="444"/>
      <c r="FC9" s="563"/>
      <c r="FD9" s="558"/>
      <c r="FF9" s="587">
        <v>2.7777777777777776E-2</v>
      </c>
      <c r="FG9">
        <v>3853</v>
      </c>
      <c r="FH9">
        <v>1802</v>
      </c>
      <c r="FI9">
        <v>4104</v>
      </c>
      <c r="FJ9">
        <v>3823</v>
      </c>
      <c r="FK9">
        <v>4323</v>
      </c>
      <c r="FL9" s="379">
        <v>4005</v>
      </c>
      <c r="FM9" s="379">
        <v>3965</v>
      </c>
      <c r="FN9" s="379">
        <v>3810</v>
      </c>
      <c r="FO9" s="379">
        <v>3331</v>
      </c>
      <c r="FP9" s="379">
        <v>4533</v>
      </c>
      <c r="FQ9" s="379">
        <v>3774</v>
      </c>
      <c r="FR9" s="379">
        <v>4825</v>
      </c>
      <c r="FS9" s="447">
        <f t="shared" ref="FS9:FS22" si="31">AVERAGE(FG9:FR9)</f>
        <v>3845.6666666666665</v>
      </c>
      <c r="FT9" s="446">
        <f t="shared" ref="FT9:FT22" si="32">STDEV(FG9:FR9)</f>
        <v>751.61418213593993</v>
      </c>
      <c r="FU9" s="455"/>
      <c r="FV9" s="454"/>
      <c r="FW9" s="458"/>
      <c r="FX9" s="453"/>
      <c r="FZ9" s="460">
        <v>2.7777777777777776E-2</v>
      </c>
      <c r="GA9">
        <f t="shared" ref="GA9:GA22" si="33">FG9/FG$34*100</f>
        <v>78.632653061224488</v>
      </c>
      <c r="GB9">
        <f t="shared" si="8"/>
        <v>30.387858347386171</v>
      </c>
      <c r="GC9">
        <f t="shared" si="8"/>
        <v>75.316571848045513</v>
      </c>
      <c r="GD9">
        <f t="shared" si="8"/>
        <v>70.444075916712734</v>
      </c>
      <c r="GE9">
        <f t="shared" si="8"/>
        <v>86.49459783913565</v>
      </c>
      <c r="GF9">
        <f t="shared" si="8"/>
        <v>73.164048227986839</v>
      </c>
      <c r="GG9">
        <f t="shared" si="9"/>
        <v>75.711285086881801</v>
      </c>
      <c r="GH9">
        <f t="shared" si="9"/>
        <v>81.497326203208559</v>
      </c>
      <c r="GI9">
        <f t="shared" si="9"/>
        <v>72.586620178688165</v>
      </c>
      <c r="GJ9">
        <f t="shared" si="9"/>
        <v>83.820266272189343</v>
      </c>
      <c r="GK9">
        <f t="shared" si="9"/>
        <v>68.830931971548424</v>
      </c>
      <c r="GL9">
        <f t="shared" si="9"/>
        <v>92.185708826901035</v>
      </c>
      <c r="GM9" s="377">
        <f t="shared" si="10"/>
        <v>72.444203177546143</v>
      </c>
      <c r="GN9" s="365">
        <f t="shared" si="11"/>
        <v>15.007796353834539</v>
      </c>
      <c r="GO9" s="594"/>
      <c r="GP9" s="444"/>
      <c r="GQ9" s="563"/>
      <c r="GR9" s="558"/>
      <c r="GT9" s="587">
        <v>2.7777777777777776E-2</v>
      </c>
      <c r="GU9" s="379"/>
      <c r="GV9">
        <v>5073</v>
      </c>
      <c r="GW9">
        <v>4296</v>
      </c>
      <c r="GX9">
        <v>4448</v>
      </c>
      <c r="GY9">
        <v>3602</v>
      </c>
      <c r="GZ9" s="379">
        <v>4065</v>
      </c>
      <c r="HA9" s="379">
        <v>4241</v>
      </c>
      <c r="HB9" s="379">
        <v>3900</v>
      </c>
      <c r="HC9" s="379">
        <v>3231</v>
      </c>
      <c r="HD9" s="379">
        <v>4305</v>
      </c>
      <c r="HE9" s="461">
        <v>4457</v>
      </c>
      <c r="HF9" s="379">
        <v>4568</v>
      </c>
      <c r="HG9" s="447">
        <f t="shared" ref="HG9:HG22" si="34">AVERAGE(GU9:HF9)</f>
        <v>4198.727272727273</v>
      </c>
      <c r="HH9" s="446">
        <f t="shared" ref="HH9:HH22" si="35">STDEV(GU9:HF9)</f>
        <v>495.15655926365218</v>
      </c>
      <c r="HI9" s="455"/>
      <c r="HJ9" s="454"/>
      <c r="HK9" s="458"/>
      <c r="HL9" s="453"/>
      <c r="HN9" s="460">
        <v>2.7777777777777776E-2</v>
      </c>
      <c r="HP9">
        <f>GV9/GV$34*100</f>
        <v>85.54806070826308</v>
      </c>
      <c r="HQ9">
        <f t="shared" si="12"/>
        <v>78.840154156726001</v>
      </c>
      <c r="HR9">
        <f t="shared" si="12"/>
        <v>81.960567532706847</v>
      </c>
      <c r="HS9">
        <f t="shared" si="12"/>
        <v>72.068827531012403</v>
      </c>
      <c r="HT9">
        <f t="shared" si="12"/>
        <v>74.260138838143945</v>
      </c>
      <c r="HU9">
        <f t="shared" si="13"/>
        <v>80.981477945388576</v>
      </c>
      <c r="HV9">
        <f t="shared" si="13"/>
        <v>83.422459893048128</v>
      </c>
      <c r="HW9">
        <f t="shared" si="13"/>
        <v>70.40749618653301</v>
      </c>
      <c r="HX9">
        <f t="shared" si="13"/>
        <v>79.604289940828394</v>
      </c>
      <c r="HY9">
        <f t="shared" si="13"/>
        <v>81.287616268466167</v>
      </c>
      <c r="HZ9">
        <f t="shared" si="13"/>
        <v>87.275506304929308</v>
      </c>
      <c r="IA9" s="377">
        <f t="shared" si="14"/>
        <v>78.838108900111649</v>
      </c>
      <c r="IB9" s="365">
        <f t="shared" si="15"/>
        <v>4.9980756392078201</v>
      </c>
      <c r="IC9" s="594"/>
      <c r="ID9" s="444"/>
      <c r="IE9" s="563"/>
      <c r="IF9" s="558"/>
      <c r="IH9" s="398"/>
      <c r="IT9" s="309"/>
      <c r="IU9" s="283"/>
      <c r="IV9" s="335"/>
      <c r="IX9" s="42"/>
      <c r="IY9" s="42"/>
      <c r="JB9" s="398"/>
      <c r="JP9" s="334"/>
      <c r="JR9" s="525"/>
      <c r="JS9" s="525"/>
      <c r="JT9" s="3"/>
    </row>
    <row r="10" spans="2:280" ht="16.5" thickTop="1" thickBot="1" x14ac:dyDescent="0.4">
      <c r="B10" s="590">
        <v>4.1666666666666699E-2</v>
      </c>
      <c r="C10">
        <v>4117</v>
      </c>
      <c r="D10">
        <v>5202</v>
      </c>
      <c r="E10">
        <v>4164</v>
      </c>
      <c r="F10">
        <v>4574</v>
      </c>
      <c r="G10">
        <v>4355</v>
      </c>
      <c r="H10" s="379">
        <v>4227</v>
      </c>
      <c r="I10" s="379">
        <v>4353</v>
      </c>
      <c r="J10" s="379">
        <v>3904</v>
      </c>
      <c r="K10" s="379">
        <v>3897</v>
      </c>
      <c r="L10">
        <v>4922</v>
      </c>
      <c r="M10">
        <v>4485</v>
      </c>
      <c r="N10" s="379">
        <v>4689</v>
      </c>
      <c r="O10" s="447">
        <f t="shared" si="16"/>
        <v>4407.416666666667</v>
      </c>
      <c r="P10" s="446">
        <f t="shared" si="17"/>
        <v>393.70303952767927</v>
      </c>
      <c r="Q10" s="463"/>
      <c r="R10" s="556"/>
      <c r="S10" s="458"/>
      <c r="T10" s="462"/>
      <c r="V10" s="590">
        <v>4.1666666666666699E-2</v>
      </c>
      <c r="W10">
        <f t="shared" ref="W10:W22" si="36">C10/C$6*100</f>
        <v>84.020408163265301</v>
      </c>
      <c r="X10">
        <f t="shared" si="0"/>
        <v>87.72344013490725</v>
      </c>
      <c r="Y10">
        <f t="shared" si="0"/>
        <v>76.417691319508165</v>
      </c>
      <c r="Z10">
        <f t="shared" si="0"/>
        <v>84.282292242491252</v>
      </c>
      <c r="AA10">
        <f t="shared" si="0"/>
        <v>87.134853941576623</v>
      </c>
      <c r="AB10">
        <f t="shared" si="0"/>
        <v>77.219583485568137</v>
      </c>
      <c r="AC10">
        <f t="shared" si="0"/>
        <v>83.1201069314493</v>
      </c>
      <c r="AD10">
        <f t="shared" si="0"/>
        <v>83.508021390374338</v>
      </c>
      <c r="AE10">
        <f t="shared" si="0"/>
        <v>84.920461974286326</v>
      </c>
      <c r="AF10">
        <f t="shared" si="0"/>
        <v>91.01331360946746</v>
      </c>
      <c r="AG10">
        <f t="shared" si="0"/>
        <v>81.798285610067481</v>
      </c>
      <c r="AH10">
        <f t="shared" si="0"/>
        <v>89.587313717997702</v>
      </c>
      <c r="AI10" s="377">
        <f t="shared" ref="AI10:AI22" si="37">AVERAGE(W10:AH10)</f>
        <v>84.228814376746627</v>
      </c>
      <c r="AJ10" s="365">
        <f t="shared" si="18"/>
        <v>4.4078885433581529</v>
      </c>
      <c r="AK10" s="592"/>
      <c r="AL10" s="444"/>
      <c r="AM10" s="554"/>
      <c r="AN10" s="553"/>
      <c r="AP10" s="590">
        <v>4.1666666666666699E-2</v>
      </c>
      <c r="AQ10">
        <v>4031</v>
      </c>
      <c r="AR10">
        <v>5232</v>
      </c>
      <c r="AS10">
        <v>4442</v>
      </c>
      <c r="AT10">
        <v>4589</v>
      </c>
      <c r="AU10">
        <v>4374</v>
      </c>
      <c r="AV10" s="379">
        <v>4643</v>
      </c>
      <c r="AW10" s="379">
        <v>4633</v>
      </c>
      <c r="AX10" s="379">
        <v>4100</v>
      </c>
      <c r="AY10" s="379">
        <v>3985</v>
      </c>
      <c r="AZ10" s="379">
        <v>4998</v>
      </c>
      <c r="BA10" s="379">
        <v>4692</v>
      </c>
      <c r="BB10" s="379">
        <v>4634</v>
      </c>
      <c r="BC10" s="447">
        <f t="shared" si="19"/>
        <v>4529.416666666667</v>
      </c>
      <c r="BD10" s="446">
        <f t="shared" si="20"/>
        <v>374.013723212819</v>
      </c>
      <c r="BE10" s="463"/>
      <c r="BF10" s="556"/>
      <c r="BG10" s="458"/>
      <c r="BH10" s="462"/>
      <c r="BJ10" s="615">
        <v>4.1666666666666699E-2</v>
      </c>
      <c r="BK10">
        <f t="shared" si="21"/>
        <v>82.265306122448976</v>
      </c>
      <c r="BL10">
        <f t="shared" si="1"/>
        <v>88.229342327150079</v>
      </c>
      <c r="BM10">
        <f t="shared" si="1"/>
        <v>81.519544870618461</v>
      </c>
      <c r="BN10">
        <f t="shared" si="1"/>
        <v>84.558688041275104</v>
      </c>
      <c r="BO10">
        <f t="shared" si="1"/>
        <v>87.515006002400966</v>
      </c>
      <c r="BP10">
        <f t="shared" si="1"/>
        <v>84.819145049324078</v>
      </c>
      <c r="BQ10">
        <f t="shared" si="2"/>
        <v>88.466679396601108</v>
      </c>
      <c r="BR10">
        <f t="shared" si="2"/>
        <v>87.700534759358277</v>
      </c>
      <c r="BS10">
        <f t="shared" si="2"/>
        <v>86.838091087382878</v>
      </c>
      <c r="BT10">
        <f t="shared" si="2"/>
        <v>92.418639053254438</v>
      </c>
      <c r="BU10">
        <f t="shared" si="2"/>
        <v>85.573591099762908</v>
      </c>
      <c r="BV10">
        <f t="shared" si="22"/>
        <v>88.536492166602983</v>
      </c>
      <c r="BW10" s="377">
        <f t="shared" si="23"/>
        <v>86.536754998014999</v>
      </c>
      <c r="BX10" s="365">
        <f t="shared" si="24"/>
        <v>2.9968987168264731</v>
      </c>
      <c r="BY10" s="592"/>
      <c r="BZ10" s="444"/>
      <c r="CA10" s="554"/>
      <c r="CB10" s="553"/>
      <c r="CD10" s="590">
        <v>4.1666666666666699E-2</v>
      </c>
      <c r="CE10">
        <v>4287</v>
      </c>
      <c r="CF10">
        <v>5346</v>
      </c>
      <c r="CG10">
        <v>4335</v>
      </c>
      <c r="CH10">
        <v>4686</v>
      </c>
      <c r="CI10">
        <v>4311</v>
      </c>
      <c r="CJ10" s="379">
        <v>4632</v>
      </c>
      <c r="CK10" s="379">
        <v>4128</v>
      </c>
      <c r="CL10" s="379">
        <v>4070</v>
      </c>
      <c r="CM10" s="379">
        <v>4000</v>
      </c>
      <c r="CN10" s="379">
        <v>4911</v>
      </c>
      <c r="CO10" s="379">
        <v>4405</v>
      </c>
      <c r="CP10" s="379">
        <v>4889</v>
      </c>
      <c r="CQ10" s="447">
        <f t="shared" si="25"/>
        <v>4500</v>
      </c>
      <c r="CR10" s="446">
        <f t="shared" si="26"/>
        <v>402.10830743605749</v>
      </c>
      <c r="CS10" s="463"/>
      <c r="CT10" s="556"/>
      <c r="CU10" s="458"/>
      <c r="CV10" s="462"/>
      <c r="CX10" s="615">
        <v>4.1666666666666699E-2</v>
      </c>
      <c r="CY10">
        <f t="shared" si="3"/>
        <v>87.489795918367349</v>
      </c>
      <c r="CZ10">
        <f t="shared" si="3"/>
        <v>90.151770657672841</v>
      </c>
      <c r="DA10">
        <f t="shared" si="3"/>
        <v>79.555881813176725</v>
      </c>
      <c r="DB10">
        <f t="shared" si="3"/>
        <v>86.346047540077393</v>
      </c>
      <c r="DC10">
        <f t="shared" si="3"/>
        <v>86.254501800720291</v>
      </c>
      <c r="DD10">
        <f t="shared" si="3"/>
        <v>84.618195104128617</v>
      </c>
      <c r="DE10">
        <f t="shared" si="4"/>
        <v>78.823754057666605</v>
      </c>
      <c r="DF10">
        <f t="shared" si="4"/>
        <v>87.058823529411768</v>
      </c>
      <c r="DG10">
        <f t="shared" si="4"/>
        <v>87.164959686206146</v>
      </c>
      <c r="DH10">
        <f t="shared" si="4"/>
        <v>90.809911242603548</v>
      </c>
      <c r="DI10">
        <f t="shared" si="4"/>
        <v>80.339230348349446</v>
      </c>
      <c r="DJ10">
        <f t="shared" si="4"/>
        <v>93.408482995796717</v>
      </c>
      <c r="DK10" s="377">
        <f t="shared" si="27"/>
        <v>86.001779557848138</v>
      </c>
      <c r="DL10" s="365">
        <f t="shared" si="28"/>
        <v>4.5439184250090774</v>
      </c>
      <c r="DM10" s="592"/>
      <c r="DN10" s="444"/>
      <c r="DO10" s="554"/>
      <c r="DP10" s="553"/>
      <c r="DR10" s="590">
        <v>4.1666666666666699E-2</v>
      </c>
      <c r="DS10">
        <v>4364</v>
      </c>
      <c r="DT10">
        <v>5247</v>
      </c>
      <c r="DU10">
        <v>4516</v>
      </c>
      <c r="DV10">
        <v>4703</v>
      </c>
      <c r="DW10">
        <v>4107</v>
      </c>
      <c r="DX10" s="379">
        <v>4508</v>
      </c>
      <c r="DY10" s="379">
        <v>4117</v>
      </c>
      <c r="DZ10" s="379">
        <v>4007</v>
      </c>
      <c r="EA10" s="379">
        <v>3974</v>
      </c>
      <c r="EB10" s="379">
        <v>5025</v>
      </c>
      <c r="EC10" s="379">
        <v>4707</v>
      </c>
      <c r="ED10" s="379">
        <v>4754</v>
      </c>
      <c r="EE10" s="447">
        <f t="shared" si="29"/>
        <v>4502.416666666667</v>
      </c>
      <c r="EF10" s="446">
        <f t="shared" si="30"/>
        <v>406.96402752205228</v>
      </c>
      <c r="EG10" s="463"/>
      <c r="EH10" s="556"/>
      <c r="EI10" s="458"/>
      <c r="EJ10" s="462"/>
      <c r="EL10" s="615">
        <v>4.1666666666666699E-2</v>
      </c>
      <c r="EM10">
        <f t="shared" ref="EM10:EM22" si="38">DS10/DS$34*100</f>
        <v>89.061224489795919</v>
      </c>
      <c r="EN10">
        <f t="shared" si="5"/>
        <v>88.4822934232715</v>
      </c>
      <c r="EO10">
        <f t="shared" si="5"/>
        <v>82.877592218755737</v>
      </c>
      <c r="EP10">
        <f t="shared" si="5"/>
        <v>86.659296112032436</v>
      </c>
      <c r="EQ10">
        <f t="shared" si="5"/>
        <v>82.172869147659071</v>
      </c>
      <c r="ER10">
        <f t="shared" si="5"/>
        <v>82.35294117647058</v>
      </c>
      <c r="ES10">
        <f t="shared" si="5"/>
        <v>78.613710139392779</v>
      </c>
      <c r="ET10">
        <f t="shared" si="5"/>
        <v>85.711229946524057</v>
      </c>
      <c r="EU10">
        <f t="shared" si="5"/>
        <v>86.598387448245802</v>
      </c>
      <c r="EV10">
        <f t="shared" si="5"/>
        <v>92.917899408284015</v>
      </c>
      <c r="EW10">
        <f t="shared" si="5"/>
        <v>85.847163961335042</v>
      </c>
      <c r="EX10">
        <f t="shared" si="5"/>
        <v>90.829193733282381</v>
      </c>
      <c r="EY10" s="377">
        <f t="shared" si="6"/>
        <v>85.572237042887906</v>
      </c>
      <c r="EZ10" s="365">
        <f t="shared" si="7"/>
        <v>3.9310504753512805</v>
      </c>
      <c r="FA10" s="592"/>
      <c r="FB10" s="444"/>
      <c r="FC10" s="554"/>
      <c r="FD10" s="553"/>
      <c r="FF10" s="590">
        <v>4.1666666666666699E-2</v>
      </c>
      <c r="FG10">
        <v>4194</v>
      </c>
      <c r="FH10">
        <v>3898</v>
      </c>
      <c r="FI10">
        <v>4392</v>
      </c>
      <c r="FJ10">
        <v>4555</v>
      </c>
      <c r="FK10">
        <v>4193</v>
      </c>
      <c r="FL10" s="379">
        <v>4461</v>
      </c>
      <c r="FM10" s="379">
        <v>4273</v>
      </c>
      <c r="FN10" s="379">
        <v>4073</v>
      </c>
      <c r="FO10" s="379">
        <v>3706</v>
      </c>
      <c r="FP10" s="379">
        <v>4779</v>
      </c>
      <c r="FQ10" s="379">
        <v>4839</v>
      </c>
      <c r="FR10" s="379">
        <v>5055</v>
      </c>
      <c r="FS10" s="447">
        <f t="shared" si="31"/>
        <v>4368.166666666667</v>
      </c>
      <c r="FT10" s="446">
        <f t="shared" si="32"/>
        <v>395.77538012760658</v>
      </c>
      <c r="FU10" s="463"/>
      <c r="FV10" s="556"/>
      <c r="FW10" s="458"/>
      <c r="FX10" s="462"/>
      <c r="FZ10" s="615">
        <v>4.1666666666666699E-2</v>
      </c>
      <c r="GA10">
        <f t="shared" si="33"/>
        <v>85.591836734693885</v>
      </c>
      <c r="GB10">
        <f t="shared" si="8"/>
        <v>65.733558178752105</v>
      </c>
      <c r="GC10">
        <f t="shared" si="8"/>
        <v>80.601945311066245</v>
      </c>
      <c r="GD10">
        <f t="shared" si="8"/>
        <v>83.932190897365018</v>
      </c>
      <c r="GE10">
        <f t="shared" si="8"/>
        <v>83.893557422969195</v>
      </c>
      <c r="GF10">
        <f t="shared" si="8"/>
        <v>81.494336865180856</v>
      </c>
      <c r="GG10">
        <f t="shared" si="9"/>
        <v>81.592514798548791</v>
      </c>
      <c r="GH10">
        <f t="shared" si="9"/>
        <v>87.122994652406419</v>
      </c>
      <c r="GI10">
        <f t="shared" si="9"/>
        <v>80.758335149269982</v>
      </c>
      <c r="GJ10">
        <f t="shared" si="9"/>
        <v>88.369082840236686</v>
      </c>
      <c r="GK10">
        <f t="shared" si="9"/>
        <v>88.254605143169798</v>
      </c>
      <c r="GL10">
        <f t="shared" si="9"/>
        <v>96.580053496369885</v>
      </c>
      <c r="GM10" s="377">
        <f t="shared" si="10"/>
        <v>82.485905272150816</v>
      </c>
      <c r="GN10" s="365">
        <f t="shared" si="11"/>
        <v>6.2615381704784845</v>
      </c>
      <c r="GO10" s="592"/>
      <c r="GP10" s="444"/>
      <c r="GQ10" s="554"/>
      <c r="GR10" s="553"/>
      <c r="GT10" s="590">
        <v>4.1666666666666699E-2</v>
      </c>
      <c r="GU10" s="379"/>
      <c r="GV10">
        <v>5335</v>
      </c>
      <c r="GW10">
        <v>4643</v>
      </c>
      <c r="GX10">
        <v>4707</v>
      </c>
      <c r="GY10">
        <v>4223</v>
      </c>
      <c r="GZ10" s="379">
        <v>4428</v>
      </c>
      <c r="HA10" s="379">
        <v>4486</v>
      </c>
      <c r="HB10" s="379">
        <v>4061</v>
      </c>
      <c r="HC10" s="379">
        <v>3846</v>
      </c>
      <c r="HD10" s="379">
        <v>4816</v>
      </c>
      <c r="HE10" s="461">
        <v>4799</v>
      </c>
      <c r="HF10" s="379">
        <v>4878</v>
      </c>
      <c r="HG10" s="447">
        <f t="shared" si="34"/>
        <v>4565.636363636364</v>
      </c>
      <c r="HH10" s="446">
        <f t="shared" si="35"/>
        <v>418.0694374687709</v>
      </c>
      <c r="HI10" s="463"/>
      <c r="HJ10" s="556"/>
      <c r="HK10" s="458"/>
      <c r="HL10" s="462"/>
      <c r="HN10" s="615">
        <v>4.1666666666666699E-2</v>
      </c>
      <c r="HP10">
        <f>GV10/GV$34*100</f>
        <v>89.966273187183816</v>
      </c>
      <c r="HQ10">
        <f t="shared" si="12"/>
        <v>85.208295100018347</v>
      </c>
      <c r="HR10">
        <f t="shared" si="12"/>
        <v>86.733001658374803</v>
      </c>
      <c r="HS10">
        <f t="shared" si="12"/>
        <v>84.493797519007614</v>
      </c>
      <c r="HT10">
        <f t="shared" si="12"/>
        <v>80.891487029594444</v>
      </c>
      <c r="HU10">
        <f t="shared" si="13"/>
        <v>85.659728852396412</v>
      </c>
      <c r="HV10">
        <f t="shared" si="13"/>
        <v>86.866310160427801</v>
      </c>
      <c r="HW10">
        <f t="shared" si="13"/>
        <v>83.809108738287208</v>
      </c>
      <c r="HX10">
        <f t="shared" si="13"/>
        <v>89.053254437869825</v>
      </c>
      <c r="HY10">
        <f t="shared" si="13"/>
        <v>87.525077512310773</v>
      </c>
      <c r="HZ10">
        <f t="shared" si="13"/>
        <v>93.198318685517762</v>
      </c>
      <c r="IA10" s="377">
        <f t="shared" si="14"/>
        <v>86.020633419547096</v>
      </c>
      <c r="IB10" s="365">
        <f t="shared" si="15"/>
        <v>2.6367322100421733</v>
      </c>
      <c r="IC10" s="592"/>
      <c r="ID10" s="444"/>
      <c r="IE10" s="554"/>
      <c r="IF10" s="553"/>
      <c r="IH10" s="398"/>
      <c r="IT10" s="309"/>
      <c r="IU10" s="283"/>
      <c r="IV10" s="335"/>
      <c r="IY10" s="42"/>
      <c r="JB10" s="398"/>
      <c r="JP10" s="334"/>
      <c r="JR10" s="525"/>
      <c r="JS10" s="3"/>
      <c r="JT10" s="3"/>
    </row>
    <row r="11" spans="2:280" ht="16.5" thickTop="1" thickBot="1" x14ac:dyDescent="0.4">
      <c r="B11" s="587">
        <v>5.5555555555555601E-2</v>
      </c>
      <c r="C11">
        <v>4158</v>
      </c>
      <c r="D11">
        <v>5311</v>
      </c>
      <c r="E11">
        <v>4761</v>
      </c>
      <c r="F11">
        <v>4581</v>
      </c>
      <c r="G11">
        <v>4266</v>
      </c>
      <c r="H11" s="379">
        <v>4569</v>
      </c>
      <c r="I11" s="379">
        <v>4010</v>
      </c>
      <c r="J11" s="379">
        <v>4037</v>
      </c>
      <c r="K11" s="379">
        <v>3949</v>
      </c>
      <c r="L11">
        <v>4870</v>
      </c>
      <c r="M11">
        <v>4664</v>
      </c>
      <c r="N11" s="379">
        <v>4905</v>
      </c>
      <c r="O11" s="447">
        <f t="shared" si="16"/>
        <v>4506.75</v>
      </c>
      <c r="P11" s="446">
        <f t="shared" si="17"/>
        <v>425.7857175537095</v>
      </c>
      <c r="Q11" s="459" t="s">
        <v>186</v>
      </c>
      <c r="R11" s="458">
        <f>AVERAGE(C11:C13,D10:D12,E11:E13,F11:F13,G11:G13,H11:H13,I11:I13,N11:N13,M11:M13,L11:L13,K11:K13,J11:J13)</f>
        <v>4556.333333333333</v>
      </c>
      <c r="S11" s="458">
        <f>STDEV(C11:N13)</f>
        <v>420.41246092568099</v>
      </c>
      <c r="T11" s="457">
        <f>S11/SQRT(10)</f>
        <v>132.94609332416925</v>
      </c>
      <c r="V11" s="587">
        <v>5.5555555555555601E-2</v>
      </c>
      <c r="W11">
        <f t="shared" si="36"/>
        <v>84.857142857142847</v>
      </c>
      <c r="X11">
        <f t="shared" si="0"/>
        <v>89.561551433389539</v>
      </c>
      <c r="Y11">
        <f t="shared" si="0"/>
        <v>87.373830060561573</v>
      </c>
      <c r="Z11">
        <f t="shared" si="0"/>
        <v>84.411276948590384</v>
      </c>
      <c r="AA11">
        <f t="shared" si="0"/>
        <v>85.354141656662662</v>
      </c>
      <c r="AB11">
        <f t="shared" si="0"/>
        <v>83.467299963463645</v>
      </c>
      <c r="AC11">
        <f t="shared" si="0"/>
        <v>76.570555661638338</v>
      </c>
      <c r="AD11">
        <f t="shared" si="0"/>
        <v>86.352941176470594</v>
      </c>
      <c r="AE11">
        <f t="shared" si="0"/>
        <v>86.053606450207027</v>
      </c>
      <c r="AF11">
        <f t="shared" si="0"/>
        <v>90.051775147928993</v>
      </c>
      <c r="AG11">
        <f t="shared" si="0"/>
        <v>85.062921758161593</v>
      </c>
      <c r="AH11">
        <f t="shared" si="0"/>
        <v>93.714176538020638</v>
      </c>
      <c r="AI11" s="377">
        <f t="shared" si="37"/>
        <v>86.069268304353159</v>
      </c>
      <c r="AJ11" s="365">
        <f t="shared" si="18"/>
        <v>4.167206663354623</v>
      </c>
      <c r="AK11" s="591" t="s">
        <v>186</v>
      </c>
      <c r="AL11" s="444">
        <f>AVERAGE(W11:W13,X11:X13,Y11:Y13,Z11:Z13,AA11:AA13,AB11:AB13,AG11:AG13,AC11:AC13,AD11:AD13,AE11:AE13,AF11:AF13,AH11:AH13)</f>
        <v>87.142006841444243</v>
      </c>
      <c r="AM11" s="444">
        <f>STDEV(W11:AH13)</f>
        <v>4.288683394092712</v>
      </c>
      <c r="AN11" s="548">
        <f>AM11/SQRT(10)</f>
        <v>1.3562007688674484</v>
      </c>
      <c r="AP11" s="587">
        <v>5.5555555555555601E-2</v>
      </c>
      <c r="AQ11">
        <v>4263</v>
      </c>
      <c r="AR11">
        <v>5237</v>
      </c>
      <c r="AS11">
        <v>4577</v>
      </c>
      <c r="AT11">
        <v>4653</v>
      </c>
      <c r="AU11">
        <v>4317</v>
      </c>
      <c r="AV11" s="379">
        <v>4896</v>
      </c>
      <c r="AW11" s="379">
        <v>4389</v>
      </c>
      <c r="AX11" s="379">
        <v>4213</v>
      </c>
      <c r="AY11" s="379">
        <v>4005</v>
      </c>
      <c r="AZ11" s="379">
        <v>5094</v>
      </c>
      <c r="BA11" s="379">
        <v>4451</v>
      </c>
      <c r="BB11" s="379">
        <v>4926</v>
      </c>
      <c r="BC11" s="447">
        <f t="shared" si="19"/>
        <v>4585.083333333333</v>
      </c>
      <c r="BD11" s="446">
        <f t="shared" si="20"/>
        <v>382.40137369792569</v>
      </c>
      <c r="BE11" s="459" t="s">
        <v>186</v>
      </c>
      <c r="BF11" s="458">
        <f>AVERAGE(AQ11:AQ13,AR11:AR13,AS11:AS13,AT11:AT13,AU11:AU13,AV11:AV13,AW11:AW13,BB11:BB13,BA11:BA13,AZ11:AZ13,AY11:AY13,AX11:AX13)</f>
        <v>4668.3055555555557</v>
      </c>
      <c r="BG11" s="458">
        <f>STDEV(AQ11:BB13)</f>
        <v>400.56908228486594</v>
      </c>
      <c r="BH11" s="457">
        <f>BG11/SQRT(10)</f>
        <v>126.67106602635808</v>
      </c>
      <c r="BJ11" s="460">
        <v>5.5555555555555601E-2</v>
      </c>
      <c r="BK11">
        <f t="shared" si="21"/>
        <v>87</v>
      </c>
      <c r="BL11">
        <f t="shared" si="1"/>
        <v>88.313659359190552</v>
      </c>
      <c r="BM11">
        <f t="shared" si="1"/>
        <v>83.997063681409429</v>
      </c>
      <c r="BN11">
        <f t="shared" si="1"/>
        <v>85.737976782752895</v>
      </c>
      <c r="BO11">
        <f t="shared" si="1"/>
        <v>86.374549819927964</v>
      </c>
      <c r="BP11">
        <f t="shared" si="1"/>
        <v>89.440993788819881</v>
      </c>
      <c r="BQ11">
        <f t="shared" si="2"/>
        <v>83.807523391254534</v>
      </c>
      <c r="BR11">
        <f t="shared" si="2"/>
        <v>90.117647058823522</v>
      </c>
      <c r="BS11">
        <f t="shared" si="2"/>
        <v>87.273915885813906</v>
      </c>
      <c r="BT11">
        <f t="shared" si="2"/>
        <v>94.193786982248511</v>
      </c>
      <c r="BU11">
        <f t="shared" si="2"/>
        <v>81.178187123837318</v>
      </c>
      <c r="BV11">
        <f t="shared" si="22"/>
        <v>94.115399312189524</v>
      </c>
      <c r="BW11" s="377">
        <f t="shared" si="23"/>
        <v>87.629225265522336</v>
      </c>
      <c r="BX11" s="365">
        <f t="shared" si="24"/>
        <v>3.9334719698104261</v>
      </c>
      <c r="BY11" s="591" t="s">
        <v>186</v>
      </c>
      <c r="BZ11" s="444">
        <f>AVERAGE(BK11:BK13,BL11:BL13,BM11:BM13,BN11:BN13,BO11:BO13,BP11:BP13,BU11:BU13,BQ11:BQ13,BR11:BR13,BS11:BS13,BT11:BT13,BV11:BV13)</f>
        <v>89.20418767213306</v>
      </c>
      <c r="CA11" s="444">
        <f>STDEV(BK11:BV13)</f>
        <v>4.3145409773178756</v>
      </c>
      <c r="CB11" s="548">
        <f>CA11/SQRT(10)</f>
        <v>1.3643776546453363</v>
      </c>
      <c r="CD11" s="587">
        <v>5.5555555555555601E-2</v>
      </c>
      <c r="CE11">
        <v>4312</v>
      </c>
      <c r="CF11">
        <v>5301</v>
      </c>
      <c r="CG11">
        <v>4563</v>
      </c>
      <c r="CH11">
        <v>4688</v>
      </c>
      <c r="CI11">
        <v>4441</v>
      </c>
      <c r="CJ11" s="379">
        <v>4785</v>
      </c>
      <c r="CK11" s="379">
        <v>4198</v>
      </c>
      <c r="CL11" s="379">
        <v>4121</v>
      </c>
      <c r="CM11" s="379">
        <v>3982</v>
      </c>
      <c r="CN11" s="379">
        <v>5060</v>
      </c>
      <c r="CO11" s="379">
        <v>4525</v>
      </c>
      <c r="CP11" s="379">
        <v>5069</v>
      </c>
      <c r="CQ11" s="447">
        <f t="shared" si="25"/>
        <v>4587.083333333333</v>
      </c>
      <c r="CR11" s="446">
        <f t="shared" si="26"/>
        <v>410.22354401058709</v>
      </c>
      <c r="CS11" s="459" t="s">
        <v>186</v>
      </c>
      <c r="CT11" s="458">
        <f>AVERAGE(CE12:CE14,CF11:CF13,CG11:CG13,CH11:CH13,CI11:CI13,CJ11:CJ13,CK11:CK13,CP11:CP13,CO11:CO13,CN11:CN13,CM11:CM13,CL11:CL13)</f>
        <v>4707.3888888888887</v>
      </c>
      <c r="CU11" s="458">
        <f>STDEV(CE11:CP13)</f>
        <v>426.40020232134339</v>
      </c>
      <c r="CV11" s="457">
        <f>CU11/SQRT(10)</f>
        <v>134.83958340920611</v>
      </c>
      <c r="CX11" s="460">
        <v>5.5555555555555601E-2</v>
      </c>
      <c r="CY11">
        <f t="shared" si="3"/>
        <v>88</v>
      </c>
      <c r="CZ11">
        <f t="shared" si="3"/>
        <v>89.392917369308606</v>
      </c>
      <c r="DA11">
        <f t="shared" si="3"/>
        <v>83.74013580473482</v>
      </c>
      <c r="DB11">
        <f t="shared" si="3"/>
        <v>86.38290031324857</v>
      </c>
      <c r="DC11">
        <f t="shared" si="3"/>
        <v>88.855542216886747</v>
      </c>
      <c r="DD11">
        <f t="shared" si="3"/>
        <v>87.41322616002924</v>
      </c>
      <c r="DE11">
        <f t="shared" si="4"/>
        <v>80.16039717395455</v>
      </c>
      <c r="DF11">
        <f t="shared" si="4"/>
        <v>88.149732620320847</v>
      </c>
      <c r="DG11">
        <f t="shared" si="4"/>
        <v>86.772717367618213</v>
      </c>
      <c r="DH11">
        <f t="shared" si="4"/>
        <v>93.565088757396452</v>
      </c>
      <c r="DI11">
        <f>CO11/CO$34*100</f>
        <v>82.527813240926491</v>
      </c>
      <c r="DJ11">
        <f t="shared" si="4"/>
        <v>96.847535345815814</v>
      </c>
      <c r="DK11" s="377">
        <f t="shared" si="27"/>
        <v>87.650667197520036</v>
      </c>
      <c r="DL11" s="365">
        <f t="shared" si="28"/>
        <v>4.5175965631880848</v>
      </c>
      <c r="DM11" s="591" t="s">
        <v>186</v>
      </c>
      <c r="DN11" s="444">
        <f>AVERAGE(CY11:CY13,CZ11:CZ13,DA11:DA13,DB11:DB13,DC11:DC13,DD11:DD13,DI11:DI13,DE11:DE13,DF11:DF13,DG11:DG13,DH11:DH13,DJ11:DJ13)</f>
        <v>89.749382161830425</v>
      </c>
      <c r="DO11" s="444">
        <f>STDEV(CY11:DJ13)</f>
        <v>4.740969772003977</v>
      </c>
      <c r="DP11" s="548">
        <f>DO11/SQRT(10)</f>
        <v>1.4992262797541751</v>
      </c>
      <c r="DR11" s="587">
        <v>5.5555555555555601E-2</v>
      </c>
      <c r="DS11">
        <v>4155</v>
      </c>
      <c r="DT11">
        <v>5343</v>
      </c>
      <c r="DU11">
        <v>4533</v>
      </c>
      <c r="DV11">
        <v>4769</v>
      </c>
      <c r="DW11">
        <v>4371</v>
      </c>
      <c r="DX11" s="379">
        <v>4672</v>
      </c>
      <c r="DY11" s="379">
        <v>4253</v>
      </c>
      <c r="DZ11" s="379">
        <v>3933</v>
      </c>
      <c r="EA11" s="379">
        <v>3839</v>
      </c>
      <c r="EB11" s="379">
        <v>4778</v>
      </c>
      <c r="EC11" s="379">
        <v>4446</v>
      </c>
      <c r="ED11" s="379">
        <v>4947</v>
      </c>
      <c r="EE11" s="447">
        <f t="shared" si="29"/>
        <v>4503.25</v>
      </c>
      <c r="EF11" s="446">
        <f t="shared" si="30"/>
        <v>431.55640629954945</v>
      </c>
      <c r="EG11" s="459" t="s">
        <v>186</v>
      </c>
      <c r="EH11" s="458">
        <f>AVERAGE(DS10:DS12,DT11:DT13,DU11:DU13,DV11:DV13,DW11:DW13,DX11:DX13,DY11:DY13,ED11:ED13,EC11:EC13,EB11:EB13,EA11:EA13,DZ11:DZ13)</f>
        <v>4642.9722222222226</v>
      </c>
      <c r="EI11" s="458">
        <f>STDEV(DS11:ED13)</f>
        <v>436.32769467781566</v>
      </c>
      <c r="EJ11" s="457">
        <f>EI11/SQRT(10)</f>
        <v>137.97893213924257</v>
      </c>
      <c r="EL11" s="460">
        <v>5.5555555555555601E-2</v>
      </c>
      <c r="EM11">
        <f t="shared" si="38"/>
        <v>84.795918367346928</v>
      </c>
      <c r="EN11">
        <f t="shared" si="5"/>
        <v>90.101180438448566</v>
      </c>
      <c r="EO11">
        <f t="shared" si="5"/>
        <v>83.189576069003493</v>
      </c>
      <c r="EP11">
        <f t="shared" si="5"/>
        <v>87.875437626681403</v>
      </c>
      <c r="EQ11">
        <f t="shared" si="5"/>
        <v>87.454981992797116</v>
      </c>
      <c r="ER11">
        <f t="shared" si="5"/>
        <v>85.348922177566678</v>
      </c>
      <c r="ES11">
        <f t="shared" si="5"/>
        <v>81.210616765323664</v>
      </c>
      <c r="ET11">
        <f t="shared" si="5"/>
        <v>84.128342245989302</v>
      </c>
      <c r="EU11">
        <f t="shared" si="5"/>
        <v>83.656570058836337</v>
      </c>
      <c r="EV11">
        <f t="shared" si="5"/>
        <v>88.350591715976336</v>
      </c>
      <c r="EW11">
        <f t="shared" si="5"/>
        <v>81.08699616997994</v>
      </c>
      <c r="EX11">
        <f t="shared" si="5"/>
        <v>94.516622086358424</v>
      </c>
      <c r="EY11" s="377">
        <f t="shared" si="6"/>
        <v>85.199921238904508</v>
      </c>
      <c r="EZ11" s="365">
        <f t="shared" si="7"/>
        <v>2.9458543353652993</v>
      </c>
      <c r="FA11" s="591" t="s">
        <v>186</v>
      </c>
      <c r="FB11" s="545">
        <f>AVERAGE(EM11:EM13,EN11:EN13,EO11:EO13,EP11:EP13,EQ11:EQ13,ER11:ER13,EW11:EW13)</f>
        <v>88.073339641364853</v>
      </c>
      <c r="FC11" s="545">
        <f>STDEV(EM11:EW13)</f>
        <v>4.0402338539240947</v>
      </c>
      <c r="FD11" s="548">
        <f>FC11/SQRT(10)</f>
        <v>1.2776341258120159</v>
      </c>
      <c r="FF11" s="587">
        <v>5.5555555555555601E-2</v>
      </c>
      <c r="FG11">
        <v>4103</v>
      </c>
      <c r="FH11">
        <v>5074</v>
      </c>
      <c r="FI11">
        <v>4764</v>
      </c>
      <c r="FJ11">
        <v>4673</v>
      </c>
      <c r="FK11">
        <v>4417</v>
      </c>
      <c r="FL11" s="379">
        <v>4764</v>
      </c>
      <c r="FM11" s="379">
        <v>4441</v>
      </c>
      <c r="FN11" s="379">
        <v>4273</v>
      </c>
      <c r="FO11" s="379">
        <v>3804</v>
      </c>
      <c r="FP11" s="379">
        <v>5003</v>
      </c>
      <c r="FQ11" s="379">
        <v>4969</v>
      </c>
      <c r="FR11" s="379">
        <v>5045</v>
      </c>
      <c r="FS11" s="447">
        <f t="shared" si="31"/>
        <v>4610.833333333333</v>
      </c>
      <c r="FT11" s="446">
        <f t="shared" si="32"/>
        <v>407.35372909310723</v>
      </c>
      <c r="FU11" s="459" t="s">
        <v>186</v>
      </c>
      <c r="FV11" s="458">
        <f>AVERAGE(FG11:FG13,FH11:FH13,FI11:FI13,FJ11:FJ13,FK11:FK13,FL11:FL13,FM11:FM13,FR11:FR13,FQ11:FQ13,FP11:FP13,FO11:FO13,FN11:FN13)</f>
        <v>4648.8611111111113</v>
      </c>
      <c r="FW11" s="458">
        <f>STDEV(FG11:FR13)</f>
        <v>409.58056265109468</v>
      </c>
      <c r="FX11" s="457">
        <f>FW11/SQRT(10)</f>
        <v>129.5207463310752</v>
      </c>
      <c r="FZ11" s="460">
        <v>5.5555555555555601E-2</v>
      </c>
      <c r="GA11">
        <f t="shared" si="33"/>
        <v>83.734693877551024</v>
      </c>
      <c r="GB11">
        <f t="shared" si="8"/>
        <v>85.564924114671157</v>
      </c>
      <c r="GC11">
        <f t="shared" si="8"/>
        <v>87.428886034134706</v>
      </c>
      <c r="GD11">
        <f t="shared" si="8"/>
        <v>86.106504514464717</v>
      </c>
      <c r="GE11">
        <f t="shared" si="8"/>
        <v>88.375350140056014</v>
      </c>
      <c r="GF11">
        <f t="shared" si="8"/>
        <v>87.029594446474249</v>
      </c>
      <c r="GG11">
        <f t="shared" si="9"/>
        <v>84.800458277639862</v>
      </c>
      <c r="GH11">
        <f t="shared" si="9"/>
        <v>91.401069518716582</v>
      </c>
      <c r="GI11">
        <f t="shared" si="9"/>
        <v>82.893876661582041</v>
      </c>
      <c r="GJ11">
        <f t="shared" si="9"/>
        <v>92.511094674556219</v>
      </c>
      <c r="GK11">
        <f t="shared" si="9"/>
        <v>90.625569943461599</v>
      </c>
      <c r="GL11">
        <f t="shared" si="9"/>
        <v>96.38899503247994</v>
      </c>
      <c r="GM11" s="377">
        <f t="shared" si="10"/>
        <v>87.315638382118934</v>
      </c>
      <c r="GN11" s="365">
        <f t="shared" si="11"/>
        <v>3.1477781393407924</v>
      </c>
      <c r="GO11" s="591" t="s">
        <v>186</v>
      </c>
      <c r="GP11" s="545">
        <f>AVERAGE(GA11:GA13,GB11:GB13,GC11:GC13,GD11:GD13,GE11:GE13,GF11:GF13,GK11:GK13)</f>
        <v>88.011705009156742</v>
      </c>
      <c r="GQ11" s="545">
        <f>STDEV(GA11:GK13)</f>
        <v>3.3521614861317639</v>
      </c>
      <c r="GR11" s="548">
        <f>GQ11/SQRT(10)</f>
        <v>1.0600465380871311</v>
      </c>
      <c r="GT11" s="587">
        <v>5.5555555555555601E-2</v>
      </c>
      <c r="GU11" s="379"/>
      <c r="GV11">
        <v>5059</v>
      </c>
      <c r="GW11">
        <v>4668</v>
      </c>
      <c r="GX11">
        <v>4762</v>
      </c>
      <c r="GY11">
        <v>4244</v>
      </c>
      <c r="GZ11" s="379">
        <v>4735</v>
      </c>
      <c r="HA11" s="379">
        <v>4234</v>
      </c>
      <c r="HB11" s="379">
        <v>4239</v>
      </c>
      <c r="HC11" s="379">
        <v>3858</v>
      </c>
      <c r="HD11" s="379">
        <v>5107</v>
      </c>
      <c r="HE11" s="379">
        <v>4823</v>
      </c>
      <c r="HF11" s="379">
        <v>4889</v>
      </c>
      <c r="HG11" s="447">
        <f t="shared" si="34"/>
        <v>4601.636363636364</v>
      </c>
      <c r="HH11" s="446">
        <f t="shared" si="35"/>
        <v>398.95119318715484</v>
      </c>
      <c r="HI11" s="459" t="s">
        <v>186</v>
      </c>
      <c r="HJ11" s="458">
        <f>AVERAGE(GU11:GU13,GV9:GV11,GW11:GW13,GX11:GX13,GY11:GY13,GZ11:GZ13,HA11:HA13,HF11:HF13,HE11:HE13,HD11:HD13,HC11:HC13,HB11:HB13)</f>
        <v>4694.606060606061</v>
      </c>
      <c r="HK11" s="458">
        <f>STDEV(GU11:HF13)</f>
        <v>462.70266444209955</v>
      </c>
      <c r="HL11" s="457">
        <f>HK11/SQRT(10)</f>
        <v>146.31942990656373</v>
      </c>
      <c r="HN11" s="460">
        <v>5.5555555555555601E-2</v>
      </c>
      <c r="HP11">
        <f t="shared" ref="HP11:HP22" si="39">GV11/GV$34*100</f>
        <v>85.31197301854975</v>
      </c>
      <c r="HQ11">
        <f t="shared" si="12"/>
        <v>85.667094879794462</v>
      </c>
      <c r="HR11">
        <f t="shared" si="12"/>
        <v>87.746452920582271</v>
      </c>
      <c r="HS11">
        <f t="shared" si="12"/>
        <v>84.913965586234497</v>
      </c>
      <c r="HT11">
        <f t="shared" si="12"/>
        <v>86.499817318231635</v>
      </c>
      <c r="HU11">
        <f t="shared" si="13"/>
        <v>80.847813633759785</v>
      </c>
      <c r="HV11">
        <f t="shared" si="13"/>
        <v>90.673796791443849</v>
      </c>
      <c r="HW11">
        <f t="shared" si="13"/>
        <v>84.070603617345824</v>
      </c>
      <c r="HX11">
        <f t="shared" si="13"/>
        <v>94.434171597633139</v>
      </c>
      <c r="HY11">
        <f t="shared" si="13"/>
        <v>87.962794090826193</v>
      </c>
      <c r="HZ11">
        <f t="shared" si="13"/>
        <v>93.408482995796717</v>
      </c>
      <c r="IA11" s="377">
        <f t="shared" si="14"/>
        <v>86.812848345440131</v>
      </c>
      <c r="IB11" s="365">
        <f t="shared" si="15"/>
        <v>3.7350613695032227</v>
      </c>
      <c r="IC11" s="591" t="s">
        <v>186</v>
      </c>
      <c r="ID11" s="545">
        <f>AVERAGE(HO11:HO13,HP11:HP13,HQ11:HQ13,HR11:HR13,HS11:HS13,HT11:HT13,HY11:HY13)</f>
        <v>88.731358800314965</v>
      </c>
      <c r="IE11" s="545">
        <f>STDEV(HO11:HY13)</f>
        <v>4.2669528846355842</v>
      </c>
      <c r="IF11" s="548">
        <f>IE11/SQRT(10)</f>
        <v>1.3493289784074132</v>
      </c>
      <c r="IH11" s="398"/>
      <c r="IT11" s="309"/>
      <c r="IU11" s="283"/>
      <c r="IV11" s="335"/>
      <c r="IW11" s="526"/>
      <c r="IX11" s="42"/>
      <c r="IY11" s="42"/>
      <c r="JB11" s="398"/>
      <c r="JP11" s="334"/>
      <c r="JQ11" s="526"/>
      <c r="JR11" s="525"/>
      <c r="JS11" s="525"/>
      <c r="JT11" s="3"/>
    </row>
    <row r="12" spans="2:280" ht="16.5" thickTop="1" thickBot="1" x14ac:dyDescent="0.4">
      <c r="B12" s="590">
        <v>6.9444444444444503E-2</v>
      </c>
      <c r="C12">
        <v>4213</v>
      </c>
      <c r="D12">
        <v>5335</v>
      </c>
      <c r="E12">
        <v>4684</v>
      </c>
      <c r="F12">
        <v>4524</v>
      </c>
      <c r="G12">
        <v>4334</v>
      </c>
      <c r="H12" s="379">
        <v>4457</v>
      </c>
      <c r="I12" s="379">
        <v>4064</v>
      </c>
      <c r="J12" s="379">
        <v>3963</v>
      </c>
      <c r="K12" s="379">
        <v>4079</v>
      </c>
      <c r="L12">
        <v>4924</v>
      </c>
      <c r="M12">
        <v>4765</v>
      </c>
      <c r="N12" s="379">
        <v>4893</v>
      </c>
      <c r="O12" s="447">
        <f t="shared" si="16"/>
        <v>4519.583333333333</v>
      </c>
      <c r="P12" s="446">
        <f t="shared" si="17"/>
        <v>415.49367314586442</v>
      </c>
      <c r="Q12" s="455"/>
      <c r="R12" s="561"/>
      <c r="S12" s="458"/>
      <c r="T12" s="453"/>
      <c r="V12" s="590">
        <v>6.9444444444444503E-2</v>
      </c>
      <c r="W12">
        <f t="shared" si="36"/>
        <v>85.979591836734699</v>
      </c>
      <c r="X12">
        <f t="shared" si="0"/>
        <v>89.966273187183816</v>
      </c>
      <c r="Y12">
        <f t="shared" si="0"/>
        <v>85.960726738851164</v>
      </c>
      <c r="Z12">
        <f t="shared" si="0"/>
        <v>83.360972913211711</v>
      </c>
      <c r="AA12">
        <f t="shared" si="0"/>
        <v>86.71468587434974</v>
      </c>
      <c r="AB12">
        <f t="shared" si="0"/>
        <v>81.421264157837044</v>
      </c>
      <c r="AC12">
        <f t="shared" si="0"/>
        <v>77.601680351346189</v>
      </c>
      <c r="AD12">
        <f t="shared" si="0"/>
        <v>84.770053475935825</v>
      </c>
      <c r="AE12">
        <f t="shared" si="0"/>
        <v>88.886467640008718</v>
      </c>
      <c r="AF12">
        <f t="shared" si="0"/>
        <v>91.050295857988161</v>
      </c>
      <c r="AG12">
        <f t="shared" si="0"/>
        <v>86.904979026080611</v>
      </c>
      <c r="AH12">
        <f t="shared" si="0"/>
        <v>93.484906381352701</v>
      </c>
      <c r="AI12" s="377">
        <f t="shared" si="37"/>
        <v>86.34182478674002</v>
      </c>
      <c r="AJ12" s="365">
        <f t="shared" si="18"/>
        <v>4.3222021856919328</v>
      </c>
      <c r="AK12" s="594"/>
      <c r="AL12" s="545"/>
      <c r="AM12" s="559"/>
      <c r="AN12" s="558"/>
      <c r="AP12" s="590">
        <v>6.9444444444444503E-2</v>
      </c>
      <c r="AQ12">
        <v>4282</v>
      </c>
      <c r="AR12">
        <v>5353</v>
      </c>
      <c r="AS12">
        <v>4925</v>
      </c>
      <c r="AT12">
        <v>4660</v>
      </c>
      <c r="AU12">
        <v>4340</v>
      </c>
      <c r="AV12" s="379">
        <v>4704</v>
      </c>
      <c r="AW12" s="379">
        <v>4181</v>
      </c>
      <c r="AX12" s="379">
        <v>4147</v>
      </c>
      <c r="AY12" s="379">
        <v>4241</v>
      </c>
      <c r="AZ12" s="379">
        <v>5056</v>
      </c>
      <c r="BA12" s="379">
        <v>4836</v>
      </c>
      <c r="BB12" s="379">
        <v>5064</v>
      </c>
      <c r="BC12" s="447">
        <f t="shared" si="19"/>
        <v>4649.083333333333</v>
      </c>
      <c r="BD12" s="446">
        <f t="shared" si="20"/>
        <v>406.25148018378366</v>
      </c>
      <c r="BE12" s="455"/>
      <c r="BF12" s="561"/>
      <c r="BG12" s="458"/>
      <c r="BH12" s="453"/>
      <c r="BJ12" s="615">
        <v>6.9444444444444503E-2</v>
      </c>
      <c r="BK12">
        <f t="shared" si="21"/>
        <v>87.387755102040813</v>
      </c>
      <c r="BL12">
        <f t="shared" si="1"/>
        <v>90.269814502529513</v>
      </c>
      <c r="BM12">
        <f t="shared" si="1"/>
        <v>90.383556615892829</v>
      </c>
      <c r="BN12">
        <f t="shared" si="1"/>
        <v>85.866961488852027</v>
      </c>
      <c r="BO12">
        <f t="shared" si="1"/>
        <v>86.834733893557427</v>
      </c>
      <c r="BP12">
        <f t="shared" si="1"/>
        <v>85.933503836317144</v>
      </c>
      <c r="BQ12">
        <f t="shared" si="2"/>
        <v>79.835783845713195</v>
      </c>
      <c r="BR12">
        <f t="shared" si="2"/>
        <v>88.705882352941174</v>
      </c>
      <c r="BS12">
        <f t="shared" si="2"/>
        <v>92.416648507300067</v>
      </c>
      <c r="BT12">
        <f t="shared" si="2"/>
        <v>93.491124260355036</v>
      </c>
      <c r="BU12">
        <f t="shared" si="2"/>
        <v>88.199890570855359</v>
      </c>
      <c r="BV12">
        <f t="shared" si="22"/>
        <v>96.752006113870848</v>
      </c>
      <c r="BW12" s="377">
        <f t="shared" si="23"/>
        <v>88.839805090852124</v>
      </c>
      <c r="BX12" s="365">
        <f t="shared" si="24"/>
        <v>4.3314134767828794</v>
      </c>
      <c r="BY12" s="594"/>
      <c r="BZ12" s="545"/>
      <c r="CA12" s="559"/>
      <c r="CB12" s="558"/>
      <c r="CD12" s="590">
        <v>6.9444444444444503E-2</v>
      </c>
      <c r="CE12">
        <v>4349</v>
      </c>
      <c r="CF12">
        <v>5513</v>
      </c>
      <c r="CG12">
        <v>4678</v>
      </c>
      <c r="CH12">
        <v>4797</v>
      </c>
      <c r="CI12">
        <v>4621</v>
      </c>
      <c r="CJ12" s="379">
        <v>4852</v>
      </c>
      <c r="CK12" s="379">
        <v>4189</v>
      </c>
      <c r="CL12" s="379">
        <v>4252</v>
      </c>
      <c r="CM12" s="379">
        <v>4065</v>
      </c>
      <c r="CN12" s="379">
        <v>4951</v>
      </c>
      <c r="CO12" s="379">
        <v>4814</v>
      </c>
      <c r="CP12" s="379">
        <v>4897</v>
      </c>
      <c r="CQ12" s="447">
        <f t="shared" si="25"/>
        <v>4664.833333333333</v>
      </c>
      <c r="CR12" s="446">
        <f t="shared" si="26"/>
        <v>403.21702555443972</v>
      </c>
      <c r="CS12" s="455"/>
      <c r="CT12" s="561"/>
      <c r="CU12" s="458"/>
      <c r="CV12" s="453"/>
      <c r="CX12" s="615">
        <v>6.9444444444444503E-2</v>
      </c>
      <c r="CY12">
        <f t="shared" si="3"/>
        <v>88.755102040816325</v>
      </c>
      <c r="CZ12">
        <f t="shared" si="3"/>
        <v>92.967959527824618</v>
      </c>
      <c r="DA12">
        <f t="shared" si="3"/>
        <v>85.850614791704899</v>
      </c>
      <c r="DB12">
        <f t="shared" si="3"/>
        <v>88.391376451077946</v>
      </c>
      <c r="DC12">
        <f t="shared" si="3"/>
        <v>92.456982793117248</v>
      </c>
      <c r="DD12">
        <f t="shared" si="3"/>
        <v>88.637194008037994</v>
      </c>
      <c r="DE12">
        <f t="shared" si="4"/>
        <v>79.988543059003248</v>
      </c>
      <c r="DF12">
        <f t="shared" si="4"/>
        <v>90.951871657754012</v>
      </c>
      <c r="DG12">
        <f t="shared" si="4"/>
        <v>88.581390281106991</v>
      </c>
      <c r="DH12">
        <f t="shared" si="4"/>
        <v>91.549556213017752</v>
      </c>
      <c r="DI12">
        <f t="shared" si="4"/>
        <v>87.798650373882907</v>
      </c>
      <c r="DJ12">
        <f t="shared" si="4"/>
        <v>93.561329766908671</v>
      </c>
      <c r="DK12" s="377">
        <f t="shared" si="27"/>
        <v>89.124214247021072</v>
      </c>
      <c r="DL12" s="365">
        <f t="shared" si="28"/>
        <v>3.7164442442117722</v>
      </c>
      <c r="DM12" s="594"/>
      <c r="DN12" s="545"/>
      <c r="DO12" s="559"/>
      <c r="DP12" s="558"/>
      <c r="DR12" s="590">
        <v>6.9444444444444503E-2</v>
      </c>
      <c r="DS12">
        <v>4372</v>
      </c>
      <c r="DT12">
        <v>5542</v>
      </c>
      <c r="DU12">
        <v>4902</v>
      </c>
      <c r="DV12">
        <v>4801</v>
      </c>
      <c r="DW12">
        <v>4340</v>
      </c>
      <c r="DX12" s="379">
        <v>4690</v>
      </c>
      <c r="DY12" s="379">
        <v>4162</v>
      </c>
      <c r="DZ12" s="379">
        <v>4119</v>
      </c>
      <c r="EA12" s="379">
        <v>4028</v>
      </c>
      <c r="EB12" s="379">
        <v>5274</v>
      </c>
      <c r="EC12" s="379">
        <v>4872</v>
      </c>
      <c r="ED12" s="379">
        <v>5121</v>
      </c>
      <c r="EE12" s="447">
        <f t="shared" si="29"/>
        <v>4685.25</v>
      </c>
      <c r="EF12" s="446">
        <f t="shared" si="30"/>
        <v>487.06283428881591</v>
      </c>
      <c r="EG12" s="455"/>
      <c r="EH12" s="561"/>
      <c r="EI12" s="458"/>
      <c r="EJ12" s="453"/>
      <c r="EL12" s="615">
        <v>6.9444444444444503E-2</v>
      </c>
      <c r="EM12">
        <f t="shared" si="38"/>
        <v>89.224489795918373</v>
      </c>
      <c r="EN12">
        <f t="shared" si="5"/>
        <v>93.456998313659355</v>
      </c>
      <c r="EO12">
        <f t="shared" si="5"/>
        <v>89.961460818498807</v>
      </c>
      <c r="EP12">
        <f t="shared" si="5"/>
        <v>88.465081997420299</v>
      </c>
      <c r="EQ12">
        <f t="shared" si="5"/>
        <v>86.834733893557427</v>
      </c>
      <c r="ER12">
        <f t="shared" si="5"/>
        <v>85.677749360613802</v>
      </c>
      <c r="ES12">
        <f t="shared" si="5"/>
        <v>79.472980714149315</v>
      </c>
      <c r="ET12">
        <f t="shared" si="5"/>
        <v>88.106951871657756</v>
      </c>
      <c r="EU12">
        <f t="shared" si="5"/>
        <v>87.775114404009585</v>
      </c>
      <c r="EV12">
        <f t="shared" si="5"/>
        <v>97.522189349112438</v>
      </c>
      <c r="EW12">
        <f t="shared" si="5"/>
        <v>88.85646543862849</v>
      </c>
      <c r="EX12">
        <f t="shared" si="5"/>
        <v>97.84103935804356</v>
      </c>
      <c r="EY12" s="377">
        <f t="shared" si="6"/>
        <v>88.668565087020511</v>
      </c>
      <c r="EZ12" s="365">
        <f t="shared" si="7"/>
        <v>4.4872424711094343</v>
      </c>
      <c r="FA12" s="594"/>
      <c r="FB12" s="545"/>
      <c r="FC12" s="559"/>
      <c r="FD12" s="558"/>
      <c r="FF12" s="590">
        <v>6.9444444444444503E-2</v>
      </c>
      <c r="FG12">
        <v>4326</v>
      </c>
      <c r="FH12">
        <v>5161</v>
      </c>
      <c r="FI12">
        <v>4651</v>
      </c>
      <c r="FJ12">
        <v>4678</v>
      </c>
      <c r="FK12">
        <v>4426</v>
      </c>
      <c r="FL12" s="379">
        <v>4634</v>
      </c>
      <c r="FM12" s="379">
        <v>4541</v>
      </c>
      <c r="FN12" s="379">
        <v>3918</v>
      </c>
      <c r="FO12" s="379">
        <v>3784</v>
      </c>
      <c r="FP12" s="379">
        <v>5040</v>
      </c>
      <c r="FQ12" s="379">
        <v>4788</v>
      </c>
      <c r="FR12" s="379">
        <v>5045</v>
      </c>
      <c r="FS12" s="447">
        <f t="shared" si="31"/>
        <v>4582.666666666667</v>
      </c>
      <c r="FT12" s="446">
        <f t="shared" si="32"/>
        <v>425.09236073060072</v>
      </c>
      <c r="FU12" s="455"/>
      <c r="FV12" s="561"/>
      <c r="FW12" s="458"/>
      <c r="FX12" s="453"/>
      <c r="FZ12" s="615">
        <v>6.9444444444444503E-2</v>
      </c>
      <c r="GA12">
        <f t="shared" si="33"/>
        <v>88.285714285714292</v>
      </c>
      <c r="GB12">
        <f t="shared" si="8"/>
        <v>87.032040472175382</v>
      </c>
      <c r="GC12">
        <f t="shared" si="8"/>
        <v>85.355111029546705</v>
      </c>
      <c r="GD12">
        <f t="shared" si="8"/>
        <v>86.198636447392659</v>
      </c>
      <c r="GE12">
        <f t="shared" si="8"/>
        <v>88.555422168867551</v>
      </c>
      <c r="GF12">
        <f t="shared" si="8"/>
        <v>84.654731457800509</v>
      </c>
      <c r="GG12">
        <f t="shared" si="9"/>
        <v>86.709948443765512</v>
      </c>
      <c r="GH12">
        <f t="shared" si="9"/>
        <v>83.807486631016047</v>
      </c>
      <c r="GI12">
        <f t="shared" si="9"/>
        <v>82.458051863151013</v>
      </c>
      <c r="GJ12">
        <f t="shared" si="9"/>
        <v>93.195266272189343</v>
      </c>
      <c r="GK12">
        <f t="shared" si="9"/>
        <v>87.324457413824547</v>
      </c>
      <c r="GL12">
        <f t="shared" si="9"/>
        <v>96.38899503247994</v>
      </c>
      <c r="GM12" s="377">
        <f t="shared" si="10"/>
        <v>86.688806044131226</v>
      </c>
      <c r="GN12" s="365">
        <f t="shared" si="11"/>
        <v>2.8504114873898581</v>
      </c>
      <c r="GO12" s="594"/>
      <c r="GP12" s="545"/>
      <c r="GQ12" s="559"/>
      <c r="GR12" s="558"/>
      <c r="GT12" s="590">
        <v>6.9444444444444503E-2</v>
      </c>
      <c r="GU12" s="379"/>
      <c r="GV12">
        <v>5711</v>
      </c>
      <c r="GW12">
        <v>4921</v>
      </c>
      <c r="GX12">
        <v>4868</v>
      </c>
      <c r="GY12">
        <v>4345</v>
      </c>
      <c r="GZ12" s="379">
        <v>4667</v>
      </c>
      <c r="HA12" s="379">
        <v>5101</v>
      </c>
      <c r="HB12" s="379">
        <v>3957</v>
      </c>
      <c r="HC12" s="379">
        <v>3854</v>
      </c>
      <c r="HD12" s="379">
        <v>5068</v>
      </c>
      <c r="HE12" s="379">
        <v>4932</v>
      </c>
      <c r="HF12" s="379">
        <v>5014</v>
      </c>
      <c r="HG12" s="447">
        <f t="shared" si="34"/>
        <v>4767.090909090909</v>
      </c>
      <c r="HH12" s="446">
        <f t="shared" si="35"/>
        <v>537.88445869823249</v>
      </c>
      <c r="HI12" s="455"/>
      <c r="HJ12" s="561"/>
      <c r="HK12" s="458"/>
      <c r="HL12" s="453"/>
      <c r="HN12" s="615">
        <v>6.9444444444444503E-2</v>
      </c>
      <c r="HP12">
        <f t="shared" si="39"/>
        <v>96.306913996627316</v>
      </c>
      <c r="HQ12">
        <f t="shared" si="12"/>
        <v>90.310148651128657</v>
      </c>
      <c r="HR12">
        <f t="shared" si="12"/>
        <v>89.699649898654883</v>
      </c>
      <c r="HS12">
        <f t="shared" si="12"/>
        <v>86.934773909563816</v>
      </c>
      <c r="HT12">
        <f t="shared" si="12"/>
        <v>85.25758129338692</v>
      </c>
      <c r="HU12">
        <f t="shared" si="13"/>
        <v>97.40309337406913</v>
      </c>
      <c r="HV12">
        <f t="shared" si="13"/>
        <v>84.641711229946523</v>
      </c>
      <c r="HW12">
        <f t="shared" si="13"/>
        <v>83.983438657659633</v>
      </c>
      <c r="HX12">
        <f t="shared" si="13"/>
        <v>93.713017751479285</v>
      </c>
      <c r="HY12">
        <f t="shared" si="13"/>
        <v>89.950756884917013</v>
      </c>
      <c r="HZ12">
        <f t="shared" si="13"/>
        <v>95.796713794421095</v>
      </c>
      <c r="IA12" s="377">
        <f t="shared" si="14"/>
        <v>89.820108564743308</v>
      </c>
      <c r="IB12" s="365">
        <f t="shared" si="15"/>
        <v>4.7729689055643938</v>
      </c>
      <c r="IC12" s="594"/>
      <c r="ID12" s="545"/>
      <c r="IE12" s="559"/>
      <c r="IF12" s="558"/>
      <c r="IH12" s="398"/>
      <c r="IT12" s="309"/>
      <c r="IU12" s="283"/>
      <c r="IV12" s="335"/>
      <c r="IY12" s="42"/>
      <c r="JB12" s="398"/>
      <c r="JP12" s="334"/>
      <c r="JR12" s="525"/>
      <c r="JS12" s="3"/>
      <c r="JT12" s="3"/>
    </row>
    <row r="13" spans="2:280" ht="16.5" thickTop="1" thickBot="1" x14ac:dyDescent="0.4">
      <c r="B13" s="587">
        <v>8.3333333333333301E-2</v>
      </c>
      <c r="C13">
        <v>4392</v>
      </c>
      <c r="D13">
        <v>5429</v>
      </c>
      <c r="E13">
        <v>4810</v>
      </c>
      <c r="F13">
        <v>4740</v>
      </c>
      <c r="G13">
        <v>4334</v>
      </c>
      <c r="H13" s="379">
        <v>4690</v>
      </c>
      <c r="I13" s="379">
        <v>4315</v>
      </c>
      <c r="J13" s="379">
        <v>4162</v>
      </c>
      <c r="K13" s="379">
        <v>3979</v>
      </c>
      <c r="L13">
        <v>5227</v>
      </c>
      <c r="M13">
        <v>4836</v>
      </c>
      <c r="N13" s="379">
        <v>5025</v>
      </c>
      <c r="O13" s="447">
        <f t="shared" si="16"/>
        <v>4661.583333333333</v>
      </c>
      <c r="P13" s="446">
        <f t="shared" si="17"/>
        <v>438.56283023143453</v>
      </c>
      <c r="Q13" s="463"/>
      <c r="R13" s="556"/>
      <c r="S13" s="458"/>
      <c r="T13" s="462"/>
      <c r="V13" s="587">
        <v>8.3333333333333301E-2</v>
      </c>
      <c r="W13">
        <f t="shared" si="36"/>
        <v>89.632653061224488</v>
      </c>
      <c r="X13">
        <f t="shared" si="0"/>
        <v>91.551433389544684</v>
      </c>
      <c r="Y13">
        <f t="shared" si="0"/>
        <v>88.273077628922735</v>
      </c>
      <c r="Z13">
        <f t="shared" si="0"/>
        <v>87.341072415699287</v>
      </c>
      <c r="AA13">
        <f t="shared" si="0"/>
        <v>86.71468587434974</v>
      </c>
      <c r="AB13">
        <f t="shared" si="0"/>
        <v>85.677749360613802</v>
      </c>
      <c r="AC13">
        <f t="shared" si="0"/>
        <v>82.394500668321555</v>
      </c>
      <c r="AD13">
        <f t="shared" si="0"/>
        <v>89.026737967914443</v>
      </c>
      <c r="AE13">
        <f t="shared" si="0"/>
        <v>86.707343647853563</v>
      </c>
      <c r="AF13">
        <f t="shared" si="0"/>
        <v>96.653106508875737</v>
      </c>
      <c r="AG13">
        <f t="shared" si="0"/>
        <v>88.199890570855359</v>
      </c>
      <c r="AH13">
        <f t="shared" si="0"/>
        <v>96.006878104700036</v>
      </c>
      <c r="AI13" s="377">
        <f t="shared" si="37"/>
        <v>89.01492743323962</v>
      </c>
      <c r="AJ13" s="365">
        <f t="shared" si="18"/>
        <v>4.0859406363665327</v>
      </c>
      <c r="AK13" s="592"/>
      <c r="AL13" s="545"/>
      <c r="AM13" s="554"/>
      <c r="AN13" s="553"/>
      <c r="AP13" s="587">
        <v>8.3333333333333301E-2</v>
      </c>
      <c r="AQ13">
        <v>4444</v>
      </c>
      <c r="AR13">
        <v>5490</v>
      </c>
      <c r="AS13">
        <v>4869</v>
      </c>
      <c r="AT13">
        <v>4839</v>
      </c>
      <c r="AU13">
        <v>4531</v>
      </c>
      <c r="AV13" s="379">
        <v>4701</v>
      </c>
      <c r="AW13" s="379">
        <v>4479</v>
      </c>
      <c r="AX13" s="379">
        <v>4264</v>
      </c>
      <c r="AY13" s="379">
        <v>4155</v>
      </c>
      <c r="AZ13" s="379">
        <v>5385</v>
      </c>
      <c r="BA13" s="379">
        <v>4928</v>
      </c>
      <c r="BB13" s="379">
        <v>5164</v>
      </c>
      <c r="BC13" s="447">
        <f t="shared" si="19"/>
        <v>4770.75</v>
      </c>
      <c r="BD13" s="446">
        <f t="shared" si="20"/>
        <v>424.10121540628825</v>
      </c>
      <c r="BE13" s="463"/>
      <c r="BF13" s="556"/>
      <c r="BG13" s="458"/>
      <c r="BH13" s="462"/>
      <c r="BJ13" s="460">
        <v>8.3333333333333301E-2</v>
      </c>
      <c r="BK13">
        <f t="shared" si="21"/>
        <v>90.693877551020407</v>
      </c>
      <c r="BL13">
        <f t="shared" si="1"/>
        <v>92.580101180438447</v>
      </c>
      <c r="BM13">
        <f t="shared" si="1"/>
        <v>89.355845109194348</v>
      </c>
      <c r="BN13">
        <f t="shared" si="1"/>
        <v>89.165284687672752</v>
      </c>
      <c r="BO13">
        <f t="shared" si="1"/>
        <v>90.656262505002005</v>
      </c>
      <c r="BP13">
        <f t="shared" si="1"/>
        <v>85.878699305809278</v>
      </c>
      <c r="BQ13">
        <f t="shared" si="2"/>
        <v>85.526064540767607</v>
      </c>
      <c r="BR13">
        <f t="shared" si="2"/>
        <v>91.20855614973263</v>
      </c>
      <c r="BS13">
        <f t="shared" si="2"/>
        <v>90.542601874046639</v>
      </c>
      <c r="BT13">
        <f t="shared" si="2"/>
        <v>99.574704142011839</v>
      </c>
      <c r="BU13">
        <f t="shared" si="2"/>
        <v>89.877804121831119</v>
      </c>
      <c r="BV13">
        <f t="shared" si="22"/>
        <v>98.662590752770356</v>
      </c>
      <c r="BW13" s="377">
        <f t="shared" si="23"/>
        <v>91.143532660024789</v>
      </c>
      <c r="BX13" s="365">
        <f t="shared" si="24"/>
        <v>4.2477305483989225</v>
      </c>
      <c r="BY13" s="592"/>
      <c r="BZ13" s="545"/>
      <c r="CA13" s="554"/>
      <c r="CB13" s="553"/>
      <c r="CD13" s="587">
        <v>8.3333333333333301E-2</v>
      </c>
      <c r="CE13">
        <v>4768</v>
      </c>
      <c r="CF13">
        <v>5560</v>
      </c>
      <c r="CG13">
        <v>4972</v>
      </c>
      <c r="CH13">
        <v>4965</v>
      </c>
      <c r="CI13">
        <v>4306</v>
      </c>
      <c r="CJ13" s="379">
        <v>4967</v>
      </c>
      <c r="CK13" s="379">
        <v>4327</v>
      </c>
      <c r="CL13" s="379">
        <v>4271</v>
      </c>
      <c r="CM13" s="379">
        <v>4254</v>
      </c>
      <c r="CN13" s="379">
        <v>5431</v>
      </c>
      <c r="CO13" s="379">
        <v>5153</v>
      </c>
      <c r="CP13" s="379">
        <v>5124</v>
      </c>
      <c r="CQ13" s="447">
        <f t="shared" si="25"/>
        <v>4841.5</v>
      </c>
      <c r="CR13" s="446">
        <f t="shared" si="26"/>
        <v>458.86450763121388</v>
      </c>
      <c r="CS13" s="463"/>
      <c r="CT13" s="556"/>
      <c r="CU13" s="458"/>
      <c r="CV13" s="462"/>
      <c r="CX13" s="460">
        <v>8.3333333333333301E-2</v>
      </c>
      <c r="CY13">
        <f t="shared" si="3"/>
        <v>97.306122448979593</v>
      </c>
      <c r="CZ13">
        <f t="shared" si="3"/>
        <v>93.760539629005052</v>
      </c>
      <c r="DA13">
        <f t="shared" si="3"/>
        <v>91.246100201871911</v>
      </c>
      <c r="DB13">
        <f t="shared" si="3"/>
        <v>91.487009397457157</v>
      </c>
      <c r="DC13">
        <f t="shared" si="3"/>
        <v>86.154461784713888</v>
      </c>
      <c r="DD13">
        <f t="shared" si="3"/>
        <v>90.738034344172448</v>
      </c>
      <c r="DE13">
        <f t="shared" si="4"/>
        <v>82.623639488256643</v>
      </c>
      <c r="DF13">
        <f t="shared" si="4"/>
        <v>91.358288770053477</v>
      </c>
      <c r="DG13">
        <f t="shared" si="4"/>
        <v>92.699934626280239</v>
      </c>
      <c r="DH13">
        <f t="shared" si="4"/>
        <v>100.42529585798816</v>
      </c>
      <c r="DI13">
        <f t="shared" si="4"/>
        <v>93.98139704541309</v>
      </c>
      <c r="DJ13">
        <f t="shared" si="4"/>
        <v>97.898356897210547</v>
      </c>
      <c r="DK13" s="377">
        <f t="shared" si="27"/>
        <v>92.473265040950196</v>
      </c>
      <c r="DL13" s="365">
        <f t="shared" si="28"/>
        <v>4.8960194695725665</v>
      </c>
      <c r="DM13" s="592"/>
      <c r="DN13" s="545"/>
      <c r="DO13" s="554"/>
      <c r="DP13" s="553"/>
      <c r="DR13" s="587">
        <v>8.3333333333333301E-2</v>
      </c>
      <c r="DS13">
        <v>4479</v>
      </c>
      <c r="DT13">
        <v>5332</v>
      </c>
      <c r="DU13">
        <v>4899</v>
      </c>
      <c r="DV13">
        <v>4952</v>
      </c>
      <c r="DW13">
        <v>4477</v>
      </c>
      <c r="DX13" s="379">
        <v>4766</v>
      </c>
      <c r="DY13" s="379">
        <v>4426</v>
      </c>
      <c r="DZ13" s="379">
        <v>4181</v>
      </c>
      <c r="EA13" s="379">
        <v>4269</v>
      </c>
      <c r="EB13" s="379">
        <v>5214</v>
      </c>
      <c r="EC13" s="379">
        <v>4830</v>
      </c>
      <c r="ED13" s="379">
        <v>5175</v>
      </c>
      <c r="EE13" s="447">
        <f t="shared" si="29"/>
        <v>4750</v>
      </c>
      <c r="EF13" s="446">
        <f t="shared" si="30"/>
        <v>382.85696355878724</v>
      </c>
      <c r="EG13" s="463"/>
      <c r="EH13" s="556"/>
      <c r="EI13" s="458"/>
      <c r="EJ13" s="462"/>
      <c r="EL13" s="460">
        <v>8.3333333333333301E-2</v>
      </c>
      <c r="EM13">
        <f t="shared" si="38"/>
        <v>91.408163265306115</v>
      </c>
      <c r="EN13">
        <f t="shared" si="5"/>
        <v>89.915682967959526</v>
      </c>
      <c r="EO13">
        <f t="shared" si="5"/>
        <v>89.906404844925675</v>
      </c>
      <c r="EP13">
        <f t="shared" si="5"/>
        <v>91.247466371844482</v>
      </c>
      <c r="EQ13">
        <f t="shared" si="5"/>
        <v>89.575830332132853</v>
      </c>
      <c r="ER13">
        <f t="shared" si="5"/>
        <v>87.066130800146141</v>
      </c>
      <c r="ES13">
        <f t="shared" si="5"/>
        <v>84.514034752721017</v>
      </c>
      <c r="ET13">
        <f t="shared" si="5"/>
        <v>89.433155080213893</v>
      </c>
      <c r="EU13">
        <f t="shared" si="5"/>
        <v>93.026803225103507</v>
      </c>
      <c r="EV13">
        <f t="shared" si="5"/>
        <v>96.412721893491124</v>
      </c>
      <c r="EW13">
        <f t="shared" si="5"/>
        <v>88.090461426226511</v>
      </c>
      <c r="EX13">
        <f t="shared" si="5"/>
        <v>98.872755063049283</v>
      </c>
      <c r="EY13" s="377">
        <f t="shared" si="6"/>
        <v>90.054259541824635</v>
      </c>
      <c r="EZ13" s="365">
        <f t="shared" si="7"/>
        <v>3.1089884870618727</v>
      </c>
      <c r="FA13" s="592"/>
      <c r="FB13" s="545"/>
      <c r="FC13" s="554"/>
      <c r="FD13" s="553"/>
      <c r="FF13" s="587">
        <v>8.3333333333333301E-2</v>
      </c>
      <c r="FG13">
        <v>4709</v>
      </c>
      <c r="FH13">
        <v>5400</v>
      </c>
      <c r="FI13">
        <v>4805</v>
      </c>
      <c r="FJ13">
        <v>4929</v>
      </c>
      <c r="FK13">
        <v>4517</v>
      </c>
      <c r="FL13" s="379">
        <v>4714</v>
      </c>
      <c r="FM13" s="379">
        <v>4609</v>
      </c>
      <c r="FN13" s="379">
        <v>4300</v>
      </c>
      <c r="FO13" s="379">
        <v>3869</v>
      </c>
      <c r="FP13" s="379">
        <v>5064</v>
      </c>
      <c r="FQ13" s="461">
        <v>4897</v>
      </c>
      <c r="FR13" s="379">
        <v>5224</v>
      </c>
      <c r="FS13" s="447">
        <f t="shared" si="31"/>
        <v>4753.083333333333</v>
      </c>
      <c r="FT13" s="446">
        <f t="shared" si="32"/>
        <v>411.00109673229764</v>
      </c>
      <c r="FU13" s="463"/>
      <c r="FV13" s="556"/>
      <c r="FW13" s="458"/>
      <c r="FX13" s="462"/>
      <c r="FZ13" s="460">
        <v>8.3333333333333301E-2</v>
      </c>
      <c r="GA13">
        <f t="shared" si="33"/>
        <v>96.102040816326522</v>
      </c>
      <c r="GB13">
        <f t="shared" si="8"/>
        <v>91.062394603709947</v>
      </c>
      <c r="GC13">
        <f t="shared" si="8"/>
        <v>88.181317672967523</v>
      </c>
      <c r="GD13">
        <f t="shared" si="8"/>
        <v>90.823659480375895</v>
      </c>
      <c r="GE13">
        <f t="shared" si="8"/>
        <v>90.376150460184064</v>
      </c>
      <c r="GF13">
        <f t="shared" si="8"/>
        <v>86.116185604676659</v>
      </c>
      <c r="GG13">
        <f t="shared" si="9"/>
        <v>88.008401756730947</v>
      </c>
      <c r="GH13">
        <f t="shared" si="9"/>
        <v>91.978609625668454</v>
      </c>
      <c r="GI13">
        <f t="shared" si="9"/>
        <v>84.310307256482901</v>
      </c>
      <c r="GJ13">
        <f t="shared" si="9"/>
        <v>93.639053254437869</v>
      </c>
      <c r="GK13">
        <f t="shared" si="9"/>
        <v>89.31242020791538</v>
      </c>
      <c r="GL13">
        <f t="shared" si="9"/>
        <v>99.808941536110055</v>
      </c>
      <c r="GM13" s="377">
        <f t="shared" si="10"/>
        <v>89.991867339952378</v>
      </c>
      <c r="GN13" s="365">
        <f t="shared" si="11"/>
        <v>3.3398176347934494</v>
      </c>
      <c r="GO13" s="592"/>
      <c r="GP13" s="545"/>
      <c r="GQ13" s="554"/>
      <c r="GR13" s="553"/>
      <c r="GT13" s="587">
        <v>8.3333333333333301E-2</v>
      </c>
      <c r="GU13" s="379"/>
      <c r="GV13">
        <v>5484</v>
      </c>
      <c r="GW13">
        <v>4922</v>
      </c>
      <c r="GX13">
        <v>5056</v>
      </c>
      <c r="GY13">
        <v>4526</v>
      </c>
      <c r="GZ13" s="379">
        <v>4584</v>
      </c>
      <c r="HA13" s="379">
        <v>4513</v>
      </c>
      <c r="HB13" s="379">
        <v>4378</v>
      </c>
      <c r="HC13" s="379">
        <v>3865</v>
      </c>
      <c r="HD13" s="379">
        <v>5100</v>
      </c>
      <c r="HE13" s="379">
        <v>4953</v>
      </c>
      <c r="HF13" s="379">
        <v>5272</v>
      </c>
      <c r="HG13" s="447">
        <f t="shared" si="34"/>
        <v>4786.636363636364</v>
      </c>
      <c r="HH13" s="446">
        <f t="shared" si="35"/>
        <v>462.48400463740853</v>
      </c>
      <c r="HI13" s="463"/>
      <c r="HJ13" s="556"/>
      <c r="HK13" s="458"/>
      <c r="HL13" s="462"/>
      <c r="HN13" s="460">
        <v>8.3333333333333301E-2</v>
      </c>
      <c r="HP13">
        <f t="shared" si="39"/>
        <v>92.478920741989882</v>
      </c>
      <c r="HQ13">
        <f t="shared" si="12"/>
        <v>90.328500642319682</v>
      </c>
      <c r="HR13">
        <f t="shared" si="12"/>
        <v>93.163810576745902</v>
      </c>
      <c r="HS13">
        <f t="shared" si="12"/>
        <v>90.556222488995601</v>
      </c>
      <c r="HT13">
        <f t="shared" si="12"/>
        <v>83.741322616002918</v>
      </c>
      <c r="HU13">
        <f t="shared" si="13"/>
        <v>86.175291197250331</v>
      </c>
      <c r="HV13">
        <f t="shared" si="13"/>
        <v>93.64705882352942</v>
      </c>
      <c r="HW13">
        <f t="shared" si="13"/>
        <v>84.223142296796681</v>
      </c>
      <c r="HX13">
        <f t="shared" si="13"/>
        <v>94.304733727810657</v>
      </c>
      <c r="HY13">
        <f t="shared" si="13"/>
        <v>90.333758891117995</v>
      </c>
      <c r="HZ13">
        <f t="shared" si="13"/>
        <v>100.72602216278182</v>
      </c>
      <c r="IA13" s="377">
        <f t="shared" si="14"/>
        <v>89.895276200255907</v>
      </c>
      <c r="IB13" s="365">
        <f t="shared" si="15"/>
        <v>3.8812521071086641</v>
      </c>
      <c r="IC13" s="592"/>
      <c r="ID13" s="545"/>
      <c r="IE13" s="554"/>
      <c r="IF13" s="553"/>
      <c r="IH13" s="398"/>
      <c r="IT13" s="309"/>
      <c r="IU13" s="283"/>
      <c r="IV13" s="335"/>
      <c r="IY13" s="42"/>
      <c r="JB13" s="398"/>
      <c r="JP13" s="334"/>
      <c r="JR13" s="525"/>
      <c r="JS13" s="3"/>
      <c r="JT13" s="3"/>
    </row>
    <row r="14" spans="2:280" ht="16.5" thickTop="1" thickBot="1" x14ac:dyDescent="0.4">
      <c r="B14" s="590">
        <v>9.7222222222222196E-2</v>
      </c>
      <c r="C14">
        <v>4456</v>
      </c>
      <c r="D14">
        <v>5293</v>
      </c>
      <c r="E14">
        <v>4528</v>
      </c>
      <c r="F14">
        <v>4821</v>
      </c>
      <c r="G14">
        <v>4534</v>
      </c>
      <c r="H14" s="379">
        <v>4704</v>
      </c>
      <c r="I14" s="379">
        <v>4382</v>
      </c>
      <c r="J14" s="379">
        <v>4168</v>
      </c>
      <c r="K14" s="379">
        <v>4140</v>
      </c>
      <c r="L14">
        <v>5185</v>
      </c>
      <c r="M14">
        <v>4852</v>
      </c>
      <c r="N14" s="379">
        <v>4953</v>
      </c>
      <c r="O14" s="447">
        <f t="shared" si="16"/>
        <v>4668</v>
      </c>
      <c r="P14" s="446">
        <f t="shared" si="17"/>
        <v>368.13782004224254</v>
      </c>
      <c r="Q14" s="459" t="s">
        <v>185</v>
      </c>
      <c r="R14" s="458">
        <f>AVERAGE(C14:C16,D13:D15,E14:E16,F14:F16,G14:G16,H14:H16,I14:I16,N14:N16,M14:M16,L14:L16,K14:K16,J14:J16)</f>
        <v>4683.916666666667</v>
      </c>
      <c r="S14" s="458">
        <f>STDEV(C14:N16)</f>
        <v>416.28812900346594</v>
      </c>
      <c r="T14" s="457">
        <f>S14/SQRT(10)</f>
        <v>131.64186505409526</v>
      </c>
      <c r="V14" s="590">
        <v>9.7222222222222196E-2</v>
      </c>
      <c r="W14">
        <f t="shared" si="36"/>
        <v>90.938775510204081</v>
      </c>
      <c r="X14">
        <f t="shared" si="0"/>
        <v>89.258010118043842</v>
      </c>
      <c r="Y14">
        <f t="shared" si="0"/>
        <v>83.097816113048268</v>
      </c>
      <c r="Z14">
        <f t="shared" si="0"/>
        <v>88.833609729132107</v>
      </c>
      <c r="AA14">
        <f t="shared" si="0"/>
        <v>90.716286514605841</v>
      </c>
      <c r="AB14">
        <f t="shared" si="0"/>
        <v>85.933503836317144</v>
      </c>
      <c r="AC14">
        <f t="shared" si="0"/>
        <v>83.673859079625743</v>
      </c>
      <c r="AD14">
        <f t="shared" si="0"/>
        <v>89.155080213903744</v>
      </c>
      <c r="AE14">
        <f t="shared" si="0"/>
        <v>90.215733275223357</v>
      </c>
      <c r="AF14">
        <f t="shared" si="0"/>
        <v>95.876479289940832</v>
      </c>
      <c r="AG14">
        <f t="shared" si="0"/>
        <v>88.491701623198978</v>
      </c>
      <c r="AH14">
        <f t="shared" si="0"/>
        <v>94.6312571646924</v>
      </c>
      <c r="AI14" s="377">
        <f t="shared" si="37"/>
        <v>89.23517603899468</v>
      </c>
      <c r="AJ14" s="365">
        <f t="shared" si="18"/>
        <v>3.8078800024132144</v>
      </c>
      <c r="AK14" s="591" t="s">
        <v>185</v>
      </c>
      <c r="AL14" s="444">
        <f>AVERAGE(W14:W16,X14:X16,Y14:Y16,Z14:Z16,AA14:AA16,AB14:AB16,AG14:AG16,AC14:AC16,AD14:AD16,AE14:AE16,AF14:AF16,AH14:AH16)</f>
        <v>89.407664497866918</v>
      </c>
      <c r="AM14" s="444">
        <f>STDEV(W14:AH16)</f>
        <v>4.3391277331664702</v>
      </c>
      <c r="AN14" s="548">
        <f>AM14/SQRT(10)</f>
        <v>1.3721526695209387</v>
      </c>
      <c r="AP14" s="590">
        <v>9.7222222222222196E-2</v>
      </c>
      <c r="AQ14">
        <v>4454</v>
      </c>
      <c r="AR14">
        <v>5497</v>
      </c>
      <c r="AS14">
        <v>4640</v>
      </c>
      <c r="AT14">
        <v>4994</v>
      </c>
      <c r="AU14">
        <v>4452</v>
      </c>
      <c r="AV14" s="379">
        <v>5097</v>
      </c>
      <c r="AW14" s="379">
        <v>4224</v>
      </c>
      <c r="AX14" s="379">
        <v>4242</v>
      </c>
      <c r="AY14" s="379">
        <v>4357</v>
      </c>
      <c r="AZ14" s="379">
        <v>5218</v>
      </c>
      <c r="BA14" s="379">
        <v>4893</v>
      </c>
      <c r="BB14" s="379">
        <v>5158</v>
      </c>
      <c r="BC14" s="447">
        <f t="shared" si="19"/>
        <v>4768.833333333333</v>
      </c>
      <c r="BD14" s="446">
        <f t="shared" si="20"/>
        <v>428.24628286522091</v>
      </c>
      <c r="BE14" s="459" t="s">
        <v>185</v>
      </c>
      <c r="BF14" s="458">
        <f>AVERAGE(AQ14:AQ16,AR14:AR16,AS14:AS16,AT14:AT16,AU14:AU16,AV14:AV16,AW14:AW16,BB14:BB16,BA14:BA16,AZ14:AZ16,AY14:AY16,AX14:AX16)</f>
        <v>4731.2777777777774</v>
      </c>
      <c r="BG14" s="458">
        <f>STDEV(AQ14:BB16)</f>
        <v>390.15884026242526</v>
      </c>
      <c r="BH14" s="457">
        <f>BG14/SQRT(10)</f>
        <v>123.37905844790706</v>
      </c>
      <c r="BJ14" s="615">
        <v>9.7222222222222196E-2</v>
      </c>
      <c r="BK14">
        <f t="shared" si="21"/>
        <v>90.897959183673464</v>
      </c>
      <c r="BL14">
        <f t="shared" si="1"/>
        <v>92.698145025295105</v>
      </c>
      <c r="BM14">
        <f t="shared" si="1"/>
        <v>85.153239126445229</v>
      </c>
      <c r="BN14">
        <f t="shared" si="1"/>
        <v>92.021374608439288</v>
      </c>
      <c r="BO14">
        <f t="shared" si="1"/>
        <v>89.075630252100851</v>
      </c>
      <c r="BP14">
        <f t="shared" si="1"/>
        <v>93.112897332846174</v>
      </c>
      <c r="BQ14">
        <f t="shared" si="2"/>
        <v>80.656864617147221</v>
      </c>
      <c r="BR14">
        <f t="shared" si="2"/>
        <v>90.737967914438499</v>
      </c>
      <c r="BS14">
        <f t="shared" si="2"/>
        <v>94.944432338200045</v>
      </c>
      <c r="BT14">
        <f t="shared" si="2"/>
        <v>96.48668639053254</v>
      </c>
      <c r="BU14">
        <f t="shared" si="2"/>
        <v>89.239467444829472</v>
      </c>
      <c r="BV14">
        <f t="shared" si="22"/>
        <v>98.54795567443638</v>
      </c>
      <c r="BW14" s="377">
        <f t="shared" si="23"/>
        <v>91.131051659032039</v>
      </c>
      <c r="BX14" s="365">
        <f t="shared" si="24"/>
        <v>4.8511091646216107</v>
      </c>
      <c r="BY14" s="591" t="s">
        <v>185</v>
      </c>
      <c r="BZ14" s="444">
        <f>AVERAGE(BK14:BK16,BL14:BL16,BM14:BM16,BN14:BN16,BO14:BO16,BP14:BP16,BU14:BU16,BQ14:BQ16,BR14:BR16,BS14:BS16,BT14:BT16,BV14:BV16)</f>
        <v>90.428422711277449</v>
      </c>
      <c r="CA14" s="444">
        <f>STDEV(BK14:BV16)</f>
        <v>4.3071155264677179</v>
      </c>
      <c r="CB14" s="548">
        <f>CA14/SQRT(10)</f>
        <v>1.3620295209113231</v>
      </c>
      <c r="CD14" s="590">
        <v>9.7222222222222196E-2</v>
      </c>
      <c r="CE14">
        <v>4657</v>
      </c>
      <c r="CF14">
        <v>5486</v>
      </c>
      <c r="CG14">
        <v>4720</v>
      </c>
      <c r="CH14">
        <v>5001</v>
      </c>
      <c r="CI14">
        <v>4677</v>
      </c>
      <c r="CJ14" s="379">
        <v>4920</v>
      </c>
      <c r="CK14" s="379">
        <v>4401</v>
      </c>
      <c r="CL14" s="379">
        <v>4316</v>
      </c>
      <c r="CM14" s="379">
        <v>4104</v>
      </c>
      <c r="CN14" s="379">
        <v>5274</v>
      </c>
      <c r="CO14" s="379">
        <v>4855</v>
      </c>
      <c r="CP14" s="379">
        <v>5139</v>
      </c>
      <c r="CQ14" s="447">
        <f t="shared" si="25"/>
        <v>4795.833333333333</v>
      </c>
      <c r="CR14" s="446">
        <f t="shared" si="26"/>
        <v>403.1311163501237</v>
      </c>
      <c r="CS14" s="459" t="s">
        <v>185</v>
      </c>
      <c r="CT14" s="458">
        <f>AVERAGE(CE15:CE17,CF14:CF16,CG14:CG16,CH14:CH16,CI14:CI16,CJ14:CJ16,CK14:CK16,CP14:CP16,CO14:CO16,CN14:CN16,CM14:CM16,CL14:CL16)</f>
        <v>4744.8055555555557</v>
      </c>
      <c r="CU14" s="458">
        <f>STDEV(CE14:CP16)</f>
        <v>398.67641630855832</v>
      </c>
      <c r="CV14" s="457">
        <f>CU14/SQRT(10)</f>
        <v>126.07255249285424</v>
      </c>
      <c r="CX14" s="615">
        <v>9.7222222222222196E-2</v>
      </c>
      <c r="CY14">
        <f t="shared" si="3"/>
        <v>95.040816326530603</v>
      </c>
      <c r="CZ14">
        <f t="shared" si="3"/>
        <v>92.512647554806065</v>
      </c>
      <c r="DA14">
        <f t="shared" si="3"/>
        <v>86.621398421728756</v>
      </c>
      <c r="DB14">
        <f t="shared" si="3"/>
        <v>92.15035931453842</v>
      </c>
      <c r="DC14">
        <f t="shared" si="3"/>
        <v>93.577430972388953</v>
      </c>
      <c r="DD14">
        <f t="shared" si="3"/>
        <v>89.879430032882723</v>
      </c>
      <c r="DE14">
        <f t="shared" si="4"/>
        <v>84.036662211189622</v>
      </c>
      <c r="DF14">
        <f t="shared" si="4"/>
        <v>92.320855614973269</v>
      </c>
      <c r="DG14">
        <f t="shared" si="4"/>
        <v>89.431248638047506</v>
      </c>
      <c r="DH14">
        <f t="shared" si="4"/>
        <v>97.522189349112438</v>
      </c>
      <c r="DI14">
        <f t="shared" si="4"/>
        <v>88.546416195513402</v>
      </c>
      <c r="DJ14">
        <f t="shared" si="4"/>
        <v>98.184944593045472</v>
      </c>
      <c r="DK14" s="377">
        <f t="shared" si="27"/>
        <v>91.652033268729781</v>
      </c>
      <c r="DL14" s="365">
        <f t="shared" si="28"/>
        <v>4.2080551128285615</v>
      </c>
      <c r="DM14" s="591" t="s">
        <v>185</v>
      </c>
      <c r="DN14" s="444">
        <f>AVERAGE(CY14:CY16,CZ14:CZ16,DA14:DA16,DB14:DB16,DC14:DC16,DD14:DD16,DI14:DI16,DE14:DE16,DF14:DF16,DG14:DG16,DH14:DH16,DJ14:DJ16)</f>
        <v>90.70971549347874</v>
      </c>
      <c r="DO14" s="444">
        <f>STDEV(CY14:DJ16)</f>
        <v>3.9553981327414225</v>
      </c>
      <c r="DP14" s="548">
        <f>DO14/SQRT(10)</f>
        <v>1.2508067152239921</v>
      </c>
      <c r="DR14" s="590">
        <v>9.7222222222222196E-2</v>
      </c>
      <c r="DS14">
        <v>4463</v>
      </c>
      <c r="DT14">
        <v>5691</v>
      </c>
      <c r="DU14">
        <v>4732</v>
      </c>
      <c r="DV14">
        <v>5001</v>
      </c>
      <c r="DW14">
        <v>4565</v>
      </c>
      <c r="DX14" s="379">
        <v>4984</v>
      </c>
      <c r="DY14" s="379">
        <v>4513</v>
      </c>
      <c r="DZ14" s="379">
        <v>4129</v>
      </c>
      <c r="EA14" s="379">
        <v>3982</v>
      </c>
      <c r="EB14" s="379">
        <v>5191</v>
      </c>
      <c r="EC14" s="379">
        <v>4807</v>
      </c>
      <c r="ED14" s="379">
        <v>5116</v>
      </c>
      <c r="EE14" s="447">
        <f t="shared" si="29"/>
        <v>4764.5</v>
      </c>
      <c r="EF14" s="446">
        <f t="shared" si="30"/>
        <v>474.9117621392229</v>
      </c>
      <c r="EG14" s="459" t="s">
        <v>185</v>
      </c>
      <c r="EH14" s="458">
        <f>AVERAGE(DS13:DS15,DT14:DT16,DU14:DU16,DV14:DV16,DW14:DW16,DX14:DX16,DY14:DY16,ED14:ED16,EC14:EC16,EB14:EB16,EA14:EA16,DZ14:DZ16)</f>
        <v>4737.8055555555557</v>
      </c>
      <c r="EI14" s="458">
        <f>STDEV(DS14:ED16)</f>
        <v>419.45737812499146</v>
      </c>
      <c r="EJ14" s="457">
        <f>EI14/SQRT(10)</f>
        <v>132.64406962374611</v>
      </c>
      <c r="EL14" s="615">
        <v>9.7222222222222196E-2</v>
      </c>
      <c r="EM14">
        <f t="shared" si="38"/>
        <v>91.081632653061234</v>
      </c>
      <c r="EN14">
        <f t="shared" si="5"/>
        <v>95.96964586846542</v>
      </c>
      <c r="EO14">
        <f t="shared" si="5"/>
        <v>86.841622316021287</v>
      </c>
      <c r="EP14">
        <f t="shared" si="5"/>
        <v>92.15035931453842</v>
      </c>
      <c r="EQ14">
        <f t="shared" si="5"/>
        <v>91.336534613845544</v>
      </c>
      <c r="ER14">
        <f t="shared" si="5"/>
        <v>91.048593350383626</v>
      </c>
      <c r="ES14">
        <f t="shared" si="5"/>
        <v>86.175291197250331</v>
      </c>
      <c r="ET14">
        <f t="shared" si="5"/>
        <v>88.320855614973254</v>
      </c>
      <c r="EU14">
        <f t="shared" si="5"/>
        <v>86.772717367618213</v>
      </c>
      <c r="EV14">
        <f t="shared" si="5"/>
        <v>95.987426035502949</v>
      </c>
      <c r="EW14">
        <f t="shared" si="5"/>
        <v>87.670983038482589</v>
      </c>
      <c r="EX14">
        <f t="shared" si="5"/>
        <v>97.745510126098594</v>
      </c>
      <c r="EY14" s="377">
        <f t="shared" si="6"/>
        <v>90.305060124558452</v>
      </c>
      <c r="EZ14" s="365">
        <f t="shared" si="7"/>
        <v>3.4986434099344965</v>
      </c>
      <c r="FA14" s="591" t="s">
        <v>185</v>
      </c>
      <c r="FB14" s="545">
        <f>AVERAGE(EM14:EM16,EN14:EN16,EO14:EO16,EP14:EP16,EQ14:EQ16,ER14:ER16,EW14:EW16)</f>
        <v>89.716945071625176</v>
      </c>
      <c r="FC14" s="545">
        <f>STDEV(EM14:EW16)</f>
        <v>2.9923986794155844</v>
      </c>
      <c r="FD14" s="548">
        <f>FC14/SQRT(10)</f>
        <v>0.94627954942332615</v>
      </c>
      <c r="FF14" s="590">
        <v>9.7222222222222196E-2</v>
      </c>
      <c r="FG14">
        <v>4485</v>
      </c>
      <c r="FH14">
        <v>5380</v>
      </c>
      <c r="FI14">
        <v>4797</v>
      </c>
      <c r="FJ14">
        <v>5027</v>
      </c>
      <c r="FK14">
        <v>3942</v>
      </c>
      <c r="FL14" s="379">
        <v>4803</v>
      </c>
      <c r="FM14" s="379">
        <v>4628</v>
      </c>
      <c r="FN14" s="379">
        <v>4165</v>
      </c>
      <c r="FO14" s="379">
        <v>4097</v>
      </c>
      <c r="FP14" s="379">
        <v>5250</v>
      </c>
      <c r="FQ14" s="461">
        <v>5050</v>
      </c>
      <c r="FR14" s="379">
        <v>5143</v>
      </c>
      <c r="FS14" s="447">
        <f t="shared" si="31"/>
        <v>4730.583333333333</v>
      </c>
      <c r="FT14" s="446">
        <f t="shared" si="32"/>
        <v>474.35879369050929</v>
      </c>
      <c r="FU14" s="459" t="s">
        <v>185</v>
      </c>
      <c r="FV14" s="458">
        <f>AVERAGE(FG14:FG16,FH14:FH16,FI14:FI16,FJ14:FJ16,FK14:FK16,FL14:FL16,FM14:FM16,FR14:FR16,FQ14:FQ16,FP14:FP16,FO14:FO16,FN14:FN16)</f>
        <v>4726.333333333333</v>
      </c>
      <c r="FW14" s="458">
        <f>STDEV(FG14:FR16)</f>
        <v>443.37517167421868</v>
      </c>
      <c r="FX14" s="457">
        <f>FW14/SQRT(10)</f>
        <v>140.20754004587016</v>
      </c>
      <c r="FZ14" s="615">
        <v>9.7222222222222196E-2</v>
      </c>
      <c r="GA14">
        <f t="shared" si="33"/>
        <v>91.530612244897952</v>
      </c>
      <c r="GB14">
        <f t="shared" si="8"/>
        <v>90.725126475548052</v>
      </c>
      <c r="GC14">
        <f t="shared" si="8"/>
        <v>88.034501743439165</v>
      </c>
      <c r="GD14">
        <f t="shared" si="8"/>
        <v>92.629445365763772</v>
      </c>
      <c r="GE14">
        <f t="shared" si="8"/>
        <v>78.871548619447779</v>
      </c>
      <c r="GF14">
        <f t="shared" si="8"/>
        <v>87.742053343076364</v>
      </c>
      <c r="GG14">
        <f t="shared" si="9"/>
        <v>88.371204888294827</v>
      </c>
      <c r="GH14">
        <f t="shared" si="9"/>
        <v>89.090909090909093</v>
      </c>
      <c r="GI14">
        <f t="shared" si="9"/>
        <v>89.27870995859665</v>
      </c>
      <c r="GJ14">
        <f t="shared" si="9"/>
        <v>97.078402366863898</v>
      </c>
      <c r="GK14">
        <f t="shared" si="9"/>
        <v>92.102863395951118</v>
      </c>
      <c r="GL14">
        <f t="shared" si="9"/>
        <v>98.261367978601456</v>
      </c>
      <c r="GM14" s="377">
        <f t="shared" si="10"/>
        <v>89.586852499344431</v>
      </c>
      <c r="GN14" s="365">
        <f t="shared" si="11"/>
        <v>4.4635680350185316</v>
      </c>
      <c r="GO14" s="591" t="s">
        <v>185</v>
      </c>
      <c r="GP14" s="545">
        <f>AVERAGE(GA14:GA16,GB14:GB16,GC14:GC16,GD14:GD16,GE14:GE16,GF14:GF16,GK14:GK16)</f>
        <v>89.10687182372628</v>
      </c>
      <c r="GQ14" s="545">
        <f>STDEV(GA14:GK16)</f>
        <v>3.4144912656173121</v>
      </c>
      <c r="GR14" s="548">
        <f>GQ14/SQRT(10)</f>
        <v>1.0797569450101681</v>
      </c>
      <c r="GT14" s="590">
        <v>9.7222222222222196E-2</v>
      </c>
      <c r="GU14" s="379"/>
      <c r="GV14">
        <v>5397</v>
      </c>
      <c r="GW14">
        <v>4696</v>
      </c>
      <c r="GX14">
        <v>5118</v>
      </c>
      <c r="GY14">
        <v>4470</v>
      </c>
      <c r="GZ14" s="379">
        <v>4934</v>
      </c>
      <c r="HA14" s="379">
        <v>4814</v>
      </c>
      <c r="HB14" s="379">
        <v>4252</v>
      </c>
      <c r="HC14" s="379">
        <v>4172</v>
      </c>
      <c r="HD14" s="379">
        <v>5227</v>
      </c>
      <c r="HE14" s="379">
        <v>4875</v>
      </c>
      <c r="HF14" s="379">
        <v>5173</v>
      </c>
      <c r="HG14" s="447">
        <f t="shared" si="34"/>
        <v>4829.818181818182</v>
      </c>
      <c r="HH14" s="446">
        <f t="shared" si="35"/>
        <v>400.92288988827221</v>
      </c>
      <c r="HI14" s="459" t="s">
        <v>185</v>
      </c>
      <c r="HJ14" s="458">
        <f>AVERAGE(GU14:GU16,GV12:GV14,GW14:GW16,GX14:GX16,GY14:GY16,GZ14:GZ16,HA14:HA16,HF14:HF16,HE14:HE16,HD14:HD16,HC14:HC16,HB14:HB16)</f>
        <v>4799.181818181818</v>
      </c>
      <c r="HK14" s="458">
        <f>STDEV(GU14:HF16)</f>
        <v>408.89499096511759</v>
      </c>
      <c r="HL14" s="457">
        <f>HK14/SQRT(10)</f>
        <v>129.30394952837426</v>
      </c>
      <c r="HN14" s="615">
        <v>9.7222222222222196E-2</v>
      </c>
      <c r="HP14">
        <f t="shared" si="39"/>
        <v>91.011804384485657</v>
      </c>
      <c r="HQ14">
        <f t="shared" si="12"/>
        <v>86.180950633143695</v>
      </c>
      <c r="HR14">
        <f t="shared" si="12"/>
        <v>94.306246545052517</v>
      </c>
      <c r="HS14">
        <f t="shared" si="12"/>
        <v>89.435774309723897</v>
      </c>
      <c r="HT14">
        <f t="shared" si="12"/>
        <v>90.135184508586036</v>
      </c>
      <c r="HU14">
        <f t="shared" si="13"/>
        <v>91.922856597288529</v>
      </c>
      <c r="HV14">
        <f t="shared" si="13"/>
        <v>90.951871657754012</v>
      </c>
      <c r="HW14">
        <f t="shared" si="13"/>
        <v>90.913052952713016</v>
      </c>
      <c r="HX14">
        <f t="shared" si="13"/>
        <v>96.653106508875737</v>
      </c>
      <c r="HY14">
        <f t="shared" si="13"/>
        <v>88.911180010942914</v>
      </c>
      <c r="HZ14">
        <f t="shared" si="13"/>
        <v>98.834543370271305</v>
      </c>
      <c r="IA14" s="377">
        <f t="shared" si="14"/>
        <v>91.042202810856594</v>
      </c>
      <c r="IB14" s="365">
        <f t="shared" si="15"/>
        <v>2.8773804059542734</v>
      </c>
      <c r="IC14" s="591" t="s">
        <v>185</v>
      </c>
      <c r="ID14" s="545">
        <f>AVERAGE(HO14:HO16,HP14:HP16,HQ14:HQ16,HR14:HR16,HS14:HS16,HT14:HT16,HY14:HY16)</f>
        <v>89.674833614030931</v>
      </c>
      <c r="IE14" s="545">
        <f>STDEV(HO14:HY16)</f>
        <v>2.683430567602433</v>
      </c>
      <c r="IF14" s="548">
        <f>IE14/SQRT(10)</f>
        <v>0.84857525365421271</v>
      </c>
      <c r="IH14" s="398"/>
      <c r="IT14" s="309"/>
      <c r="IU14" s="283"/>
      <c r="IV14" s="335"/>
      <c r="IW14" s="526"/>
      <c r="IX14" s="42"/>
      <c r="IY14" s="42"/>
      <c r="JB14" s="398"/>
      <c r="JP14" s="334"/>
      <c r="JQ14" s="526"/>
      <c r="JR14" s="525"/>
      <c r="JS14" s="525"/>
      <c r="JT14" s="3"/>
    </row>
    <row r="15" spans="2:280" ht="16.5" thickTop="1" thickBot="1" x14ac:dyDescent="0.4">
      <c r="B15" s="587">
        <v>0.11111111111111099</v>
      </c>
      <c r="C15">
        <v>4420</v>
      </c>
      <c r="D15">
        <v>5986</v>
      </c>
      <c r="E15">
        <v>4743</v>
      </c>
      <c r="F15">
        <v>4798</v>
      </c>
      <c r="G15">
        <v>4191</v>
      </c>
      <c r="H15" s="379">
        <v>4796</v>
      </c>
      <c r="I15" s="379">
        <v>4237</v>
      </c>
      <c r="J15" s="379">
        <v>4110</v>
      </c>
      <c r="K15" s="379">
        <v>4223</v>
      </c>
      <c r="L15">
        <v>4965</v>
      </c>
      <c r="M15">
        <v>4909</v>
      </c>
      <c r="N15" s="379">
        <v>5008</v>
      </c>
      <c r="O15" s="447">
        <f t="shared" si="16"/>
        <v>4698.833333333333</v>
      </c>
      <c r="P15" s="446">
        <f t="shared" si="17"/>
        <v>523.16325165170667</v>
      </c>
      <c r="Q15" s="455"/>
      <c r="R15" s="454"/>
      <c r="S15" s="458"/>
      <c r="T15" s="453"/>
      <c r="V15" s="587">
        <v>0.11111111111111099</v>
      </c>
      <c r="W15">
        <f t="shared" si="36"/>
        <v>90.204081632653072</v>
      </c>
      <c r="X15">
        <f t="shared" si="0"/>
        <v>100.94435075885329</v>
      </c>
      <c r="Y15">
        <f t="shared" si="0"/>
        <v>87.043494219122778</v>
      </c>
      <c r="Z15">
        <f t="shared" si="0"/>
        <v>88.409802837663534</v>
      </c>
      <c r="AA15">
        <f t="shared" si="0"/>
        <v>83.853541416566628</v>
      </c>
      <c r="AB15">
        <f t="shared" si="0"/>
        <v>87.614176105224701</v>
      </c>
      <c r="AC15">
        <f t="shared" si="0"/>
        <v>80.905098338743556</v>
      </c>
      <c r="AD15">
        <f t="shared" si="0"/>
        <v>87.914438502673804</v>
      </c>
      <c r="AE15">
        <f t="shared" si="0"/>
        <v>92.024406188712135</v>
      </c>
      <c r="AF15">
        <f t="shared" si="0"/>
        <v>91.808431952662716</v>
      </c>
      <c r="AG15">
        <f t="shared" si="0"/>
        <v>89.531278497173076</v>
      </c>
      <c r="AH15">
        <f t="shared" si="0"/>
        <v>95.682078716087133</v>
      </c>
      <c r="AI15" s="377">
        <f t="shared" si="37"/>
        <v>89.661264930511365</v>
      </c>
      <c r="AJ15" s="365">
        <f t="shared" si="18"/>
        <v>5.2234218635834022</v>
      </c>
      <c r="AK15" s="594"/>
      <c r="AL15" s="545"/>
      <c r="AM15" s="563"/>
      <c r="AN15" s="558"/>
      <c r="AP15" s="587">
        <v>0.11111111111111099</v>
      </c>
      <c r="AQ15">
        <v>4400</v>
      </c>
      <c r="AR15">
        <v>5391</v>
      </c>
      <c r="AS15">
        <v>4748</v>
      </c>
      <c r="AT15">
        <v>4902</v>
      </c>
      <c r="AU15">
        <v>4318</v>
      </c>
      <c r="AV15" s="379">
        <v>4792</v>
      </c>
      <c r="AW15" s="379">
        <v>4667</v>
      </c>
      <c r="AX15" s="379">
        <v>4343</v>
      </c>
      <c r="AY15" s="379">
        <v>4118</v>
      </c>
      <c r="AZ15" s="379">
        <v>5005</v>
      </c>
      <c r="BA15" s="379">
        <v>4875</v>
      </c>
      <c r="BB15" s="379">
        <v>5146</v>
      </c>
      <c r="BC15" s="447">
        <f t="shared" si="19"/>
        <v>4725.416666666667</v>
      </c>
      <c r="BD15" s="446">
        <f t="shared" si="20"/>
        <v>375.02156503649792</v>
      </c>
      <c r="BE15" s="455"/>
      <c r="BF15" s="454"/>
      <c r="BG15" s="458"/>
      <c r="BH15" s="453"/>
      <c r="BJ15" s="460">
        <v>0.11111111111111099</v>
      </c>
      <c r="BK15">
        <f t="shared" si="21"/>
        <v>89.795918367346943</v>
      </c>
      <c r="BL15">
        <f t="shared" si="1"/>
        <v>90.910623946037092</v>
      </c>
      <c r="BM15">
        <f t="shared" si="1"/>
        <v>87.135254175077989</v>
      </c>
      <c r="BN15">
        <f t="shared" si="1"/>
        <v>90.326147042564955</v>
      </c>
      <c r="BO15">
        <f t="shared" si="1"/>
        <v>86.394557823129247</v>
      </c>
      <c r="BP15">
        <f t="shared" si="1"/>
        <v>87.541103397880889</v>
      </c>
      <c r="BQ15">
        <f t="shared" si="2"/>
        <v>89.115906053083833</v>
      </c>
      <c r="BR15">
        <f t="shared" si="2"/>
        <v>92.898395721925127</v>
      </c>
      <c r="BS15">
        <f t="shared" si="2"/>
        <v>89.736325996949233</v>
      </c>
      <c r="BT15">
        <f t="shared" si="2"/>
        <v>92.548076923076934</v>
      </c>
      <c r="BU15">
        <f t="shared" si="2"/>
        <v>88.911180010942914</v>
      </c>
      <c r="BV15">
        <f t="shared" si="22"/>
        <v>98.318685517768429</v>
      </c>
      <c r="BW15" s="377">
        <f t="shared" si="23"/>
        <v>90.302681247981965</v>
      </c>
      <c r="BX15" s="365">
        <f t="shared" si="24"/>
        <v>3.2088034858739798</v>
      </c>
      <c r="BY15" s="594"/>
      <c r="BZ15" s="545"/>
      <c r="CA15" s="563"/>
      <c r="CB15" s="558"/>
      <c r="CD15" s="587">
        <v>0.11111111111111099</v>
      </c>
      <c r="CE15">
        <v>4538</v>
      </c>
      <c r="CF15">
        <v>5467</v>
      </c>
      <c r="CG15">
        <v>4718</v>
      </c>
      <c r="CH15">
        <v>4977</v>
      </c>
      <c r="CI15">
        <v>4423</v>
      </c>
      <c r="CJ15" s="379">
        <v>4874</v>
      </c>
      <c r="CK15" s="379">
        <v>4511</v>
      </c>
      <c r="CL15" s="379">
        <v>4065</v>
      </c>
      <c r="CM15" s="379">
        <v>4231</v>
      </c>
      <c r="CN15" s="379">
        <v>5104</v>
      </c>
      <c r="CO15" s="379">
        <v>4896</v>
      </c>
      <c r="CP15" s="379">
        <v>5121</v>
      </c>
      <c r="CQ15" s="447">
        <f t="shared" si="25"/>
        <v>4743.75</v>
      </c>
      <c r="CR15" s="446">
        <f t="shared" si="26"/>
        <v>406.02309047639153</v>
      </c>
      <c r="CS15" s="455"/>
      <c r="CT15" s="454"/>
      <c r="CU15" s="458"/>
      <c r="CV15" s="453"/>
      <c r="CX15" s="460">
        <v>0.11111111111111099</v>
      </c>
      <c r="CY15">
        <f t="shared" si="3"/>
        <v>92.612244897959187</v>
      </c>
      <c r="CZ15">
        <f t="shared" si="3"/>
        <v>92.192242833052276</v>
      </c>
      <c r="DA15">
        <f t="shared" si="3"/>
        <v>86.584694439346663</v>
      </c>
      <c r="DB15">
        <f t="shared" si="3"/>
        <v>91.708126036484245</v>
      </c>
      <c r="DC15">
        <f t="shared" si="3"/>
        <v>88.495398159263701</v>
      </c>
      <c r="DD15">
        <f t="shared" si="3"/>
        <v>89.039093898428931</v>
      </c>
      <c r="DE15">
        <f t="shared" si="4"/>
        <v>86.137101393927821</v>
      </c>
      <c r="DF15">
        <f t="shared" si="4"/>
        <v>86.951871657754012</v>
      </c>
      <c r="DG15">
        <f t="shared" si="4"/>
        <v>92.198736108084546</v>
      </c>
      <c r="DH15">
        <f t="shared" si="4"/>
        <v>94.378698224852073</v>
      </c>
      <c r="DI15">
        <f t="shared" si="4"/>
        <v>89.294182017143896</v>
      </c>
      <c r="DJ15">
        <f t="shared" si="4"/>
        <v>97.84103935804356</v>
      </c>
      <c r="DK15" s="377">
        <f t="shared" si="27"/>
        <v>90.619452418695104</v>
      </c>
      <c r="DL15" s="365">
        <f t="shared" si="28"/>
        <v>3.5031785334595731</v>
      </c>
      <c r="DM15" s="594"/>
      <c r="DN15" s="545"/>
      <c r="DO15" s="563"/>
      <c r="DP15" s="558"/>
      <c r="DR15" s="587">
        <v>0.11111111111111099</v>
      </c>
      <c r="DS15">
        <v>4420</v>
      </c>
      <c r="DT15">
        <v>5409</v>
      </c>
      <c r="DU15">
        <v>4829</v>
      </c>
      <c r="DV15">
        <v>4924</v>
      </c>
      <c r="DW15">
        <v>4449</v>
      </c>
      <c r="DX15" s="379">
        <v>4885</v>
      </c>
      <c r="DY15" s="379">
        <v>4398</v>
      </c>
      <c r="DZ15" s="379">
        <v>4171</v>
      </c>
      <c r="EA15" s="379">
        <v>4179</v>
      </c>
      <c r="EB15" s="379">
        <v>5221</v>
      </c>
      <c r="EC15" s="379">
        <v>4946</v>
      </c>
      <c r="ED15" s="379">
        <v>4964</v>
      </c>
      <c r="EE15" s="447">
        <f t="shared" si="29"/>
        <v>4732.916666666667</v>
      </c>
      <c r="EF15" s="446">
        <f t="shared" si="30"/>
        <v>401.84358294181476</v>
      </c>
      <c r="EG15" s="455"/>
      <c r="EH15" s="454"/>
      <c r="EI15" s="458"/>
      <c r="EJ15" s="453"/>
      <c r="EL15" s="460">
        <v>0.11111111111111099</v>
      </c>
      <c r="EM15">
        <f t="shared" si="38"/>
        <v>90.204081632653072</v>
      </c>
      <c r="EN15">
        <f t="shared" si="5"/>
        <v>91.214165261382789</v>
      </c>
      <c r="EO15">
        <f t="shared" si="5"/>
        <v>88.621765461552584</v>
      </c>
      <c r="EP15">
        <f t="shared" si="5"/>
        <v>90.731527547447939</v>
      </c>
      <c r="EQ15">
        <f t="shared" si="5"/>
        <v>89.015606242497</v>
      </c>
      <c r="ER15">
        <f t="shared" si="5"/>
        <v>89.240043843624406</v>
      </c>
      <c r="ES15">
        <f t="shared" si="5"/>
        <v>83.97937750620585</v>
      </c>
      <c r="ET15">
        <f t="shared" si="5"/>
        <v>89.219251336898395</v>
      </c>
      <c r="EU15">
        <f t="shared" si="5"/>
        <v>91.065591632163873</v>
      </c>
      <c r="EV15">
        <f t="shared" si="5"/>
        <v>96.542159763313606</v>
      </c>
      <c r="EW15">
        <f t="shared" si="5"/>
        <v>90.206091555717677</v>
      </c>
      <c r="EX15">
        <f t="shared" si="5"/>
        <v>94.841421474971341</v>
      </c>
      <c r="EY15" s="377">
        <f t="shared" si="6"/>
        <v>90.00360561667793</v>
      </c>
      <c r="EZ15" s="365">
        <f t="shared" si="7"/>
        <v>2.9382343052746172</v>
      </c>
      <c r="FA15" s="594"/>
      <c r="FB15" s="545"/>
      <c r="FC15" s="563"/>
      <c r="FD15" s="558"/>
      <c r="FF15" s="587">
        <v>0.11111111111111099</v>
      </c>
      <c r="FG15">
        <v>4344</v>
      </c>
      <c r="FH15">
        <v>5498</v>
      </c>
      <c r="FI15">
        <v>4646</v>
      </c>
      <c r="FJ15">
        <v>4976</v>
      </c>
      <c r="FK15">
        <v>4461</v>
      </c>
      <c r="FL15" s="379">
        <v>4897</v>
      </c>
      <c r="FM15" s="379">
        <v>4645</v>
      </c>
      <c r="FN15" s="379">
        <v>4175</v>
      </c>
      <c r="FO15" s="379">
        <v>4076</v>
      </c>
      <c r="FP15" s="379">
        <v>5171</v>
      </c>
      <c r="FQ15" s="461">
        <v>4910</v>
      </c>
      <c r="FR15" s="379">
        <v>5084</v>
      </c>
      <c r="FS15" s="447">
        <f t="shared" si="31"/>
        <v>4740.25</v>
      </c>
      <c r="FT15" s="446">
        <f t="shared" si="32"/>
        <v>426.4594460097104</v>
      </c>
      <c r="FU15" s="455"/>
      <c r="FV15" s="454"/>
      <c r="FW15" s="458"/>
      <c r="FX15" s="453"/>
      <c r="FZ15" s="460">
        <v>0.11111111111111099</v>
      </c>
      <c r="GA15">
        <f t="shared" si="33"/>
        <v>88.65306122448979</v>
      </c>
      <c r="GB15">
        <f t="shared" si="8"/>
        <v>92.715008431703211</v>
      </c>
      <c r="GC15">
        <f t="shared" si="8"/>
        <v>85.26335107359148</v>
      </c>
      <c r="GD15">
        <f t="shared" si="8"/>
        <v>91.689699649898657</v>
      </c>
      <c r="GE15">
        <f t="shared" si="8"/>
        <v>89.255702280912359</v>
      </c>
      <c r="GF15">
        <f t="shared" si="8"/>
        <v>89.459261965655827</v>
      </c>
      <c r="GG15">
        <f t="shared" si="9"/>
        <v>88.695818216536182</v>
      </c>
      <c r="GH15">
        <f t="shared" si="9"/>
        <v>89.304812834224606</v>
      </c>
      <c r="GI15">
        <f t="shared" si="9"/>
        <v>88.821093920244067</v>
      </c>
      <c r="GJ15">
        <f t="shared" si="9"/>
        <v>95.617603550295854</v>
      </c>
      <c r="GK15">
        <f t="shared" si="9"/>
        <v>89.549516687944546</v>
      </c>
      <c r="GL15">
        <f t="shared" si="9"/>
        <v>97.134123041650739</v>
      </c>
      <c r="GM15" s="377">
        <f t="shared" si="10"/>
        <v>89.911357257772409</v>
      </c>
      <c r="GN15" s="365">
        <f t="shared" si="11"/>
        <v>2.6565162592893521</v>
      </c>
      <c r="GO15" s="594"/>
      <c r="GP15" s="545"/>
      <c r="GQ15" s="563"/>
      <c r="GR15" s="558"/>
      <c r="GT15" s="587">
        <v>0.11111111111111099</v>
      </c>
      <c r="GU15" s="379"/>
      <c r="GV15">
        <v>5386</v>
      </c>
      <c r="GW15">
        <v>4726</v>
      </c>
      <c r="GX15">
        <v>5027</v>
      </c>
      <c r="GY15">
        <v>4464</v>
      </c>
      <c r="GZ15" s="379">
        <v>4789</v>
      </c>
      <c r="HA15" s="379">
        <v>4524</v>
      </c>
      <c r="HB15" s="379">
        <v>4120</v>
      </c>
      <c r="HC15" s="379">
        <v>4008</v>
      </c>
      <c r="HD15" s="379">
        <v>5145</v>
      </c>
      <c r="HE15" s="379">
        <v>5115</v>
      </c>
      <c r="HF15" s="379">
        <v>5286</v>
      </c>
      <c r="HG15" s="447">
        <f t="shared" si="34"/>
        <v>4780.909090909091</v>
      </c>
      <c r="HH15" s="446">
        <f t="shared" si="35"/>
        <v>461.48617629252004</v>
      </c>
      <c r="HI15" s="455"/>
      <c r="HJ15" s="454"/>
      <c r="HK15" s="458"/>
      <c r="HL15" s="453"/>
      <c r="HN15" s="460">
        <v>0.11111111111111099</v>
      </c>
      <c r="HP15">
        <f t="shared" si="39"/>
        <v>90.826306913996618</v>
      </c>
      <c r="HQ15">
        <f t="shared" si="12"/>
        <v>86.731510368875021</v>
      </c>
      <c r="HR15">
        <f t="shared" si="12"/>
        <v>92.629445365763772</v>
      </c>
      <c r="HS15">
        <f t="shared" si="12"/>
        <v>89.31572629051621</v>
      </c>
      <c r="HT15">
        <f t="shared" si="12"/>
        <v>87.486298867373037</v>
      </c>
      <c r="HU15">
        <f t="shared" si="13"/>
        <v>86.385335115524157</v>
      </c>
      <c r="HV15">
        <f t="shared" si="13"/>
        <v>88.128342245989302</v>
      </c>
      <c r="HW15">
        <f t="shared" si="13"/>
        <v>87.339289605578557</v>
      </c>
      <c r="HX15">
        <f t="shared" si="13"/>
        <v>95.136834319526628</v>
      </c>
      <c r="HY15">
        <f t="shared" si="13"/>
        <v>93.288345796097033</v>
      </c>
      <c r="HZ15">
        <f t="shared" si="13"/>
        <v>100.99350401222776</v>
      </c>
      <c r="IA15" s="377">
        <f t="shared" si="14"/>
        <v>89.726743488924029</v>
      </c>
      <c r="IB15" s="365">
        <f t="shared" si="15"/>
        <v>3.076227720237211</v>
      </c>
      <c r="IC15" s="594"/>
      <c r="ID15" s="545"/>
      <c r="IE15" s="563"/>
      <c r="IF15" s="558"/>
      <c r="IH15" s="398"/>
      <c r="IT15" s="309"/>
      <c r="IU15" s="283"/>
      <c r="IV15" s="335"/>
      <c r="IX15" s="42"/>
      <c r="IY15" s="42"/>
      <c r="JB15" s="398"/>
      <c r="JP15" s="334"/>
      <c r="JR15" s="525"/>
      <c r="JS15" s="525"/>
      <c r="JT15" s="3"/>
    </row>
    <row r="16" spans="2:280" ht="16.5" thickTop="1" thickBot="1" x14ac:dyDescent="0.4">
      <c r="B16" s="590">
        <v>0.125</v>
      </c>
      <c r="C16">
        <v>4418</v>
      </c>
      <c r="D16">
        <v>5278</v>
      </c>
      <c r="E16">
        <v>4764</v>
      </c>
      <c r="F16">
        <v>4719</v>
      </c>
      <c r="G16">
        <v>4365</v>
      </c>
      <c r="H16" s="379">
        <v>4664</v>
      </c>
      <c r="I16" s="379">
        <v>4244</v>
      </c>
      <c r="J16" s="379">
        <v>4296</v>
      </c>
      <c r="K16" s="379">
        <v>4191</v>
      </c>
      <c r="L16">
        <v>5225</v>
      </c>
      <c r="M16">
        <v>4921</v>
      </c>
      <c r="N16" s="379">
        <v>4983</v>
      </c>
      <c r="O16" s="447">
        <f t="shared" si="16"/>
        <v>4672.333333333333</v>
      </c>
      <c r="P16" s="446">
        <f t="shared" si="17"/>
        <v>376.24806452738869</v>
      </c>
      <c r="Q16" s="463"/>
      <c r="R16" s="556"/>
      <c r="S16" s="458"/>
      <c r="T16" s="462"/>
      <c r="V16" s="590">
        <v>0.125</v>
      </c>
      <c r="W16">
        <f t="shared" si="36"/>
        <v>90.163265306122454</v>
      </c>
      <c r="X16">
        <f t="shared" si="0"/>
        <v>89.005059021922435</v>
      </c>
      <c r="Y16">
        <f t="shared" si="0"/>
        <v>87.428886034134706</v>
      </c>
      <c r="Z16">
        <f t="shared" si="0"/>
        <v>86.954118297401877</v>
      </c>
      <c r="AA16">
        <f t="shared" si="0"/>
        <v>87.334933973589429</v>
      </c>
      <c r="AB16">
        <f t="shared" si="0"/>
        <v>85.202776762879068</v>
      </c>
      <c r="AC16">
        <f t="shared" si="0"/>
        <v>81.038762650372348</v>
      </c>
      <c r="AD16">
        <f t="shared" si="0"/>
        <v>91.893048128342244</v>
      </c>
      <c r="AE16">
        <f t="shared" si="0"/>
        <v>91.32708651122249</v>
      </c>
      <c r="AF16">
        <f t="shared" si="0"/>
        <v>96.616124260355036</v>
      </c>
      <c r="AG16">
        <f t="shared" si="0"/>
        <v>89.750136786430787</v>
      </c>
      <c r="AH16">
        <f t="shared" si="0"/>
        <v>95.204432556362249</v>
      </c>
      <c r="AI16" s="377">
        <f t="shared" si="37"/>
        <v>89.326552524094595</v>
      </c>
      <c r="AJ16" s="365">
        <f t="shared" si="18"/>
        <v>4.2442297717394935</v>
      </c>
      <c r="AK16" s="592"/>
      <c r="AL16" s="545"/>
      <c r="AM16" s="554"/>
      <c r="AN16" s="553"/>
      <c r="AP16" s="590">
        <v>0.125</v>
      </c>
      <c r="AQ16">
        <v>4439</v>
      </c>
      <c r="AR16">
        <v>5340</v>
      </c>
      <c r="AS16">
        <v>4604</v>
      </c>
      <c r="AT16">
        <v>4885</v>
      </c>
      <c r="AU16">
        <v>4120</v>
      </c>
      <c r="AV16" s="379">
        <v>4860</v>
      </c>
      <c r="AW16" s="379">
        <v>4318</v>
      </c>
      <c r="AX16" s="379">
        <v>4444</v>
      </c>
      <c r="AY16" s="379">
        <v>4272</v>
      </c>
      <c r="AZ16" s="379">
        <v>5312</v>
      </c>
      <c r="BA16" s="379">
        <v>4875</v>
      </c>
      <c r="BB16" s="379">
        <v>4926</v>
      </c>
      <c r="BC16" s="447">
        <f t="shared" si="19"/>
        <v>4699.583333333333</v>
      </c>
      <c r="BD16" s="446">
        <f t="shared" si="20"/>
        <v>397.04006171425647</v>
      </c>
      <c r="BE16" s="463"/>
      <c r="BF16" s="556"/>
      <c r="BG16" s="458"/>
      <c r="BH16" s="462"/>
      <c r="BJ16" s="615">
        <v>0.125</v>
      </c>
      <c r="BK16">
        <f t="shared" si="21"/>
        <v>90.591836734693871</v>
      </c>
      <c r="BL16">
        <f t="shared" si="1"/>
        <v>90.050590219224276</v>
      </c>
      <c r="BM16">
        <f t="shared" si="1"/>
        <v>84.492567443567623</v>
      </c>
      <c r="BN16">
        <f t="shared" si="1"/>
        <v>90.012898470609912</v>
      </c>
      <c r="BO16">
        <f t="shared" si="1"/>
        <v>82.432973189275714</v>
      </c>
      <c r="BP16">
        <f t="shared" si="1"/>
        <v>88.783339422725618</v>
      </c>
      <c r="BQ16">
        <f t="shared" si="2"/>
        <v>82.451785373305327</v>
      </c>
      <c r="BR16">
        <f t="shared" si="2"/>
        <v>95.058823529411768</v>
      </c>
      <c r="BS16">
        <f t="shared" si="2"/>
        <v>93.092176944868172</v>
      </c>
      <c r="BT16">
        <f t="shared" si="2"/>
        <v>98.224852071005913</v>
      </c>
      <c r="BU16">
        <f t="shared" si="2"/>
        <v>88.911180010942914</v>
      </c>
      <c r="BV16">
        <f t="shared" si="22"/>
        <v>94.115399312189524</v>
      </c>
      <c r="BW16" s="377">
        <f t="shared" si="23"/>
        <v>89.85153522681837</v>
      </c>
      <c r="BX16" s="365">
        <f t="shared" si="24"/>
        <v>4.9272848501623665</v>
      </c>
      <c r="BY16" s="592"/>
      <c r="BZ16" s="545"/>
      <c r="CA16" s="554"/>
      <c r="CB16" s="553"/>
      <c r="CD16" s="590">
        <v>0.125</v>
      </c>
      <c r="CE16">
        <v>4381</v>
      </c>
      <c r="CF16">
        <v>5485</v>
      </c>
      <c r="CG16">
        <v>4610</v>
      </c>
      <c r="CH16">
        <v>4834</v>
      </c>
      <c r="CI16">
        <v>4403</v>
      </c>
      <c r="CJ16" s="379">
        <v>4822</v>
      </c>
      <c r="CK16" s="379">
        <v>4305</v>
      </c>
      <c r="CL16" s="379">
        <v>4232</v>
      </c>
      <c r="CM16" s="379">
        <v>4190</v>
      </c>
      <c r="CN16" s="379">
        <v>5164</v>
      </c>
      <c r="CO16" s="379">
        <v>4890</v>
      </c>
      <c r="CP16" s="379">
        <v>5120</v>
      </c>
      <c r="CQ16" s="447">
        <f t="shared" si="25"/>
        <v>4703</v>
      </c>
      <c r="CR16" s="446">
        <f t="shared" si="26"/>
        <v>416.69391426059752</v>
      </c>
      <c r="CS16" s="463"/>
      <c r="CT16" s="556"/>
      <c r="CU16" s="458"/>
      <c r="CV16" s="462"/>
      <c r="CX16" s="615">
        <v>0.125</v>
      </c>
      <c r="CY16">
        <f t="shared" si="3"/>
        <v>89.408163265306115</v>
      </c>
      <c r="CZ16">
        <f t="shared" si="3"/>
        <v>92.495784148397973</v>
      </c>
      <c r="DA16">
        <f t="shared" si="3"/>
        <v>84.602679390713902</v>
      </c>
      <c r="DB16">
        <f t="shared" si="3"/>
        <v>89.073152754744797</v>
      </c>
      <c r="DC16">
        <f t="shared" si="3"/>
        <v>88.095238095238088</v>
      </c>
      <c r="DD16">
        <f t="shared" si="3"/>
        <v>88.089148702959434</v>
      </c>
      <c r="DE16">
        <f t="shared" si="4"/>
        <v>82.203551651708992</v>
      </c>
      <c r="DF16">
        <f t="shared" si="4"/>
        <v>90.524064171123001</v>
      </c>
      <c r="DG16">
        <f t="shared" si="4"/>
        <v>91.305295271300935</v>
      </c>
      <c r="DH16">
        <f t="shared" si="4"/>
        <v>95.488165680473372</v>
      </c>
      <c r="DI16">
        <f t="shared" si="4"/>
        <v>89.184752872515048</v>
      </c>
      <c r="DJ16">
        <f t="shared" si="4"/>
        <v>97.821933511654564</v>
      </c>
      <c r="DK16" s="377">
        <f t="shared" si="27"/>
        <v>89.857660793011348</v>
      </c>
      <c r="DL16" s="365">
        <f t="shared" si="28"/>
        <v>4.2462384437257272</v>
      </c>
      <c r="DM16" s="592"/>
      <c r="DN16" s="545"/>
      <c r="DO16" s="554"/>
      <c r="DP16" s="553"/>
      <c r="DR16" s="590">
        <v>0.125</v>
      </c>
      <c r="DS16">
        <v>4352</v>
      </c>
      <c r="DT16">
        <v>5389</v>
      </c>
      <c r="DU16">
        <v>4654</v>
      </c>
      <c r="DV16">
        <v>4874</v>
      </c>
      <c r="DW16">
        <v>4346</v>
      </c>
      <c r="DX16" s="379">
        <v>4835</v>
      </c>
      <c r="DY16" s="379">
        <v>4524</v>
      </c>
      <c r="DZ16" s="379">
        <v>4127</v>
      </c>
      <c r="EA16" s="379">
        <v>4170</v>
      </c>
      <c r="EB16" s="379">
        <v>5133</v>
      </c>
      <c r="EC16" s="379">
        <v>4854</v>
      </c>
      <c r="ED16" s="379">
        <v>5207</v>
      </c>
      <c r="EE16" s="447">
        <f t="shared" si="29"/>
        <v>4705.416666666667</v>
      </c>
      <c r="EF16" s="446">
        <f t="shared" si="30"/>
        <v>413.39667464320587</v>
      </c>
      <c r="EG16" s="463"/>
      <c r="EH16" s="556"/>
      <c r="EI16" s="458"/>
      <c r="EJ16" s="462"/>
      <c r="EL16" s="615">
        <v>0.125</v>
      </c>
      <c r="EM16">
        <f t="shared" si="38"/>
        <v>88.816326530612244</v>
      </c>
      <c r="EN16">
        <f t="shared" si="5"/>
        <v>90.876897133220908</v>
      </c>
      <c r="EO16">
        <f t="shared" si="5"/>
        <v>85.410167003119838</v>
      </c>
      <c r="EP16">
        <f t="shared" si="5"/>
        <v>89.810208218168412</v>
      </c>
      <c r="EQ16">
        <f t="shared" si="5"/>
        <v>86.954781912765114</v>
      </c>
      <c r="ER16">
        <f t="shared" si="5"/>
        <v>88.326635001826816</v>
      </c>
      <c r="ES16">
        <f t="shared" si="5"/>
        <v>86.385335115524157</v>
      </c>
      <c r="ET16">
        <f t="shared" si="5"/>
        <v>88.278074866310163</v>
      </c>
      <c r="EU16">
        <f t="shared" si="5"/>
        <v>90.869470472869907</v>
      </c>
      <c r="EV16">
        <f t="shared" si="5"/>
        <v>94.914940828402365</v>
      </c>
      <c r="EW16">
        <f t="shared" si="5"/>
        <v>88.528178004741932</v>
      </c>
      <c r="EX16">
        <f t="shared" si="5"/>
        <v>99.484142147497138</v>
      </c>
      <c r="EY16" s="377">
        <f t="shared" si="6"/>
        <v>89.015546826141971</v>
      </c>
      <c r="EZ16" s="365">
        <f t="shared" si="7"/>
        <v>2.6037512362362443</v>
      </c>
      <c r="FA16" s="592"/>
      <c r="FB16" s="545"/>
      <c r="FC16" s="554"/>
      <c r="FD16" s="553"/>
      <c r="FF16" s="590">
        <v>0.125</v>
      </c>
      <c r="FG16">
        <v>4239</v>
      </c>
      <c r="FH16">
        <v>5707</v>
      </c>
      <c r="FI16">
        <v>4687</v>
      </c>
      <c r="FJ16">
        <v>4931</v>
      </c>
      <c r="FK16">
        <v>4340</v>
      </c>
      <c r="FL16" s="379">
        <v>4797</v>
      </c>
      <c r="FM16" s="379">
        <v>4627</v>
      </c>
      <c r="FN16" s="379">
        <v>4246</v>
      </c>
      <c r="FO16" s="379">
        <v>3982</v>
      </c>
      <c r="FP16" s="379">
        <v>5026</v>
      </c>
      <c r="FQ16" s="461">
        <v>4876</v>
      </c>
      <c r="FR16" s="379">
        <v>5040</v>
      </c>
      <c r="FS16" s="447">
        <f t="shared" si="31"/>
        <v>4708.166666666667</v>
      </c>
      <c r="FT16" s="446">
        <f t="shared" si="32"/>
        <v>466.91732445775432</v>
      </c>
      <c r="FU16" s="463"/>
      <c r="FV16" s="556"/>
      <c r="FW16" s="458"/>
      <c r="FX16" s="462"/>
      <c r="FZ16" s="615">
        <v>0.125</v>
      </c>
      <c r="GA16">
        <f t="shared" si="33"/>
        <v>86.510204081632651</v>
      </c>
      <c r="GB16">
        <f t="shared" si="8"/>
        <v>96.239460370994948</v>
      </c>
      <c r="GC16">
        <f t="shared" si="8"/>
        <v>86.015782712424297</v>
      </c>
      <c r="GD16">
        <f t="shared" si="8"/>
        <v>90.860512253547071</v>
      </c>
      <c r="GE16">
        <f t="shared" si="8"/>
        <v>86.834733893557427</v>
      </c>
      <c r="GF16">
        <f t="shared" si="8"/>
        <v>87.632444282060646</v>
      </c>
      <c r="GG16">
        <f t="shared" si="9"/>
        <v>88.352109986633565</v>
      </c>
      <c r="GH16">
        <f t="shared" si="9"/>
        <v>90.823529411764696</v>
      </c>
      <c r="GI16">
        <f t="shared" si="9"/>
        <v>86.772717367618213</v>
      </c>
      <c r="GJ16">
        <f t="shared" si="9"/>
        <v>92.93639053254438</v>
      </c>
      <c r="GK16">
        <f t="shared" si="9"/>
        <v>88.929418201714398</v>
      </c>
      <c r="GL16">
        <f t="shared" si="9"/>
        <v>96.29346580053496</v>
      </c>
      <c r="GM16" s="377">
        <f t="shared" si="10"/>
        <v>89.264300281317489</v>
      </c>
      <c r="GN16" s="365">
        <f t="shared" si="11"/>
        <v>3.1776103426234039</v>
      </c>
      <c r="GO16" s="592"/>
      <c r="GP16" s="545"/>
      <c r="GQ16" s="554"/>
      <c r="GR16" s="553"/>
      <c r="GT16" s="590">
        <v>0.125</v>
      </c>
      <c r="GU16" s="379"/>
      <c r="GV16">
        <v>5386</v>
      </c>
      <c r="GW16">
        <v>4659</v>
      </c>
      <c r="GX16">
        <v>4921</v>
      </c>
      <c r="GY16">
        <v>4350</v>
      </c>
      <c r="GZ16" s="379">
        <v>4937</v>
      </c>
      <c r="HA16" s="379">
        <v>4744</v>
      </c>
      <c r="HB16" s="379">
        <v>4186</v>
      </c>
      <c r="HC16" s="379">
        <v>4085</v>
      </c>
      <c r="HD16" s="379">
        <v>5000</v>
      </c>
      <c r="HE16" s="379">
        <v>4916</v>
      </c>
      <c r="HF16" s="379">
        <v>5048</v>
      </c>
      <c r="HG16" s="447">
        <f t="shared" si="34"/>
        <v>4748.363636363636</v>
      </c>
      <c r="HH16" s="446">
        <f t="shared" si="35"/>
        <v>397.010647899341</v>
      </c>
      <c r="HI16" s="463"/>
      <c r="HJ16" s="556"/>
      <c r="HK16" s="458"/>
      <c r="HL16" s="462"/>
      <c r="HN16" s="615">
        <v>0.125</v>
      </c>
      <c r="HP16">
        <f t="shared" si="39"/>
        <v>90.826306913996618</v>
      </c>
      <c r="HQ16">
        <f t="shared" si="12"/>
        <v>85.501926959075064</v>
      </c>
      <c r="HR16">
        <f t="shared" si="12"/>
        <v>90.676248387691174</v>
      </c>
      <c r="HS16">
        <f t="shared" si="12"/>
        <v>87.034813925570234</v>
      </c>
      <c r="HT16">
        <f t="shared" si="12"/>
        <v>90.189989039093902</v>
      </c>
      <c r="HU16">
        <f t="shared" si="13"/>
        <v>90.586213481000584</v>
      </c>
      <c r="HV16">
        <f t="shared" si="13"/>
        <v>89.54010695187165</v>
      </c>
      <c r="HW16">
        <f t="shared" si="13"/>
        <v>89.017215079538019</v>
      </c>
      <c r="HX16">
        <f t="shared" si="13"/>
        <v>92.455621301775153</v>
      </c>
      <c r="HY16">
        <f t="shared" si="13"/>
        <v>89.658945832573409</v>
      </c>
      <c r="HZ16">
        <f t="shared" si="13"/>
        <v>96.446312571646914</v>
      </c>
      <c r="IA16" s="377">
        <f t="shared" si="14"/>
        <v>89.548738787218582</v>
      </c>
      <c r="IB16" s="365">
        <f t="shared" si="15"/>
        <v>1.99533404423057</v>
      </c>
      <c r="IC16" s="592"/>
      <c r="ID16" s="545"/>
      <c r="IE16" s="554"/>
      <c r="IF16" s="553"/>
      <c r="IH16" s="398"/>
      <c r="IT16" s="309"/>
      <c r="IU16" s="283"/>
      <c r="IV16" s="335"/>
      <c r="IY16" s="42"/>
      <c r="JB16" s="398"/>
      <c r="JP16" s="334"/>
      <c r="JR16" s="525"/>
      <c r="JS16" s="3"/>
      <c r="JT16" s="3"/>
    </row>
    <row r="17" spans="2:280" ht="16.5" thickTop="1" thickBot="1" x14ac:dyDescent="0.4">
      <c r="B17" s="587">
        <v>0.13888888888888901</v>
      </c>
      <c r="C17">
        <v>4322</v>
      </c>
      <c r="D17">
        <v>5454</v>
      </c>
      <c r="E17">
        <v>4902</v>
      </c>
      <c r="F17">
        <v>4748</v>
      </c>
      <c r="G17">
        <v>4437</v>
      </c>
      <c r="H17" s="379">
        <v>4725</v>
      </c>
      <c r="I17" s="379">
        <v>4334</v>
      </c>
      <c r="J17" s="379">
        <v>4140</v>
      </c>
      <c r="K17" s="379">
        <v>4152</v>
      </c>
      <c r="L17">
        <v>5136</v>
      </c>
      <c r="M17">
        <v>4897</v>
      </c>
      <c r="N17" s="379">
        <v>4921</v>
      </c>
      <c r="O17" s="447">
        <f t="shared" si="16"/>
        <v>4680.666666666667</v>
      </c>
      <c r="P17" s="446">
        <f t="shared" si="17"/>
        <v>409.59211048273011</v>
      </c>
      <c r="Q17" s="459" t="s">
        <v>184</v>
      </c>
      <c r="R17" s="458">
        <f>AVERAGE(C17:C19,D16:D18,E17:E19,F17:F19,G17:G19,H17:H19,I17:I19,N17:N19,M17:M19,L17:L19,K17:K19,J17:J19)</f>
        <v>4711.7222222222226</v>
      </c>
      <c r="S17" s="458">
        <f>STDEV(C17:N19)</f>
        <v>415.95923468608669</v>
      </c>
      <c r="T17" s="457">
        <f>S17/SQRT(10)</f>
        <v>131.5378595388548</v>
      </c>
      <c r="V17" s="587">
        <v>0.13888888888888901</v>
      </c>
      <c r="W17">
        <f t="shared" si="36"/>
        <v>88.204081632653057</v>
      </c>
      <c r="X17">
        <f t="shared" si="0"/>
        <v>91.973018549747053</v>
      </c>
      <c r="Y17">
        <f t="shared" si="0"/>
        <v>89.961460818498807</v>
      </c>
      <c r="Z17">
        <f t="shared" si="0"/>
        <v>87.488483508384007</v>
      </c>
      <c r="AA17">
        <f t="shared" si="0"/>
        <v>88.775510204081627</v>
      </c>
      <c r="AB17">
        <f t="shared" si="0"/>
        <v>86.31713554987212</v>
      </c>
      <c r="AC17">
        <f t="shared" si="0"/>
        <v>82.757303799885435</v>
      </c>
      <c r="AD17">
        <f t="shared" si="0"/>
        <v>88.556149732620327</v>
      </c>
      <c r="AE17">
        <f t="shared" si="0"/>
        <v>90.477228154281974</v>
      </c>
      <c r="AF17">
        <f t="shared" si="0"/>
        <v>94.970414201183431</v>
      </c>
      <c r="AG17">
        <f t="shared" si="0"/>
        <v>89.31242020791538</v>
      </c>
      <c r="AH17">
        <f t="shared" si="0"/>
        <v>94.019870080244544</v>
      </c>
      <c r="AI17" s="377">
        <f t="shared" si="37"/>
        <v>89.401089703280647</v>
      </c>
      <c r="AJ17" s="365">
        <f t="shared" si="18"/>
        <v>3.3069088277969638</v>
      </c>
      <c r="AK17" s="591" t="s">
        <v>184</v>
      </c>
      <c r="AL17" s="444">
        <f>AVERAGE(W17:W19,X17:X19,Y17:Y19,Z17:Z19,AA17:AA19,AB17:AB19,AG17:AG19,AC17:AC19,AD17:AD19,AE17:AE19,AF17:AF19,AH17:AH19)</f>
        <v>90.156269265234215</v>
      </c>
      <c r="AM17" s="444">
        <f>STDEV(W17:AH19)</f>
        <v>4.0919188454202242</v>
      </c>
      <c r="AN17" s="548">
        <f>AM17/SQRT(10)</f>
        <v>1.2939783552094362</v>
      </c>
      <c r="AP17" s="587">
        <v>0.13888888888888901</v>
      </c>
      <c r="AQ17">
        <v>4373</v>
      </c>
      <c r="AR17">
        <v>5463</v>
      </c>
      <c r="AS17">
        <v>4966</v>
      </c>
      <c r="AT17">
        <v>4805</v>
      </c>
      <c r="AU17">
        <v>4550</v>
      </c>
      <c r="AV17" s="379">
        <v>4881</v>
      </c>
      <c r="AW17" s="379">
        <v>4360</v>
      </c>
      <c r="AX17" s="379">
        <v>4055</v>
      </c>
      <c r="AY17" s="379">
        <v>4157</v>
      </c>
      <c r="AZ17" s="379">
        <v>4947</v>
      </c>
      <c r="BA17" s="379">
        <v>4839</v>
      </c>
      <c r="BB17" s="379">
        <v>5002</v>
      </c>
      <c r="BC17" s="447">
        <f t="shared" si="19"/>
        <v>4699.833333333333</v>
      </c>
      <c r="BD17" s="446">
        <f t="shared" si="20"/>
        <v>407.22426997983075</v>
      </c>
      <c r="BE17" s="459" t="s">
        <v>184</v>
      </c>
      <c r="BF17" s="458">
        <f>AVERAGE(AQ17:AQ19,AR17:AR19,AS17:AS19,AT17:AT19,AU17:AU19,AV17:AV19,AW17:AW19,BB17:BB19,BA17:BA19,AZ17:AZ19,AY17:AY19,AX17:AX19)</f>
        <v>4779.8055555555557</v>
      </c>
      <c r="BG17" s="458">
        <f>STDEV(AQ17:BB19)</f>
        <v>385.53264226776992</v>
      </c>
      <c r="BH17" s="457">
        <f>BG17/SQRT(10)</f>
        <v>121.91612619090562</v>
      </c>
      <c r="BJ17" s="460">
        <v>0.13888888888888901</v>
      </c>
      <c r="BK17">
        <f t="shared" si="21"/>
        <v>89.244897959183675</v>
      </c>
      <c r="BL17">
        <f t="shared" si="1"/>
        <v>92.124789207419894</v>
      </c>
      <c r="BM17">
        <f t="shared" si="1"/>
        <v>91.135988254725646</v>
      </c>
      <c r="BN17">
        <f t="shared" si="1"/>
        <v>88.538787543762666</v>
      </c>
      <c r="BO17">
        <f t="shared" si="1"/>
        <v>91.036414565826334</v>
      </c>
      <c r="BP17">
        <f t="shared" si="1"/>
        <v>89.166971136280608</v>
      </c>
      <c r="BQ17">
        <f t="shared" si="2"/>
        <v>83.253771243078106</v>
      </c>
      <c r="BR17">
        <f t="shared" si="2"/>
        <v>86.737967914438514</v>
      </c>
      <c r="BS17">
        <f t="shared" si="2"/>
        <v>90.586184353889735</v>
      </c>
      <c r="BT17">
        <f t="shared" si="2"/>
        <v>91.475591715976336</v>
      </c>
      <c r="BU17">
        <f t="shared" si="2"/>
        <v>88.254605143169798</v>
      </c>
      <c r="BV17">
        <f t="shared" si="22"/>
        <v>95.567443637753158</v>
      </c>
      <c r="BW17" s="377">
        <f t="shared" si="23"/>
        <v>89.760284389625369</v>
      </c>
      <c r="BX17" s="365">
        <f t="shared" si="24"/>
        <v>3.0496694220502767</v>
      </c>
      <c r="BY17" s="591" t="s">
        <v>184</v>
      </c>
      <c r="BZ17" s="444">
        <f>AVERAGE(BK17:BK19,BL17:BL19,BM17:BM19,BN17:BN19,BO17:BO19,BP17:BP19,BU17:BU19,BQ17:BQ19,BR17:BR19,BS17:BS19,BT17:BT19,BV17:BV19)</f>
        <v>91.356485507724827</v>
      </c>
      <c r="CA17" s="444">
        <f>STDEV(BK17:BV19)</f>
        <v>4.1005106800537083</v>
      </c>
      <c r="CB17" s="548">
        <f>CA17/SQRT(10)</f>
        <v>1.296695331881569</v>
      </c>
      <c r="CD17" s="587">
        <v>0.13888888888888901</v>
      </c>
      <c r="CE17">
        <v>4559</v>
      </c>
      <c r="CF17">
        <v>5503</v>
      </c>
      <c r="CG17">
        <v>4885</v>
      </c>
      <c r="CH17">
        <v>4948</v>
      </c>
      <c r="CI17">
        <v>4584</v>
      </c>
      <c r="CJ17" s="379">
        <v>4914</v>
      </c>
      <c r="CK17" s="379">
        <v>4298</v>
      </c>
      <c r="CL17" s="379">
        <v>4049</v>
      </c>
      <c r="CM17" s="379">
        <v>4126</v>
      </c>
      <c r="CN17" s="379">
        <v>4955</v>
      </c>
      <c r="CO17" s="379">
        <v>4812</v>
      </c>
      <c r="CP17" s="379">
        <v>4976</v>
      </c>
      <c r="CQ17" s="447">
        <f t="shared" si="25"/>
        <v>4717.416666666667</v>
      </c>
      <c r="CR17" s="446">
        <f t="shared" si="26"/>
        <v>413.92323801605653</v>
      </c>
      <c r="CS17" s="459" t="s">
        <v>184</v>
      </c>
      <c r="CT17" s="458">
        <f>AVERAGE(CE18:CE20,CF17:CF19,CG17:CG19,CH17:CH19,CI17:CI19,CJ17:CJ19,CK17:CK19,CP17:CP19,CO17:CO19,CN17:CN19,CM17:CM19,CL17:CL19)</f>
        <v>4782.1388888888887</v>
      </c>
      <c r="CU17" s="458">
        <f>STDEV(CE17:CP19)</f>
        <v>399.10745957162254</v>
      </c>
      <c r="CV17" s="457">
        <f>CU17/SQRT(10)</f>
        <v>126.20886034098965</v>
      </c>
      <c r="CX17" s="460">
        <v>0.13888888888888901</v>
      </c>
      <c r="CY17">
        <f t="shared" si="3"/>
        <v>93.040816326530617</v>
      </c>
      <c r="CZ17">
        <f t="shared" si="3"/>
        <v>92.799325463743671</v>
      </c>
      <c r="DA17">
        <f t="shared" si="3"/>
        <v>89.649476968251051</v>
      </c>
      <c r="DB17">
        <f t="shared" si="3"/>
        <v>91.173760825502114</v>
      </c>
      <c r="DC17">
        <f t="shared" si="3"/>
        <v>91.716686674669873</v>
      </c>
      <c r="DD17">
        <f t="shared" si="3"/>
        <v>89.769820971867006</v>
      </c>
      <c r="DE17">
        <f t="shared" si="4"/>
        <v>82.0698873400802</v>
      </c>
      <c r="DF17">
        <f t="shared" si="4"/>
        <v>86.609625668449198</v>
      </c>
      <c r="DG17">
        <f t="shared" si="4"/>
        <v>89.91065591632163</v>
      </c>
      <c r="DH17">
        <f t="shared" si="4"/>
        <v>91.623520710059168</v>
      </c>
      <c r="DI17">
        <f t="shared" si="4"/>
        <v>87.762173992339967</v>
      </c>
      <c r="DJ17">
        <f t="shared" si="4"/>
        <v>95.070691631639278</v>
      </c>
      <c r="DK17" s="377">
        <f t="shared" si="27"/>
        <v>90.099703540787814</v>
      </c>
      <c r="DL17" s="365">
        <f t="shared" si="28"/>
        <v>3.4272833060396266</v>
      </c>
      <c r="DM17" s="591" t="s">
        <v>184</v>
      </c>
      <c r="DN17" s="444">
        <f>AVERAGE(CY17:CY19,CZ17:CZ19,DA17:DA19,DB17:DB19,DC17:DC19,DD17:DD19,DI17:DI19,DE17:DE19,DF17:DF19,DG17:DG19,DH17:DH19,DJ17:DJ19)</f>
        <v>91.454302553435483</v>
      </c>
      <c r="DO17" s="444">
        <f>STDEV(CY17:DJ19)</f>
        <v>3.3613971101289684</v>
      </c>
      <c r="DP17" s="548">
        <f>DO17/SQRT(10)</f>
        <v>1.0629670988315385</v>
      </c>
      <c r="DR17" s="587">
        <v>0.13888888888888901</v>
      </c>
      <c r="DS17">
        <v>4402</v>
      </c>
      <c r="DT17">
        <v>5444</v>
      </c>
      <c r="DU17">
        <v>4782</v>
      </c>
      <c r="DV17">
        <v>4913</v>
      </c>
      <c r="DW17">
        <v>4196</v>
      </c>
      <c r="DX17" s="379">
        <v>4903</v>
      </c>
      <c r="DY17" s="379">
        <v>4430</v>
      </c>
      <c r="DZ17" s="379">
        <v>3857</v>
      </c>
      <c r="EA17" s="379">
        <v>4069</v>
      </c>
      <c r="EB17" s="379">
        <v>5005</v>
      </c>
      <c r="EC17" s="379">
        <v>4900</v>
      </c>
      <c r="ED17" s="379">
        <v>4878</v>
      </c>
      <c r="EE17" s="447">
        <f t="shared" si="29"/>
        <v>4648.25</v>
      </c>
      <c r="EF17" s="446">
        <f t="shared" si="30"/>
        <v>457.65610848798212</v>
      </c>
      <c r="EG17" s="459" t="s">
        <v>184</v>
      </c>
      <c r="EH17" s="458">
        <f>AVERAGE(DS16:DS18,DT17:DT19,DU17:DU19,DV17:DV19,DW17:DW19,DX17:DX19,DY17:DY19,ED17:ED19,EC17:EC19,EB17:EB19,EA17:EA19,DZ17:DZ19)</f>
        <v>4744.5555555555557</v>
      </c>
      <c r="EI17" s="458">
        <f>STDEV(DS17:ED19)</f>
        <v>435.76935431341445</v>
      </c>
      <c r="EJ17" s="457">
        <f>EI17/SQRT(10)</f>
        <v>137.80236941313098</v>
      </c>
      <c r="EL17" s="460">
        <v>0.13888888888888901</v>
      </c>
      <c r="EM17">
        <f t="shared" si="38"/>
        <v>89.836734693877546</v>
      </c>
      <c r="EN17">
        <f t="shared" si="5"/>
        <v>91.804384485666105</v>
      </c>
      <c r="EO17">
        <f t="shared" si="5"/>
        <v>87.759221875573502</v>
      </c>
      <c r="EP17">
        <f t="shared" si="5"/>
        <v>90.528837295006454</v>
      </c>
      <c r="EQ17">
        <f t="shared" si="5"/>
        <v>83.953581432573031</v>
      </c>
      <c r="ER17">
        <f t="shared" si="5"/>
        <v>89.56887102667153</v>
      </c>
      <c r="ES17">
        <f t="shared" si="5"/>
        <v>84.590414359366051</v>
      </c>
      <c r="ET17">
        <f t="shared" si="5"/>
        <v>82.502673796791441</v>
      </c>
      <c r="EU17">
        <f t="shared" si="5"/>
        <v>88.668555240793197</v>
      </c>
      <c r="EV17">
        <f t="shared" si="5"/>
        <v>92.548076923076934</v>
      </c>
      <c r="EW17">
        <f t="shared" si="5"/>
        <v>89.367134780229804</v>
      </c>
      <c r="EX17">
        <f t="shared" si="5"/>
        <v>93.198318685517762</v>
      </c>
      <c r="EY17" s="377">
        <f t="shared" si="6"/>
        <v>88.284407809965955</v>
      </c>
      <c r="EZ17" s="365">
        <f t="shared" si="7"/>
        <v>3.2724901597438159</v>
      </c>
      <c r="FA17" s="591" t="s">
        <v>184</v>
      </c>
      <c r="FB17" s="545">
        <f>AVERAGE(EM17:EM19,EN17:EN19,EO17:EO19,EP17:EP19,EQ17:EQ19,ER17:ER19,EW17:EW19)</f>
        <v>89.940064947037186</v>
      </c>
      <c r="FC17" s="545">
        <f>STDEV(EM17:EW19)</f>
        <v>3.6063721049547368</v>
      </c>
      <c r="FD17" s="548">
        <f>FC17/SQRT(10)</f>
        <v>1.1404349941752778</v>
      </c>
      <c r="FF17" s="587">
        <v>0.13888888888888901</v>
      </c>
      <c r="FG17">
        <v>4281</v>
      </c>
      <c r="FH17">
        <v>5459</v>
      </c>
      <c r="FI17">
        <v>4781</v>
      </c>
      <c r="FJ17">
        <v>4902</v>
      </c>
      <c r="FK17">
        <v>4489</v>
      </c>
      <c r="FL17" s="379">
        <v>4730</v>
      </c>
      <c r="FM17" s="379">
        <v>4706</v>
      </c>
      <c r="FN17" s="379">
        <v>4090</v>
      </c>
      <c r="FO17" s="379">
        <v>4004</v>
      </c>
      <c r="FP17" s="379">
        <v>5036</v>
      </c>
      <c r="FQ17" s="461">
        <v>4920</v>
      </c>
      <c r="FR17" s="379">
        <v>5092</v>
      </c>
      <c r="FS17" s="447">
        <f t="shared" si="31"/>
        <v>4707.5</v>
      </c>
      <c r="FT17" s="446">
        <f t="shared" si="32"/>
        <v>428.02559396712377</v>
      </c>
      <c r="FU17" s="459" t="s">
        <v>184</v>
      </c>
      <c r="FV17" s="458">
        <f>AVERAGE(FG17:FG19,FH17:FH19,FI17:FI19,FJ17:FJ19,FK17:FK19,FL17:FL19,FM17:FM19,FR17:FR19,FQ17:FQ19,FP17:FP19,FO17:FO19,FN17:FN19)</f>
        <v>4765.5277777777774</v>
      </c>
      <c r="FW17" s="458">
        <f>STDEV(FG17:FR19)</f>
        <v>402.39593054681222</v>
      </c>
      <c r="FX17" s="457">
        <f>FW17/SQRT(10)</f>
        <v>127.24876617108509</v>
      </c>
      <c r="FZ17" s="460">
        <v>0.13888888888888901</v>
      </c>
      <c r="GA17">
        <f t="shared" si="33"/>
        <v>87.367346938775512</v>
      </c>
      <c r="GB17">
        <f t="shared" si="8"/>
        <v>92.057335581787527</v>
      </c>
      <c r="GC17">
        <f t="shared" si="8"/>
        <v>87.740869884382448</v>
      </c>
      <c r="GD17">
        <f t="shared" si="8"/>
        <v>90.326147042564955</v>
      </c>
      <c r="GE17">
        <f t="shared" si="8"/>
        <v>89.815926370548212</v>
      </c>
      <c r="GF17">
        <f t="shared" si="8"/>
        <v>86.408476434051877</v>
      </c>
      <c r="GG17">
        <f t="shared" si="9"/>
        <v>89.860607217872825</v>
      </c>
      <c r="GH17">
        <f t="shared" si="9"/>
        <v>87.486631016042779</v>
      </c>
      <c r="GI17">
        <f t="shared" si="9"/>
        <v>87.252124645892351</v>
      </c>
      <c r="GJ17">
        <f t="shared" si="9"/>
        <v>93.121301775147927</v>
      </c>
      <c r="GK17">
        <f t="shared" si="9"/>
        <v>89.731898595659317</v>
      </c>
      <c r="GL17">
        <f t="shared" si="9"/>
        <v>97.286969812762706</v>
      </c>
      <c r="GM17" s="377">
        <f t="shared" si="10"/>
        <v>89.197151409338701</v>
      </c>
      <c r="GN17" s="365">
        <f t="shared" si="11"/>
        <v>2.1428464451295488</v>
      </c>
      <c r="GO17" s="591" t="s">
        <v>184</v>
      </c>
      <c r="GP17" s="545">
        <f>AVERAGE(GA17:GA19,GB17:GB19,GC17:GC19,GD17:GD19,GE17:GE19,GF17:GF19,GK17:GK19)</f>
        <v>90.30686069261462</v>
      </c>
      <c r="GQ17" s="545">
        <f>STDEV(GA17:GK19)</f>
        <v>2.207941326988049</v>
      </c>
      <c r="GR17" s="548">
        <f>GQ17/SQRT(10)</f>
        <v>0.69821235332968334</v>
      </c>
      <c r="GT17" s="587">
        <v>0.13888888888888901</v>
      </c>
      <c r="GU17" s="379"/>
      <c r="GV17">
        <v>5434</v>
      </c>
      <c r="GW17">
        <v>4937</v>
      </c>
      <c r="GX17">
        <v>4944</v>
      </c>
      <c r="GY17">
        <v>4389</v>
      </c>
      <c r="GZ17" s="379">
        <v>4763</v>
      </c>
      <c r="HA17" s="379">
        <v>4841</v>
      </c>
      <c r="HB17" s="379">
        <v>4196</v>
      </c>
      <c r="HC17" s="379">
        <v>4038</v>
      </c>
      <c r="HD17" s="379">
        <v>5000</v>
      </c>
      <c r="HE17" s="379">
        <v>5208</v>
      </c>
      <c r="HF17" s="379">
        <v>4988</v>
      </c>
      <c r="HG17" s="447">
        <f t="shared" si="34"/>
        <v>4794.363636363636</v>
      </c>
      <c r="HH17" s="446">
        <f t="shared" si="35"/>
        <v>424.30537887876761</v>
      </c>
      <c r="HI17" s="459" t="s">
        <v>184</v>
      </c>
      <c r="HJ17" s="458">
        <f>AVERAGE(GU17:GU19,GV15:GV17,GW17:GW19,GX17:GX19,GY17:GY19,GZ17:GZ19,HA17:HA19,HF17:HF19,HE17:HE19,HD17:HD19,HC17:HC19,HB17:HB19)</f>
        <v>4816.30303030303</v>
      </c>
      <c r="HK17" s="458">
        <f>STDEV(GU17:HF19)</f>
        <v>402.35456388086067</v>
      </c>
      <c r="HL17" s="457">
        <f>HK17/SQRT(10)</f>
        <v>127.23568488272367</v>
      </c>
      <c r="HN17" s="460">
        <v>0.13888888888888901</v>
      </c>
      <c r="HP17">
        <f t="shared" si="39"/>
        <v>91.635750421585158</v>
      </c>
      <c r="HQ17">
        <f t="shared" si="12"/>
        <v>90.603780510185345</v>
      </c>
      <c r="HR17">
        <f t="shared" si="12"/>
        <v>91.100055279159747</v>
      </c>
      <c r="HS17">
        <f t="shared" si="12"/>
        <v>87.815126050420162</v>
      </c>
      <c r="HT17">
        <f t="shared" si="12"/>
        <v>87.011326269638289</v>
      </c>
      <c r="HU17">
        <f t="shared" si="13"/>
        <v>92.438418942142448</v>
      </c>
      <c r="HV17">
        <f t="shared" si="13"/>
        <v>89.754010695187176</v>
      </c>
      <c r="HW17">
        <f t="shared" si="13"/>
        <v>87.993026803225106</v>
      </c>
      <c r="HX17">
        <f t="shared" si="13"/>
        <v>92.455621301775153</v>
      </c>
      <c r="HY17">
        <f t="shared" si="13"/>
        <v>94.984497537844248</v>
      </c>
      <c r="HZ17">
        <f t="shared" si="13"/>
        <v>95.299961788307215</v>
      </c>
      <c r="IA17" s="377">
        <f t="shared" si="14"/>
        <v>90.579161381116279</v>
      </c>
      <c r="IB17" s="365">
        <f t="shared" si="15"/>
        <v>2.4835357528756816</v>
      </c>
      <c r="IC17" s="591" t="s">
        <v>184</v>
      </c>
      <c r="ID17" s="545">
        <f>AVERAGE(HO17:HO19,HP17:HP19,HQ17:HQ19,HR17:HR19,HS17:HS19,HT17:HT19,HY17:HY19)</f>
        <v>90.843609130093455</v>
      </c>
      <c r="IE17" s="545">
        <f>STDEV(HO17:HY19)</f>
        <v>2.5045822803645681</v>
      </c>
      <c r="IF17" s="548">
        <f>IE17/SQRT(10)</f>
        <v>0.792018459325045</v>
      </c>
      <c r="IH17" s="398"/>
      <c r="IT17" s="309"/>
      <c r="IU17" s="283"/>
      <c r="IV17" s="335"/>
      <c r="IW17" s="526"/>
      <c r="IX17" s="42"/>
      <c r="IY17" s="42"/>
      <c r="JB17" s="398"/>
      <c r="JP17" s="334"/>
      <c r="JQ17" s="526"/>
      <c r="JR17" s="525"/>
      <c r="JS17" s="525"/>
      <c r="JT17" s="3"/>
    </row>
    <row r="18" spans="2:280" ht="16.5" thickTop="1" thickBot="1" x14ac:dyDescent="0.4">
      <c r="B18" s="590">
        <v>0.15277777777777801</v>
      </c>
      <c r="C18">
        <v>4496</v>
      </c>
      <c r="D18">
        <v>5571</v>
      </c>
      <c r="E18">
        <v>4819</v>
      </c>
      <c r="F18">
        <v>4760</v>
      </c>
      <c r="G18">
        <v>4371</v>
      </c>
      <c r="H18" s="379">
        <v>4659</v>
      </c>
      <c r="I18" s="379">
        <v>4332</v>
      </c>
      <c r="J18" s="379">
        <v>4218</v>
      </c>
      <c r="K18" s="379">
        <v>4155</v>
      </c>
      <c r="L18">
        <v>5223</v>
      </c>
      <c r="M18">
        <v>5193</v>
      </c>
      <c r="N18" s="379">
        <v>5005</v>
      </c>
      <c r="O18" s="447">
        <f t="shared" si="16"/>
        <v>4733.5</v>
      </c>
      <c r="P18" s="446">
        <f t="shared" si="17"/>
        <v>446.07877412770125</v>
      </c>
      <c r="Q18" s="455"/>
      <c r="R18" s="561"/>
      <c r="S18" s="458"/>
      <c r="T18" s="453"/>
      <c r="V18" s="590">
        <v>0.15277777777777801</v>
      </c>
      <c r="W18">
        <f t="shared" si="36"/>
        <v>91.755102040816325</v>
      </c>
      <c r="X18">
        <f t="shared" si="0"/>
        <v>93.946037099494092</v>
      </c>
      <c r="Y18">
        <f t="shared" si="0"/>
        <v>88.438245549642133</v>
      </c>
      <c r="Z18">
        <f t="shared" si="0"/>
        <v>87.709600147411095</v>
      </c>
      <c r="AA18">
        <f t="shared" si="0"/>
        <v>87.454981992797116</v>
      </c>
      <c r="AB18">
        <f t="shared" si="0"/>
        <v>85.111435878699311</v>
      </c>
      <c r="AC18">
        <f t="shared" si="0"/>
        <v>82.719113996562925</v>
      </c>
      <c r="AD18">
        <f t="shared" si="0"/>
        <v>90.224598930481278</v>
      </c>
      <c r="AE18">
        <f t="shared" si="0"/>
        <v>90.542601874046639</v>
      </c>
      <c r="AF18">
        <f t="shared" si="0"/>
        <v>96.579142011834321</v>
      </c>
      <c r="AG18">
        <f t="shared" si="0"/>
        <v>94.710924676272114</v>
      </c>
      <c r="AH18">
        <f t="shared" si="0"/>
        <v>95.624761176920131</v>
      </c>
      <c r="AI18" s="377">
        <f t="shared" si="37"/>
        <v>90.401378781248127</v>
      </c>
      <c r="AJ18" s="365">
        <f t="shared" si="18"/>
        <v>4.3196226561624655</v>
      </c>
      <c r="AK18" s="594"/>
      <c r="AL18" s="545"/>
      <c r="AM18" s="559"/>
      <c r="AN18" s="558"/>
      <c r="AP18" s="590">
        <v>0.15277777777777801</v>
      </c>
      <c r="AQ18">
        <v>4533</v>
      </c>
      <c r="AR18">
        <v>5550</v>
      </c>
      <c r="AS18">
        <v>4801</v>
      </c>
      <c r="AT18">
        <v>5011</v>
      </c>
      <c r="AU18">
        <v>4349</v>
      </c>
      <c r="AV18" s="379">
        <v>4880</v>
      </c>
      <c r="AW18" s="379">
        <v>4327</v>
      </c>
      <c r="AX18" s="379">
        <v>4513</v>
      </c>
      <c r="AY18" s="379">
        <v>4261</v>
      </c>
      <c r="AZ18" s="379">
        <v>5445</v>
      </c>
      <c r="BA18" s="379">
        <v>4907</v>
      </c>
      <c r="BB18" s="379">
        <v>5126</v>
      </c>
      <c r="BC18" s="447">
        <f t="shared" si="19"/>
        <v>4808.583333333333</v>
      </c>
      <c r="BD18" s="446">
        <f t="shared" si="20"/>
        <v>428.27316226346881</v>
      </c>
      <c r="BE18" s="455"/>
      <c r="BF18" s="561"/>
      <c r="BG18" s="458"/>
      <c r="BH18" s="453"/>
      <c r="BJ18" s="615">
        <v>0.15277777777777801</v>
      </c>
      <c r="BK18">
        <f t="shared" si="21"/>
        <v>92.510204081632651</v>
      </c>
      <c r="BL18">
        <f t="shared" si="1"/>
        <v>93.591905564924119</v>
      </c>
      <c r="BM18">
        <f t="shared" si="1"/>
        <v>88.107909708203337</v>
      </c>
      <c r="BN18">
        <f t="shared" si="1"/>
        <v>92.334623180394331</v>
      </c>
      <c r="BO18">
        <f t="shared" si="1"/>
        <v>87.014805922368936</v>
      </c>
      <c r="BP18">
        <f t="shared" si="1"/>
        <v>89.148702959444648</v>
      </c>
      <c r="BQ18">
        <f t="shared" si="2"/>
        <v>82.623639488256643</v>
      </c>
      <c r="BR18">
        <f t="shared" si="2"/>
        <v>96.534759358288767</v>
      </c>
      <c r="BS18">
        <f t="shared" si="2"/>
        <v>92.852473305731095</v>
      </c>
      <c r="BT18">
        <f t="shared" si="2"/>
        <v>100.68417159763314</v>
      </c>
      <c r="BU18">
        <f t="shared" si="2"/>
        <v>89.494802115630137</v>
      </c>
      <c r="BV18">
        <f t="shared" si="22"/>
        <v>97.936568589988539</v>
      </c>
      <c r="BW18" s="377">
        <f t="shared" si="23"/>
        <v>91.902880489374695</v>
      </c>
      <c r="BX18" s="365">
        <f t="shared" si="24"/>
        <v>5.0187309920779777</v>
      </c>
      <c r="BY18" s="594"/>
      <c r="BZ18" s="545"/>
      <c r="CA18" s="559"/>
      <c r="CB18" s="558"/>
      <c r="CD18" s="590">
        <v>0.15277777777777801</v>
      </c>
      <c r="CE18">
        <v>4530</v>
      </c>
      <c r="CF18">
        <v>5551</v>
      </c>
      <c r="CG18">
        <v>4932</v>
      </c>
      <c r="CH18">
        <v>5077</v>
      </c>
      <c r="CI18">
        <v>4554</v>
      </c>
      <c r="CJ18" s="379">
        <v>4879</v>
      </c>
      <c r="CK18" s="379">
        <v>4559</v>
      </c>
      <c r="CL18" s="379">
        <v>4432</v>
      </c>
      <c r="CM18" s="379">
        <v>4332</v>
      </c>
      <c r="CN18" s="379">
        <v>5374</v>
      </c>
      <c r="CO18" s="379">
        <v>4984</v>
      </c>
      <c r="CP18" s="379">
        <v>5019</v>
      </c>
      <c r="CQ18" s="447">
        <f t="shared" si="25"/>
        <v>4851.916666666667</v>
      </c>
      <c r="CR18" s="446">
        <f t="shared" si="26"/>
        <v>380.10631487264266</v>
      </c>
      <c r="CS18" s="455"/>
      <c r="CT18" s="561"/>
      <c r="CU18" s="458"/>
      <c r="CV18" s="453"/>
      <c r="CX18" s="615">
        <v>0.15277777777777801</v>
      </c>
      <c r="CY18">
        <f t="shared" si="3"/>
        <v>92.448979591836732</v>
      </c>
      <c r="CZ18">
        <f t="shared" si="3"/>
        <v>93.608768971332211</v>
      </c>
      <c r="DA18">
        <f t="shared" si="3"/>
        <v>90.512020554230133</v>
      </c>
      <c r="DB18">
        <f t="shared" si="3"/>
        <v>93.550764695043299</v>
      </c>
      <c r="DC18">
        <f t="shared" si="3"/>
        <v>91.116446578631454</v>
      </c>
      <c r="DD18">
        <f t="shared" si="3"/>
        <v>89.130434782608688</v>
      </c>
      <c r="DE18">
        <f t="shared" si="4"/>
        <v>87.053656673668129</v>
      </c>
      <c r="DF18">
        <f t="shared" si="4"/>
        <v>94.80213903743315</v>
      </c>
      <c r="DG18">
        <f t="shared" si="4"/>
        <v>94.399651340161256</v>
      </c>
      <c r="DH18">
        <f t="shared" si="4"/>
        <v>99.371301775147927</v>
      </c>
      <c r="DI18">
        <f t="shared" si="4"/>
        <v>90.899142805033733</v>
      </c>
      <c r="DJ18">
        <f t="shared" si="4"/>
        <v>95.89224302636606</v>
      </c>
      <c r="DK18" s="377">
        <f t="shared" si="27"/>
        <v>92.732129152624395</v>
      </c>
      <c r="DL18" s="365">
        <f t="shared" si="28"/>
        <v>3.2858614827349575</v>
      </c>
      <c r="DM18" s="594"/>
      <c r="DN18" s="545"/>
      <c r="DO18" s="559"/>
      <c r="DP18" s="558"/>
      <c r="DR18" s="590">
        <v>0.15277777777777801</v>
      </c>
      <c r="DS18">
        <v>4512</v>
      </c>
      <c r="DT18">
        <v>5797</v>
      </c>
      <c r="DU18">
        <v>4922</v>
      </c>
      <c r="DV18">
        <v>4980</v>
      </c>
      <c r="DW18">
        <v>4391</v>
      </c>
      <c r="DX18" s="379">
        <v>4943</v>
      </c>
      <c r="DY18" s="379">
        <v>4428</v>
      </c>
      <c r="DZ18" s="379">
        <v>4488</v>
      </c>
      <c r="EA18" s="379">
        <v>4230</v>
      </c>
      <c r="EB18" s="379">
        <v>5237</v>
      </c>
      <c r="EC18" s="379">
        <v>4857</v>
      </c>
      <c r="ED18" s="379">
        <v>5180</v>
      </c>
      <c r="EE18" s="447">
        <f t="shared" si="29"/>
        <v>4830.416666666667</v>
      </c>
      <c r="EF18" s="446">
        <f t="shared" si="30"/>
        <v>447.22486886725488</v>
      </c>
      <c r="EG18" s="455"/>
      <c r="EH18" s="561"/>
      <c r="EI18" s="458"/>
      <c r="EJ18" s="453"/>
      <c r="EL18" s="615">
        <v>0.15277777777777801</v>
      </c>
      <c r="EM18">
        <f t="shared" si="38"/>
        <v>92.081632653061234</v>
      </c>
      <c r="EN18">
        <f t="shared" si="5"/>
        <v>97.757166947723434</v>
      </c>
      <c r="EO18">
        <f t="shared" si="5"/>
        <v>90.328500642319682</v>
      </c>
      <c r="EP18">
        <f t="shared" si="5"/>
        <v>91.763405196241024</v>
      </c>
      <c r="EQ18">
        <f t="shared" si="5"/>
        <v>87.855142056822729</v>
      </c>
      <c r="ER18">
        <f t="shared" si="5"/>
        <v>90.29959810010962</v>
      </c>
      <c r="ES18">
        <f t="shared" si="5"/>
        <v>84.552224556043527</v>
      </c>
      <c r="ET18">
        <f t="shared" si="5"/>
        <v>96</v>
      </c>
      <c r="EU18">
        <f t="shared" si="5"/>
        <v>92.176944868163005</v>
      </c>
      <c r="EV18">
        <f t="shared" si="5"/>
        <v>96.838017751479285</v>
      </c>
      <c r="EW18">
        <f t="shared" si="5"/>
        <v>88.582892577056356</v>
      </c>
      <c r="EX18">
        <f t="shared" si="5"/>
        <v>98.968284294994262</v>
      </c>
      <c r="EY18" s="377">
        <f t="shared" si="6"/>
        <v>91.657775031729074</v>
      </c>
      <c r="EZ18" s="365">
        <f t="shared" si="7"/>
        <v>4.0170654286893823</v>
      </c>
      <c r="FA18" s="594"/>
      <c r="FB18" s="545"/>
      <c r="FC18" s="559"/>
      <c r="FD18" s="558"/>
      <c r="FF18" s="590">
        <v>0.15277777777777801</v>
      </c>
      <c r="FG18">
        <v>4439</v>
      </c>
      <c r="FH18">
        <v>5414</v>
      </c>
      <c r="FI18">
        <v>5048</v>
      </c>
      <c r="FJ18">
        <v>4985</v>
      </c>
      <c r="FK18">
        <v>4413</v>
      </c>
      <c r="FL18" s="379">
        <v>4868</v>
      </c>
      <c r="FM18" s="379">
        <v>4696</v>
      </c>
      <c r="FN18" s="379">
        <v>4326</v>
      </c>
      <c r="FO18" s="379">
        <v>3983</v>
      </c>
      <c r="FP18" s="379">
        <v>5057</v>
      </c>
      <c r="FQ18" s="461">
        <v>4957</v>
      </c>
      <c r="FR18" s="379">
        <v>5006</v>
      </c>
      <c r="FS18" s="447">
        <f t="shared" si="31"/>
        <v>4766</v>
      </c>
      <c r="FT18" s="446">
        <f t="shared" si="32"/>
        <v>402.23037270608086</v>
      </c>
      <c r="FU18" s="455"/>
      <c r="FV18" s="561"/>
      <c r="FW18" s="458"/>
      <c r="FX18" s="453"/>
      <c r="FZ18" s="615">
        <v>0.15277777777777801</v>
      </c>
      <c r="GA18">
        <f t="shared" si="33"/>
        <v>90.591836734693871</v>
      </c>
      <c r="GB18">
        <f t="shared" si="8"/>
        <v>91.298482293423262</v>
      </c>
      <c r="GC18">
        <f t="shared" si="8"/>
        <v>92.640851532391267</v>
      </c>
      <c r="GD18">
        <f t="shared" si="8"/>
        <v>91.85553712916898</v>
      </c>
      <c r="GE18">
        <f t="shared" si="8"/>
        <v>88.295318127250894</v>
      </c>
      <c r="GF18">
        <f t="shared" si="8"/>
        <v>88.929484837413227</v>
      </c>
      <c r="GG18">
        <f t="shared" si="9"/>
        <v>89.669658201260262</v>
      </c>
      <c r="GH18">
        <f t="shared" si="9"/>
        <v>92.534759358288767</v>
      </c>
      <c r="GI18">
        <f t="shared" si="9"/>
        <v>86.794508607539768</v>
      </c>
      <c r="GJ18">
        <f t="shared" si="9"/>
        <v>93.509615384615387</v>
      </c>
      <c r="GK18">
        <f t="shared" si="9"/>
        <v>90.406711654203903</v>
      </c>
      <c r="GL18">
        <f t="shared" si="9"/>
        <v>95.643867023309141</v>
      </c>
      <c r="GM18" s="377">
        <f t="shared" si="10"/>
        <v>90.593342169113598</v>
      </c>
      <c r="GN18" s="365">
        <f t="shared" si="11"/>
        <v>2.0475571031929158</v>
      </c>
      <c r="GO18" s="594"/>
      <c r="GP18" s="545"/>
      <c r="GQ18" s="559"/>
      <c r="GR18" s="558"/>
      <c r="GT18" s="590">
        <v>0.15277777777777801</v>
      </c>
      <c r="GU18" s="379"/>
      <c r="GV18">
        <v>5483</v>
      </c>
      <c r="GW18">
        <v>4918</v>
      </c>
      <c r="GX18">
        <v>5156</v>
      </c>
      <c r="GY18">
        <v>4469</v>
      </c>
      <c r="GZ18" s="379">
        <v>4839</v>
      </c>
      <c r="HA18" s="379">
        <v>4698</v>
      </c>
      <c r="HB18" s="379">
        <v>4344</v>
      </c>
      <c r="HC18" s="379">
        <v>4109</v>
      </c>
      <c r="HD18" s="379">
        <v>5080</v>
      </c>
      <c r="HE18" s="379">
        <v>5076</v>
      </c>
      <c r="HF18" s="379">
        <v>5110</v>
      </c>
      <c r="HG18" s="447">
        <f t="shared" si="34"/>
        <v>4843.818181818182</v>
      </c>
      <c r="HH18" s="446">
        <f t="shared" si="35"/>
        <v>405.41431108973399</v>
      </c>
      <c r="HI18" s="455"/>
      <c r="HJ18" s="561"/>
      <c r="HK18" s="458"/>
      <c r="HL18" s="453"/>
      <c r="HN18" s="615">
        <v>0.15277777777777801</v>
      </c>
      <c r="HP18">
        <f t="shared" si="39"/>
        <v>92.462057335581775</v>
      </c>
      <c r="HQ18">
        <f t="shared" si="12"/>
        <v>90.25509267755551</v>
      </c>
      <c r="HR18">
        <f t="shared" si="12"/>
        <v>95.006449235304956</v>
      </c>
      <c r="HS18">
        <f t="shared" si="12"/>
        <v>89.415766306522599</v>
      </c>
      <c r="HT18">
        <f t="shared" si="12"/>
        <v>88.399707709170627</v>
      </c>
      <c r="HU18">
        <f t="shared" si="13"/>
        <v>89.707848004582786</v>
      </c>
      <c r="HV18">
        <f t="shared" si="13"/>
        <v>92.919786096256686</v>
      </c>
      <c r="HW18">
        <f t="shared" si="13"/>
        <v>89.540204837655253</v>
      </c>
      <c r="HX18">
        <f t="shared" si="13"/>
        <v>93.934911242603548</v>
      </c>
      <c r="HY18">
        <f t="shared" si="13"/>
        <v>92.577056356009479</v>
      </c>
      <c r="HZ18">
        <f t="shared" si="13"/>
        <v>97.630875047764619</v>
      </c>
      <c r="IA18" s="377">
        <f t="shared" si="14"/>
        <v>91.421887980124325</v>
      </c>
      <c r="IB18" s="365">
        <f t="shared" si="15"/>
        <v>2.2316561828191479</v>
      </c>
      <c r="IC18" s="594"/>
      <c r="ID18" s="545"/>
      <c r="IE18" s="559"/>
      <c r="IF18" s="558"/>
      <c r="IH18" s="398"/>
      <c r="IT18" s="309"/>
      <c r="IU18" s="283"/>
      <c r="IV18" s="335"/>
      <c r="IY18" s="42"/>
      <c r="JB18" s="398"/>
      <c r="JP18" s="334"/>
      <c r="JR18" s="525"/>
      <c r="JS18" s="3"/>
      <c r="JT18" s="3"/>
    </row>
    <row r="19" spans="2:280" ht="16.5" thickTop="1" thickBot="1" x14ac:dyDescent="0.4">
      <c r="B19" s="587">
        <v>0.16666666666666699</v>
      </c>
      <c r="C19">
        <v>4406</v>
      </c>
      <c r="D19">
        <v>5559</v>
      </c>
      <c r="E19">
        <v>4710</v>
      </c>
      <c r="F19">
        <v>4889</v>
      </c>
      <c r="G19">
        <v>4465</v>
      </c>
      <c r="H19" s="379">
        <v>4761</v>
      </c>
      <c r="I19" s="379">
        <v>4217</v>
      </c>
      <c r="J19" s="379">
        <v>4415</v>
      </c>
      <c r="K19" s="379">
        <v>4222</v>
      </c>
      <c r="L19">
        <v>5331</v>
      </c>
      <c r="M19">
        <v>4953</v>
      </c>
      <c r="N19" s="379">
        <v>5005</v>
      </c>
      <c r="O19" s="447">
        <f t="shared" si="16"/>
        <v>4744.416666666667</v>
      </c>
      <c r="P19" s="446">
        <f t="shared" si="17"/>
        <v>425.71895516629132</v>
      </c>
      <c r="Q19" s="463"/>
      <c r="R19" s="556"/>
      <c r="S19" s="458"/>
      <c r="T19" s="462"/>
      <c r="V19" s="587">
        <v>0.16666666666666699</v>
      </c>
      <c r="W19">
        <f t="shared" si="36"/>
        <v>89.91836734693878</v>
      </c>
      <c r="X19">
        <f t="shared" si="0"/>
        <v>93.74367622259696</v>
      </c>
      <c r="Y19">
        <f t="shared" si="0"/>
        <v>86.437878509818304</v>
      </c>
      <c r="Z19">
        <f t="shared" si="0"/>
        <v>90.086604016952279</v>
      </c>
      <c r="AA19">
        <f t="shared" si="0"/>
        <v>89.335734293717479</v>
      </c>
      <c r="AB19">
        <f t="shared" si="0"/>
        <v>86.974789915966383</v>
      </c>
      <c r="AC19">
        <f t="shared" si="0"/>
        <v>80.523200305518429</v>
      </c>
      <c r="AD19">
        <f t="shared" si="0"/>
        <v>94.438502673796791</v>
      </c>
      <c r="AE19">
        <f t="shared" si="0"/>
        <v>92.00261494879058</v>
      </c>
      <c r="AF19">
        <f t="shared" si="0"/>
        <v>98.576183431952657</v>
      </c>
      <c r="AG19">
        <f t="shared" si="0"/>
        <v>90.333758891117995</v>
      </c>
      <c r="AH19">
        <f t="shared" si="0"/>
        <v>95.624761176920131</v>
      </c>
      <c r="AI19" s="377">
        <f t="shared" si="37"/>
        <v>90.6663393111739</v>
      </c>
      <c r="AJ19" s="365">
        <f t="shared" si="18"/>
        <v>4.765441828099255</v>
      </c>
      <c r="AK19" s="592"/>
      <c r="AL19" s="545"/>
      <c r="AM19" s="554"/>
      <c r="AN19" s="553"/>
      <c r="AP19" s="587">
        <v>0.16666666666666699</v>
      </c>
      <c r="AQ19">
        <v>4787</v>
      </c>
      <c r="AR19">
        <v>5484</v>
      </c>
      <c r="AS19">
        <v>4698</v>
      </c>
      <c r="AT19">
        <v>4982</v>
      </c>
      <c r="AU19">
        <v>4624</v>
      </c>
      <c r="AV19" s="379">
        <v>4798</v>
      </c>
      <c r="AW19" s="379">
        <v>4630</v>
      </c>
      <c r="AX19" s="379">
        <v>4321</v>
      </c>
      <c r="AY19" s="379">
        <v>4393</v>
      </c>
      <c r="AZ19" s="379">
        <v>5238</v>
      </c>
      <c r="BA19" s="379">
        <v>4943</v>
      </c>
      <c r="BB19" s="379">
        <v>5074</v>
      </c>
      <c r="BC19" s="447">
        <f t="shared" si="19"/>
        <v>4831</v>
      </c>
      <c r="BD19" s="446">
        <f t="shared" si="20"/>
        <v>336.06817490178713</v>
      </c>
      <c r="BE19" s="463"/>
      <c r="BF19" s="556"/>
      <c r="BG19" s="458"/>
      <c r="BH19" s="462"/>
      <c r="BJ19" s="460">
        <v>0.16666666666666699</v>
      </c>
      <c r="BK19">
        <f t="shared" si="21"/>
        <v>97.693877551020407</v>
      </c>
      <c r="BL19">
        <f t="shared" si="1"/>
        <v>92.478920741989882</v>
      </c>
      <c r="BM19">
        <f t="shared" si="1"/>
        <v>86.217654615525788</v>
      </c>
      <c r="BN19">
        <f t="shared" si="1"/>
        <v>91.800257969412201</v>
      </c>
      <c r="BO19">
        <f t="shared" si="1"/>
        <v>92.517006802721085</v>
      </c>
      <c r="BP19">
        <f t="shared" si="1"/>
        <v>87.650712458896606</v>
      </c>
      <c r="BQ19">
        <f t="shared" si="2"/>
        <v>88.409394691617337</v>
      </c>
      <c r="BR19">
        <f t="shared" si="2"/>
        <v>92.427807486631025</v>
      </c>
      <c r="BS19">
        <f t="shared" si="2"/>
        <v>95.728916975375896</v>
      </c>
      <c r="BT19">
        <f t="shared" si="2"/>
        <v>96.85650887573965</v>
      </c>
      <c r="BU19">
        <f t="shared" si="2"/>
        <v>90.151376983403239</v>
      </c>
      <c r="BV19">
        <f t="shared" si="22"/>
        <v>96.943064577760794</v>
      </c>
      <c r="BW19" s="377">
        <f t="shared" si="23"/>
        <v>92.406291644174487</v>
      </c>
      <c r="BX19" s="365">
        <f t="shared" si="24"/>
        <v>3.834591426475499</v>
      </c>
      <c r="BY19" s="592"/>
      <c r="BZ19" s="545"/>
      <c r="CA19" s="554"/>
      <c r="CB19" s="553"/>
      <c r="CD19" s="587">
        <v>0.16666666666666699</v>
      </c>
      <c r="CE19">
        <v>4428</v>
      </c>
      <c r="CF19">
        <v>5553</v>
      </c>
      <c r="CG19">
        <v>4884</v>
      </c>
      <c r="CH19">
        <v>4984</v>
      </c>
      <c r="CI19">
        <v>4598</v>
      </c>
      <c r="CJ19" s="379">
        <v>4927</v>
      </c>
      <c r="CK19" s="379">
        <v>4483</v>
      </c>
      <c r="CL19" s="379">
        <v>4204</v>
      </c>
      <c r="CM19" s="379">
        <v>4149</v>
      </c>
      <c r="CN19" s="379">
        <v>5251</v>
      </c>
      <c r="CO19" s="379">
        <v>5014</v>
      </c>
      <c r="CP19" s="379">
        <v>5046</v>
      </c>
      <c r="CQ19" s="447">
        <f t="shared" si="25"/>
        <v>4793.416666666667</v>
      </c>
      <c r="CR19" s="446">
        <f t="shared" si="26"/>
        <v>425.54103708388016</v>
      </c>
      <c r="CS19" s="463"/>
      <c r="CT19" s="556"/>
      <c r="CU19" s="458"/>
      <c r="CV19" s="462"/>
      <c r="CX19" s="460">
        <v>0.16666666666666699</v>
      </c>
      <c r="CY19">
        <f t="shared" si="3"/>
        <v>90.367346938775512</v>
      </c>
      <c r="CZ19">
        <f t="shared" si="3"/>
        <v>93.642495784148394</v>
      </c>
      <c r="DA19">
        <f t="shared" si="3"/>
        <v>89.631124977060011</v>
      </c>
      <c r="DB19">
        <f t="shared" si="3"/>
        <v>91.837110742583377</v>
      </c>
      <c r="DC19">
        <f t="shared" si="3"/>
        <v>91.996798719487799</v>
      </c>
      <c r="DD19">
        <f t="shared" si="3"/>
        <v>90.007307270734387</v>
      </c>
      <c r="DE19">
        <f t="shared" si="4"/>
        <v>85.602444147412641</v>
      </c>
      <c r="DF19">
        <f t="shared" si="4"/>
        <v>89.925133689839569</v>
      </c>
      <c r="DG19">
        <f t="shared" si="4"/>
        <v>90.411854434517323</v>
      </c>
      <c r="DH19">
        <f t="shared" si="4"/>
        <v>97.096893491124263</v>
      </c>
      <c r="DI19">
        <f t="shared" si="4"/>
        <v>91.446288528178016</v>
      </c>
      <c r="DJ19">
        <f t="shared" si="4"/>
        <v>96.408100878868936</v>
      </c>
      <c r="DK19" s="377">
        <f t="shared" si="27"/>
        <v>91.531074966894167</v>
      </c>
      <c r="DL19" s="365">
        <f t="shared" si="28"/>
        <v>3.101405355443358</v>
      </c>
      <c r="DM19" s="592"/>
      <c r="DN19" s="545"/>
      <c r="DO19" s="554"/>
      <c r="DP19" s="553"/>
      <c r="DR19" s="587">
        <v>0.16666666666666699</v>
      </c>
      <c r="DS19">
        <v>4390</v>
      </c>
      <c r="DT19">
        <v>5474</v>
      </c>
      <c r="DU19">
        <v>4714</v>
      </c>
      <c r="DV19">
        <v>4977</v>
      </c>
      <c r="DW19">
        <v>4294</v>
      </c>
      <c r="DX19" s="379">
        <v>4989</v>
      </c>
      <c r="DY19" s="379">
        <v>4729</v>
      </c>
      <c r="DZ19" s="379">
        <v>4076</v>
      </c>
      <c r="EA19" s="379">
        <v>4289</v>
      </c>
      <c r="EB19" s="379">
        <v>5147</v>
      </c>
      <c r="EC19" s="379">
        <v>4939</v>
      </c>
      <c r="ED19" s="379">
        <v>5080</v>
      </c>
      <c r="EE19" s="447">
        <f t="shared" si="29"/>
        <v>4758.166666666667</v>
      </c>
      <c r="EF19" s="446">
        <f t="shared" si="30"/>
        <v>419.99195518990882</v>
      </c>
      <c r="EG19" s="463"/>
      <c r="EH19" s="556"/>
      <c r="EI19" s="458"/>
      <c r="EJ19" s="462"/>
      <c r="EL19" s="460">
        <v>0.16666666666666699</v>
      </c>
      <c r="EM19">
        <f t="shared" si="38"/>
        <v>89.591836734693871</v>
      </c>
      <c r="EN19">
        <f t="shared" si="5"/>
        <v>92.310286677908934</v>
      </c>
      <c r="EO19">
        <f t="shared" si="5"/>
        <v>86.511286474582491</v>
      </c>
      <c r="EP19">
        <f t="shared" si="5"/>
        <v>91.708126036484245</v>
      </c>
      <c r="EQ19">
        <f t="shared" si="5"/>
        <v>85.914365746298515</v>
      </c>
      <c r="ER19">
        <f t="shared" si="5"/>
        <v>91.139934234563384</v>
      </c>
      <c r="ES19">
        <f t="shared" si="5"/>
        <v>90.299789956081725</v>
      </c>
      <c r="ET19">
        <f t="shared" si="5"/>
        <v>87.18716577540107</v>
      </c>
      <c r="EU19">
        <f t="shared" si="5"/>
        <v>93.462628023534549</v>
      </c>
      <c r="EV19">
        <f t="shared" si="5"/>
        <v>95.173816568047343</v>
      </c>
      <c r="EW19">
        <f t="shared" si="5"/>
        <v>90.078424220317345</v>
      </c>
      <c r="EX19">
        <f t="shared" si="5"/>
        <v>97.057699656094769</v>
      </c>
      <c r="EY19" s="377">
        <f t="shared" si="6"/>
        <v>90.307060040719406</v>
      </c>
      <c r="EZ19" s="365">
        <f t="shared" si="7"/>
        <v>2.9036835678846629</v>
      </c>
      <c r="FA19" s="592"/>
      <c r="FB19" s="545"/>
      <c r="FC19" s="554"/>
      <c r="FD19" s="553"/>
      <c r="FF19" s="587">
        <v>0.16666666666666699</v>
      </c>
      <c r="FG19">
        <v>4402</v>
      </c>
      <c r="FH19">
        <v>5526</v>
      </c>
      <c r="FI19">
        <v>4898</v>
      </c>
      <c r="FJ19">
        <v>5011</v>
      </c>
      <c r="FK19">
        <v>4487</v>
      </c>
      <c r="FL19" s="379">
        <v>5031</v>
      </c>
      <c r="FM19" s="379">
        <v>4758</v>
      </c>
      <c r="FN19" s="379">
        <v>4310</v>
      </c>
      <c r="FO19" s="379">
        <v>4173</v>
      </c>
      <c r="FP19" s="379">
        <v>5190</v>
      </c>
      <c r="FQ19" s="461">
        <v>5047</v>
      </c>
      <c r="FR19" s="379">
        <v>5044</v>
      </c>
      <c r="FS19" s="447">
        <f t="shared" si="31"/>
        <v>4823.083333333333</v>
      </c>
      <c r="FT19" s="446">
        <f t="shared" si="32"/>
        <v>403.64013187566729</v>
      </c>
      <c r="FU19" s="463"/>
      <c r="FV19" s="556"/>
      <c r="FW19" s="458"/>
      <c r="FX19" s="462"/>
      <c r="FZ19" s="460">
        <v>0.16666666666666699</v>
      </c>
      <c r="GA19">
        <f t="shared" si="33"/>
        <v>89.836734693877546</v>
      </c>
      <c r="GB19">
        <f t="shared" si="8"/>
        <v>93.187183811129842</v>
      </c>
      <c r="GC19">
        <f t="shared" si="8"/>
        <v>89.888052853734635</v>
      </c>
      <c r="GD19">
        <f t="shared" si="8"/>
        <v>92.334623180394331</v>
      </c>
      <c r="GE19">
        <f t="shared" si="8"/>
        <v>89.775910364145659</v>
      </c>
      <c r="GF19">
        <f t="shared" si="8"/>
        <v>91.907197661673365</v>
      </c>
      <c r="GG19">
        <f t="shared" si="9"/>
        <v>90.853542104258167</v>
      </c>
      <c r="GH19">
        <f t="shared" si="9"/>
        <v>92.192513368983953</v>
      </c>
      <c r="GI19">
        <f t="shared" si="9"/>
        <v>90.934844192634557</v>
      </c>
      <c r="GJ19">
        <f t="shared" si="9"/>
        <v>95.968934911242599</v>
      </c>
      <c r="GK19">
        <f t="shared" si="9"/>
        <v>92.048148823636694</v>
      </c>
      <c r="GL19">
        <f t="shared" si="9"/>
        <v>96.369889186090944</v>
      </c>
      <c r="GM19" s="377">
        <f t="shared" si="10"/>
        <v>91.720698724155568</v>
      </c>
      <c r="GN19" s="365">
        <f t="shared" si="11"/>
        <v>1.8165695141421947</v>
      </c>
      <c r="GO19" s="592"/>
      <c r="GP19" s="545"/>
      <c r="GQ19" s="554"/>
      <c r="GR19" s="553"/>
      <c r="GT19" s="587">
        <v>0.16666666666666699</v>
      </c>
      <c r="GU19" s="379"/>
      <c r="GV19">
        <v>5494</v>
      </c>
      <c r="GW19">
        <v>4651</v>
      </c>
      <c r="GX19">
        <v>5085</v>
      </c>
      <c r="GY19">
        <v>4529</v>
      </c>
      <c r="GZ19" s="379">
        <v>4984</v>
      </c>
      <c r="HA19" s="379">
        <v>4913</v>
      </c>
      <c r="HB19" s="379">
        <v>4347</v>
      </c>
      <c r="HC19" s="379">
        <v>4000</v>
      </c>
      <c r="HD19" s="379">
        <v>5087</v>
      </c>
      <c r="HE19" s="379">
        <v>4965</v>
      </c>
      <c r="HF19" s="379">
        <v>5068</v>
      </c>
      <c r="HG19" s="447">
        <f t="shared" si="34"/>
        <v>4829.363636363636</v>
      </c>
      <c r="HH19" s="446">
        <f t="shared" si="35"/>
        <v>415.00247534858698</v>
      </c>
      <c r="HI19" s="463"/>
      <c r="HJ19" s="556"/>
      <c r="HK19" s="458"/>
      <c r="HL19" s="462"/>
      <c r="HN19" s="460">
        <v>0.16666666666666699</v>
      </c>
      <c r="HP19">
        <f t="shared" si="39"/>
        <v>92.647554806070829</v>
      </c>
      <c r="HQ19">
        <f t="shared" si="12"/>
        <v>85.355111029546705</v>
      </c>
      <c r="HR19">
        <f t="shared" si="12"/>
        <v>93.698175787728019</v>
      </c>
      <c r="HS19">
        <f t="shared" si="12"/>
        <v>90.616246498599438</v>
      </c>
      <c r="HT19">
        <f t="shared" si="12"/>
        <v>91.048593350383626</v>
      </c>
      <c r="HU19">
        <f t="shared" si="13"/>
        <v>93.813251861752917</v>
      </c>
      <c r="HV19">
        <f t="shared" si="13"/>
        <v>92.983957219251337</v>
      </c>
      <c r="HW19">
        <f t="shared" si="13"/>
        <v>87.164959686206146</v>
      </c>
      <c r="HX19">
        <f t="shared" si="13"/>
        <v>94.064349112426044</v>
      </c>
      <c r="HY19">
        <f t="shared" si="13"/>
        <v>90.552617180375705</v>
      </c>
      <c r="HZ19">
        <f t="shared" si="13"/>
        <v>96.828429499426832</v>
      </c>
      <c r="IA19" s="377">
        <f t="shared" si="14"/>
        <v>91.194481653234078</v>
      </c>
      <c r="IB19" s="365">
        <f t="shared" si="15"/>
        <v>2.9397496341307563</v>
      </c>
      <c r="IC19" s="592"/>
      <c r="ID19" s="545"/>
      <c r="IE19" s="554"/>
      <c r="IF19" s="553"/>
      <c r="IH19" s="398"/>
      <c r="IY19" s="42"/>
      <c r="JB19" s="398"/>
      <c r="JP19" s="334"/>
      <c r="JR19" s="525"/>
      <c r="JS19" s="3"/>
      <c r="JT19" s="3"/>
    </row>
    <row r="20" spans="2:280" ht="16.5" thickTop="1" thickBot="1" x14ac:dyDescent="0.4">
      <c r="B20" s="590">
        <v>0.180555555555556</v>
      </c>
      <c r="C20">
        <v>4446</v>
      </c>
      <c r="D20">
        <v>5280</v>
      </c>
      <c r="E20">
        <v>4605</v>
      </c>
      <c r="F20">
        <v>5012</v>
      </c>
      <c r="G20">
        <v>4332</v>
      </c>
      <c r="H20" s="379">
        <v>4981</v>
      </c>
      <c r="I20" s="379">
        <v>4632</v>
      </c>
      <c r="J20" s="379">
        <v>4321</v>
      </c>
      <c r="K20" s="379">
        <v>4231</v>
      </c>
      <c r="L20">
        <v>5091</v>
      </c>
      <c r="M20">
        <v>4786</v>
      </c>
      <c r="N20" s="379">
        <v>5114</v>
      </c>
      <c r="O20" s="447">
        <f t="shared" si="16"/>
        <v>4735.916666666667</v>
      </c>
      <c r="P20" s="446">
        <f t="shared" si="17"/>
        <v>357.52799212301562</v>
      </c>
      <c r="Q20" s="459" t="s">
        <v>183</v>
      </c>
      <c r="R20" s="458">
        <f>AVERAGE(C20:C22,D19:D21,E20:E22,F20:F22,G20:G22,H20:H22,I20:I22,N20:N22,M20:M22,L20:L22,K20:K22,J20:J22)</f>
        <v>4705.7222222222226</v>
      </c>
      <c r="S20" s="458">
        <f>STDEV(C20:N22)</f>
        <v>375.65025527172787</v>
      </c>
      <c r="T20" s="457">
        <f>S20/SQRT(10)</f>
        <v>118.79104102823339</v>
      </c>
      <c r="V20" s="590">
        <v>0.180555555555556</v>
      </c>
      <c r="W20">
        <f t="shared" si="36"/>
        <v>90.734693877551024</v>
      </c>
      <c r="X20">
        <f t="shared" si="0"/>
        <v>89.038785834738619</v>
      </c>
      <c r="Y20">
        <f t="shared" si="0"/>
        <v>84.510919434758662</v>
      </c>
      <c r="Z20">
        <f t="shared" si="0"/>
        <v>92.353049566979919</v>
      </c>
      <c r="AA20">
        <f t="shared" si="0"/>
        <v>86.674669867947173</v>
      </c>
      <c r="AB20">
        <f t="shared" si="0"/>
        <v>90.993788819875775</v>
      </c>
      <c r="AC20">
        <f t="shared" si="0"/>
        <v>88.447584494939846</v>
      </c>
      <c r="AD20">
        <f t="shared" si="0"/>
        <v>92.427807486631025</v>
      </c>
      <c r="AE20">
        <f t="shared" si="0"/>
        <v>92.198736108084546</v>
      </c>
      <c r="AF20">
        <f t="shared" si="0"/>
        <v>94.13831360946746</v>
      </c>
      <c r="AG20">
        <f t="shared" si="0"/>
        <v>87.287981032281607</v>
      </c>
      <c r="AH20">
        <f t="shared" si="0"/>
        <v>97.707298433320602</v>
      </c>
      <c r="AI20" s="377">
        <f t="shared" si="37"/>
        <v>90.542802380548025</v>
      </c>
      <c r="AJ20" s="365">
        <f t="shared" si="18"/>
        <v>3.6012901502935124</v>
      </c>
      <c r="AK20" s="591" t="s">
        <v>183</v>
      </c>
      <c r="AL20" s="444">
        <f>AVERAGE(W20:W22,X20:X22,Y20:Y22,Z20:Z22,AA20:AA22,AB20:AB22,AG20:AG22,AC20:AC22,AD20:AD22,AE20:AE22,AF20:AF22,AH20:AH22)</f>
        <v>89.875701403562104</v>
      </c>
      <c r="AM20" s="444">
        <f>STDEV(W20:AH22)</f>
        <v>4.3264332211019143</v>
      </c>
      <c r="AN20" s="548">
        <f>AM20/SQRT(10)</f>
        <v>1.3681383123300905</v>
      </c>
      <c r="AP20" s="590">
        <v>0.180555555555556</v>
      </c>
      <c r="AQ20">
        <v>4607</v>
      </c>
      <c r="AR20">
        <v>5449</v>
      </c>
      <c r="AS20">
        <v>4580</v>
      </c>
      <c r="AT20">
        <v>4944</v>
      </c>
      <c r="AU20">
        <v>4369</v>
      </c>
      <c r="AV20" s="379">
        <v>5143</v>
      </c>
      <c r="AW20" s="379">
        <v>4450</v>
      </c>
      <c r="AX20" s="379">
        <v>4310</v>
      </c>
      <c r="AY20" s="379">
        <v>4041</v>
      </c>
      <c r="AZ20" s="379">
        <v>5083</v>
      </c>
      <c r="BA20" s="379">
        <v>4720</v>
      </c>
      <c r="BB20" s="379">
        <v>5098</v>
      </c>
      <c r="BC20" s="447">
        <f t="shared" si="19"/>
        <v>4732.833333333333</v>
      </c>
      <c r="BD20" s="446">
        <f t="shared" si="20"/>
        <v>414.60097647855309</v>
      </c>
      <c r="BE20" s="459" t="s">
        <v>183</v>
      </c>
      <c r="BF20" s="458">
        <f>AVERAGE(AQ20:AQ22,AR20:AR22,AS20:AS22,AT20:AT22,AU20:AU22,AV20:AV22,AW20:AW22,BB20:BB22,BA20:BA22,AZ20:AZ22,AY20:AY22,AX20:AX22)</f>
        <v>4723.2777777777774</v>
      </c>
      <c r="BG20" s="458">
        <f>STDEV(AQ20:BB22)</f>
        <v>405.99905778293976</v>
      </c>
      <c r="BH20" s="457">
        <f>BG20/SQRT(10)</f>
        <v>128.38817504764012</v>
      </c>
      <c r="BJ20" s="615">
        <v>0.180555555555556</v>
      </c>
      <c r="BK20">
        <f t="shared" si="21"/>
        <v>94.020408163265301</v>
      </c>
      <c r="BL20">
        <f t="shared" si="1"/>
        <v>91.888701517706579</v>
      </c>
      <c r="BM20">
        <f t="shared" si="1"/>
        <v>84.052119654982576</v>
      </c>
      <c r="BN20">
        <f t="shared" si="1"/>
        <v>91.100055279159747</v>
      </c>
      <c r="BO20">
        <f t="shared" si="1"/>
        <v>87.414965986394549</v>
      </c>
      <c r="BP20">
        <f t="shared" si="1"/>
        <v>93.953233467299967</v>
      </c>
      <c r="BQ20">
        <f t="shared" si="2"/>
        <v>84.972312392591178</v>
      </c>
      <c r="BR20">
        <f t="shared" si="2"/>
        <v>92.192513368983953</v>
      </c>
      <c r="BS20">
        <f t="shared" si="2"/>
        <v>88.058400522989757</v>
      </c>
      <c r="BT20">
        <f t="shared" si="2"/>
        <v>93.990384615384613</v>
      </c>
      <c r="BU20">
        <f t="shared" si="2"/>
        <v>86.084260441364208</v>
      </c>
      <c r="BV20">
        <f t="shared" si="22"/>
        <v>97.401604891096667</v>
      </c>
      <c r="BW20" s="377">
        <f t="shared" si="23"/>
        <v>90.427413358434933</v>
      </c>
      <c r="BX20" s="365">
        <f t="shared" si="24"/>
        <v>4.2247221931539745</v>
      </c>
      <c r="BY20" s="591" t="s">
        <v>183</v>
      </c>
      <c r="BZ20" s="444">
        <f>AVERAGE(BK20:BK22,BL20:BL22,BM20:BM22,BN20:BN22,BO20:BO22,BP20:BP22,BU20:BU22,BQ20:BQ22,BR20:BR22,BS20:BS22,BT20:BT22,BV20:BV22)</f>
        <v>90.232160579502903</v>
      </c>
      <c r="CA20" s="444">
        <f>STDEV(BK20:BV22)</f>
        <v>3.7784916855696302</v>
      </c>
      <c r="CB20" s="548">
        <f>CA20/SQRT(10)</f>
        <v>1.1948639846408806</v>
      </c>
      <c r="CD20" s="590">
        <v>0.180555555555556</v>
      </c>
      <c r="CE20">
        <v>4363</v>
      </c>
      <c r="CF20">
        <v>5512</v>
      </c>
      <c r="CG20">
        <v>4578</v>
      </c>
      <c r="CH20">
        <v>4890</v>
      </c>
      <c r="CI20">
        <v>4449</v>
      </c>
      <c r="CJ20" s="379">
        <v>4876</v>
      </c>
      <c r="CK20" s="379">
        <v>4320</v>
      </c>
      <c r="CL20" s="379">
        <v>4221</v>
      </c>
      <c r="CM20" s="379">
        <v>4272</v>
      </c>
      <c r="CN20" s="379">
        <v>5180</v>
      </c>
      <c r="CO20" s="379">
        <v>4971</v>
      </c>
      <c r="CP20" s="379">
        <v>5070</v>
      </c>
      <c r="CQ20" s="447">
        <f t="shared" si="25"/>
        <v>4725.166666666667</v>
      </c>
      <c r="CR20" s="446">
        <f t="shared" si="26"/>
        <v>416.48307470430473</v>
      </c>
      <c r="CS20" s="459" t="s">
        <v>183</v>
      </c>
      <c r="CT20" s="458">
        <f>AVERAGE(CE21:CE22,CF20:CF22,CG20:CG22,CH20:CH22,CI20:CI22,CJ20:CJ22,CK20:CK22,CP20:CP22,CO20:CO22,CN20:CN22,CM20:CM22,CL20:CL22)</f>
        <v>4643.5142857142855</v>
      </c>
      <c r="CU20" s="458">
        <f>STDEV(CE20:CP22)</f>
        <v>467.94319625424077</v>
      </c>
      <c r="CV20" s="457">
        <f>CU20/SQRT(10)</f>
        <v>147.97663157425731</v>
      </c>
      <c r="CX20" s="615">
        <v>0.180555555555556</v>
      </c>
      <c r="CY20">
        <f t="shared" si="3"/>
        <v>89.040816326530617</v>
      </c>
      <c r="CZ20">
        <f t="shared" si="3"/>
        <v>92.951096121416526</v>
      </c>
      <c r="DA20">
        <f t="shared" si="3"/>
        <v>84.015415672600483</v>
      </c>
      <c r="DB20">
        <f t="shared" si="3"/>
        <v>90.105030403537867</v>
      </c>
      <c r="DC20">
        <f t="shared" si="3"/>
        <v>89.015606242497</v>
      </c>
      <c r="DD20">
        <f t="shared" si="3"/>
        <v>89.075630252100851</v>
      </c>
      <c r="DE20">
        <f t="shared" si="4"/>
        <v>82.489975176627837</v>
      </c>
      <c r="DF20">
        <f t="shared" si="4"/>
        <v>90.288770053475929</v>
      </c>
      <c r="DG20">
        <f t="shared" si="4"/>
        <v>93.092176944868172</v>
      </c>
      <c r="DH20">
        <f t="shared" si="4"/>
        <v>95.784023668639051</v>
      </c>
      <c r="DI20">
        <f t="shared" si="4"/>
        <v>90.662046325004567</v>
      </c>
      <c r="DJ20">
        <f t="shared" si="4"/>
        <v>96.86664119220481</v>
      </c>
      <c r="DK20" s="377">
        <f t="shared" si="27"/>
        <v>90.28226903162529</v>
      </c>
      <c r="DL20" s="365">
        <f t="shared" si="28"/>
        <v>4.1931988122425583</v>
      </c>
      <c r="DM20" s="591" t="s">
        <v>183</v>
      </c>
      <c r="DN20" s="444">
        <f>AVERAGE(CY20:CY22,CZ20:CZ22,DA20:DA22,DB20:DB22,DC20:DC22,DD20:DD22,DI20:DI22,DE20:DE22,DF20:DF22,DG20:DG22,DH20:DH22,DJ20:DJ22)</f>
        <v>88.578427603442663</v>
      </c>
      <c r="DO20" s="444">
        <f>STDEV(CY20:DJ22)</f>
        <v>6.142031331253281</v>
      </c>
      <c r="DP20" s="548">
        <f>DO20/SQRT(10)</f>
        <v>1.94228084668765</v>
      </c>
      <c r="DR20" s="590">
        <v>0.180555555555556</v>
      </c>
      <c r="DS20">
        <v>4355</v>
      </c>
      <c r="DT20">
        <v>5466</v>
      </c>
      <c r="DU20">
        <v>4736</v>
      </c>
      <c r="DV20">
        <v>5002</v>
      </c>
      <c r="DW20">
        <v>4540</v>
      </c>
      <c r="DX20" s="379">
        <v>4959</v>
      </c>
      <c r="DY20" s="379">
        <v>4363</v>
      </c>
      <c r="DZ20" s="379">
        <v>4223</v>
      </c>
      <c r="EA20" s="379">
        <v>4113</v>
      </c>
      <c r="EB20" s="379">
        <v>5083</v>
      </c>
      <c r="EC20" s="379">
        <v>4957</v>
      </c>
      <c r="ED20" s="379">
        <v>5066</v>
      </c>
      <c r="EE20" s="447">
        <f t="shared" si="29"/>
        <v>4738.583333333333</v>
      </c>
      <c r="EF20" s="446">
        <f t="shared" si="30"/>
        <v>416.20131892965918</v>
      </c>
      <c r="EG20" s="459" t="s">
        <v>183</v>
      </c>
      <c r="EH20" s="458">
        <f>AVERAGE(DS19:DS21,DT20:DT22,DU20:DU22,DV20:DV22,DW20:DW22,DX20:DX22,DY20:DY22,ED20:ED22,EC20:EC22,EB20:EB22,EA20:EA22,DZ20:DZ22)</f>
        <v>4706.9444444444443</v>
      </c>
      <c r="EI20" s="458">
        <f>STDEV(DS20:ED22)</f>
        <v>422.98269974753612</v>
      </c>
      <c r="EJ20" s="457">
        <f>EI20/SQRT(10)</f>
        <v>133.75887420493424</v>
      </c>
      <c r="EL20" s="615">
        <v>0.180555555555556</v>
      </c>
      <c r="EM20">
        <f t="shared" si="38"/>
        <v>88.877551020408163</v>
      </c>
      <c r="EN20">
        <f t="shared" si="5"/>
        <v>92.175379426644184</v>
      </c>
      <c r="EO20">
        <f t="shared" si="5"/>
        <v>86.915030280785459</v>
      </c>
      <c r="EP20">
        <f t="shared" si="5"/>
        <v>92.168785701124008</v>
      </c>
      <c r="EQ20">
        <f t="shared" si="5"/>
        <v>90.836334533813528</v>
      </c>
      <c r="ER20">
        <f t="shared" si="5"/>
        <v>90.591888929484838</v>
      </c>
      <c r="ES20">
        <f t="shared" si="5"/>
        <v>83.311055948061863</v>
      </c>
      <c r="ET20">
        <f t="shared" si="5"/>
        <v>90.331550802139034</v>
      </c>
      <c r="EU20">
        <f t="shared" si="5"/>
        <v>89.627369797341473</v>
      </c>
      <c r="EV20">
        <f t="shared" si="5"/>
        <v>93.990384615384613</v>
      </c>
      <c r="EW20">
        <f t="shared" si="5"/>
        <v>90.406711654203903</v>
      </c>
      <c r="EX20">
        <f t="shared" si="5"/>
        <v>96.79021780664884</v>
      </c>
      <c r="EY20" s="377">
        <f t="shared" si="6"/>
        <v>89.930185700853741</v>
      </c>
      <c r="EZ20" s="365">
        <f t="shared" si="7"/>
        <v>2.8685945336602772</v>
      </c>
      <c r="FA20" s="591" t="s">
        <v>183</v>
      </c>
      <c r="FB20" s="545">
        <f>AVERAGE(EM20:EM22,EN20:EN22,EO20:EO22,EP20:EP22,EQ20:EQ22,ER20:ER22,EW20:EW22)</f>
        <v>89.131768215185943</v>
      </c>
      <c r="FC20" s="545">
        <f>STDEV(EM20:EW22)</f>
        <v>2.7729454295590692</v>
      </c>
      <c r="FD20" s="548">
        <f>FC20/SQRT(10)</f>
        <v>0.87688233847606545</v>
      </c>
      <c r="FF20" s="590">
        <v>0.180555555555556</v>
      </c>
      <c r="FG20">
        <v>4307</v>
      </c>
      <c r="FH20">
        <v>5881</v>
      </c>
      <c r="FI20">
        <v>4810</v>
      </c>
      <c r="FJ20">
        <v>5023</v>
      </c>
      <c r="FK20">
        <v>4037</v>
      </c>
      <c r="FL20" s="379">
        <v>4856</v>
      </c>
      <c r="FM20" s="379">
        <v>4841</v>
      </c>
      <c r="FN20" s="379">
        <v>4194</v>
      </c>
      <c r="FO20" s="379">
        <v>4065</v>
      </c>
      <c r="FP20" s="379">
        <v>5066</v>
      </c>
      <c r="FQ20" s="461">
        <v>4938</v>
      </c>
      <c r="FR20" s="379">
        <v>5024</v>
      </c>
      <c r="FS20" s="447">
        <f t="shared" si="31"/>
        <v>4753.5</v>
      </c>
      <c r="FT20" s="446">
        <f t="shared" si="32"/>
        <v>528.28324014507768</v>
      </c>
      <c r="FU20" s="459" t="s">
        <v>183</v>
      </c>
      <c r="FV20" s="458">
        <f>AVERAGE(FG20:FG22,FH20:FH22,FI20:FI22,FJ20:FJ22,FK20:FK22,FL20:FL22,FM20:FM22,FR20:FR22,FQ20:FQ22,FP20:FP22,FO20:FO22,FN20:FN22)</f>
        <v>4708.4722222222226</v>
      </c>
      <c r="FW20" s="458">
        <f>STDEV(FG20:FR22)</f>
        <v>453.3795310844427</v>
      </c>
      <c r="FX20" s="457">
        <f>FW20/SQRT(10)</f>
        <v>143.37119627259483</v>
      </c>
      <c r="FZ20" s="615">
        <v>0.180555555555556</v>
      </c>
      <c r="GA20">
        <f t="shared" si="33"/>
        <v>87.897959183673464</v>
      </c>
      <c r="GB20">
        <f t="shared" si="8"/>
        <v>99.173693086003368</v>
      </c>
      <c r="GC20">
        <f t="shared" si="8"/>
        <v>88.273077628922735</v>
      </c>
      <c r="GD20">
        <f t="shared" si="8"/>
        <v>92.555739819421419</v>
      </c>
      <c r="GE20">
        <f t="shared" si="8"/>
        <v>80.772308923569426</v>
      </c>
      <c r="GF20">
        <f t="shared" si="8"/>
        <v>88.710266715381806</v>
      </c>
      <c r="GG20">
        <f t="shared" si="9"/>
        <v>92.438418942142448</v>
      </c>
      <c r="GH20">
        <f t="shared" si="9"/>
        <v>89.711229946524057</v>
      </c>
      <c r="GI20">
        <f t="shared" si="9"/>
        <v>88.581390281106991</v>
      </c>
      <c r="GJ20">
        <f t="shared" si="9"/>
        <v>93.67603550295857</v>
      </c>
      <c r="GK20">
        <f t="shared" si="9"/>
        <v>90.060186029545875</v>
      </c>
      <c r="GL20">
        <f t="shared" si="9"/>
        <v>95.98777225831104</v>
      </c>
      <c r="GM20" s="377">
        <f t="shared" si="10"/>
        <v>90.168209641750025</v>
      </c>
      <c r="GN20" s="365">
        <f t="shared" si="11"/>
        <v>4.5403780740265658</v>
      </c>
      <c r="GO20" s="591" t="s">
        <v>183</v>
      </c>
      <c r="GP20" s="545">
        <f>AVERAGE(GA20:GA22,GB20:GB22,GC20:GC22,GD20:GD22,GE20:GE22,GF20:GF22,GK20:GK22)</f>
        <v>89.210035659841907</v>
      </c>
      <c r="GQ20" s="545">
        <f>STDEV(GA20:GK22)</f>
        <v>3.542736372456615</v>
      </c>
      <c r="GR20" s="548">
        <f>GQ20/SQRT(10)</f>
        <v>1.1203116086485516</v>
      </c>
      <c r="GT20" s="590">
        <v>0.180555555555556</v>
      </c>
      <c r="GU20" s="379"/>
      <c r="GV20">
        <v>5450</v>
      </c>
      <c r="GW20">
        <v>4620</v>
      </c>
      <c r="GX20">
        <v>5006</v>
      </c>
      <c r="GY20">
        <v>4506</v>
      </c>
      <c r="GZ20" s="379">
        <v>4856</v>
      </c>
      <c r="HA20" s="379">
        <v>4712</v>
      </c>
      <c r="HB20" s="379">
        <v>4342</v>
      </c>
      <c r="HC20" s="379">
        <v>4021</v>
      </c>
      <c r="HD20" s="379">
        <v>4968</v>
      </c>
      <c r="HE20" s="379">
        <v>5102</v>
      </c>
      <c r="HF20" s="379">
        <v>5083</v>
      </c>
      <c r="HG20" s="447">
        <f t="shared" si="34"/>
        <v>4787.818181818182</v>
      </c>
      <c r="HH20" s="446">
        <f t="shared" si="35"/>
        <v>401.14107697462703</v>
      </c>
      <c r="HI20" s="459" t="s">
        <v>183</v>
      </c>
      <c r="HJ20" s="458">
        <f>AVERAGE(GU20:GU22,GV18:GV20,GW20:GW22,GX20:GX22,GY20:GY22,GZ20:GZ22,HA20:HA22,HF20:HF22,HE20:HE22,HD20:HD22,HC20:HC22,HB20:HB22)</f>
        <v>4766.727272727273</v>
      </c>
      <c r="HK20" s="458">
        <f>STDEV(GU20:HF22)</f>
        <v>394.72173982938847</v>
      </c>
      <c r="HL20" s="457">
        <f>HK20/SQRT(10)</f>
        <v>124.82197398452703</v>
      </c>
      <c r="HN20" s="615">
        <v>0.180555555555556</v>
      </c>
      <c r="HP20">
        <f t="shared" si="39"/>
        <v>91.905564924114671</v>
      </c>
      <c r="HQ20">
        <f t="shared" si="12"/>
        <v>84.786199302624325</v>
      </c>
      <c r="HR20">
        <f t="shared" si="12"/>
        <v>92.242491247466376</v>
      </c>
      <c r="HS20">
        <f t="shared" si="12"/>
        <v>90.156062424969988</v>
      </c>
      <c r="HT20">
        <f t="shared" si="12"/>
        <v>88.710266715381806</v>
      </c>
      <c r="HU20">
        <f t="shared" si="13"/>
        <v>89.975176627840369</v>
      </c>
      <c r="HV20">
        <f t="shared" si="13"/>
        <v>92.877005347593581</v>
      </c>
      <c r="HW20">
        <f t="shared" si="13"/>
        <v>87.622575724558729</v>
      </c>
      <c r="HX20">
        <f t="shared" si="13"/>
        <v>91.863905325443781</v>
      </c>
      <c r="HY20">
        <f t="shared" si="13"/>
        <v>93.051249316067839</v>
      </c>
      <c r="HZ20">
        <f t="shared" si="13"/>
        <v>97.115017195261757</v>
      </c>
      <c r="IA20" s="377">
        <f t="shared" si="14"/>
        <v>90.319049695606139</v>
      </c>
      <c r="IB20" s="365">
        <f t="shared" si="15"/>
        <v>2.6505280466892578</v>
      </c>
      <c r="IC20" s="591" t="s">
        <v>183</v>
      </c>
      <c r="ID20" s="545">
        <f>AVERAGE(HO20:HO22,HP20:HP22,HQ20:HQ22,HR20:HR22,HS20:HS22,HT20:HT22,HY20:HY22)</f>
        <v>89.60358487204536</v>
      </c>
      <c r="IE20" s="545">
        <f>STDEV(HO20:HY22)</f>
        <v>2.9064572745302386</v>
      </c>
      <c r="IF20" s="548">
        <f>IE20/SQRT(10)</f>
        <v>0.91910249094808472</v>
      </c>
      <c r="IH20" s="398"/>
      <c r="IW20" s="526"/>
      <c r="IX20" s="42"/>
      <c r="IY20" s="42"/>
      <c r="JB20" s="398"/>
      <c r="JP20" s="334"/>
      <c r="JQ20" s="526"/>
      <c r="JR20" s="525"/>
      <c r="JS20" s="525"/>
      <c r="JT20" s="3"/>
    </row>
    <row r="21" spans="2:280" ht="16.5" thickTop="1" thickBot="1" x14ac:dyDescent="0.4">
      <c r="B21" s="587">
        <v>0.194444444444445</v>
      </c>
      <c r="C21">
        <v>4394</v>
      </c>
      <c r="D21">
        <v>5441</v>
      </c>
      <c r="E21">
        <v>4576</v>
      </c>
      <c r="F21">
        <v>4968</v>
      </c>
      <c r="G21">
        <v>4290</v>
      </c>
      <c r="H21" s="393">
        <v>4619</v>
      </c>
      <c r="I21" s="393">
        <v>4254</v>
      </c>
      <c r="J21" s="393">
        <v>4238</v>
      </c>
      <c r="K21" s="393">
        <v>4340</v>
      </c>
      <c r="L21">
        <v>5156</v>
      </c>
      <c r="M21">
        <v>4860</v>
      </c>
      <c r="N21" s="379">
        <v>5004</v>
      </c>
      <c r="O21" s="447">
        <f t="shared" si="16"/>
        <v>4678.333333333333</v>
      </c>
      <c r="P21" s="446">
        <f t="shared" si="17"/>
        <v>400.77840926543604</v>
      </c>
      <c r="Q21" s="455"/>
      <c r="R21" s="458"/>
      <c r="S21" s="454"/>
      <c r="T21" s="453"/>
      <c r="V21" s="587">
        <v>0.194444444444445</v>
      </c>
      <c r="W21">
        <f t="shared" si="36"/>
        <v>89.673469387755105</v>
      </c>
      <c r="X21">
        <f t="shared" si="0"/>
        <v>91.75379426644183</v>
      </c>
      <c r="Y21">
        <f t="shared" si="0"/>
        <v>83.97871169021839</v>
      </c>
      <c r="Z21">
        <f t="shared" si="0"/>
        <v>91.542288557213936</v>
      </c>
      <c r="AA21">
        <f t="shared" si="0"/>
        <v>85.834333733493395</v>
      </c>
      <c r="AB21">
        <f t="shared" si="0"/>
        <v>84.380708805261236</v>
      </c>
      <c r="AC21">
        <f t="shared" si="0"/>
        <v>81.229711666984912</v>
      </c>
      <c r="AD21">
        <f t="shared" si="0"/>
        <v>90.652406417112303</v>
      </c>
      <c r="AE21">
        <f t="shared" si="0"/>
        <v>94.573981259533667</v>
      </c>
      <c r="AF21">
        <f t="shared" si="0"/>
        <v>95.34023668639054</v>
      </c>
      <c r="AG21">
        <f t="shared" si="0"/>
        <v>88.63760714937078</v>
      </c>
      <c r="AH21">
        <f t="shared" si="0"/>
        <v>95.60565533053115</v>
      </c>
      <c r="AI21" s="377">
        <f t="shared" si="37"/>
        <v>89.433575412525599</v>
      </c>
      <c r="AJ21" s="365">
        <f t="shared" si="18"/>
        <v>4.7382261799816696</v>
      </c>
      <c r="AK21" s="546"/>
      <c r="AL21" s="545"/>
      <c r="AM21" s="544"/>
      <c r="AN21" s="543"/>
      <c r="AP21" s="587">
        <v>0.194444444444445</v>
      </c>
      <c r="AQ21">
        <v>4323</v>
      </c>
      <c r="AR21">
        <v>5776</v>
      </c>
      <c r="AS21">
        <v>4753</v>
      </c>
      <c r="AT21">
        <v>4886</v>
      </c>
      <c r="AU21">
        <v>4517</v>
      </c>
      <c r="AV21" s="393">
        <v>4866</v>
      </c>
      <c r="AW21" s="393">
        <v>4596</v>
      </c>
      <c r="AX21" s="393">
        <v>4251</v>
      </c>
      <c r="AY21" s="393">
        <v>4242</v>
      </c>
      <c r="AZ21" s="393">
        <v>5140</v>
      </c>
      <c r="BA21" s="393">
        <v>5185</v>
      </c>
      <c r="BB21" s="393">
        <v>4966</v>
      </c>
      <c r="BC21" s="447">
        <f t="shared" si="19"/>
        <v>4791.75</v>
      </c>
      <c r="BD21" s="446">
        <f t="shared" si="20"/>
        <v>449.15073902158542</v>
      </c>
      <c r="BE21" s="455"/>
      <c r="BF21" s="458"/>
      <c r="BG21" s="454"/>
      <c r="BH21" s="453"/>
      <c r="BJ21" s="448">
        <v>0.194444444444445</v>
      </c>
      <c r="BK21">
        <f t="shared" si="21"/>
        <v>88.224489795918373</v>
      </c>
      <c r="BL21">
        <f t="shared" si="1"/>
        <v>97.403035413153461</v>
      </c>
      <c r="BM21">
        <f t="shared" si="1"/>
        <v>87.227014131033215</v>
      </c>
      <c r="BN21">
        <f t="shared" si="1"/>
        <v>90.0313248571955</v>
      </c>
      <c r="BO21">
        <f t="shared" si="1"/>
        <v>90.376150460184064</v>
      </c>
      <c r="BP21">
        <f t="shared" si="1"/>
        <v>88.892948483741321</v>
      </c>
      <c r="BQ21">
        <f t="shared" si="2"/>
        <v>87.760168035134626</v>
      </c>
      <c r="BR21">
        <f t="shared" si="2"/>
        <v>90.930481283422466</v>
      </c>
      <c r="BS21">
        <f t="shared" si="2"/>
        <v>92.438439747221608</v>
      </c>
      <c r="BT21">
        <f t="shared" si="2"/>
        <v>95.044378698224847</v>
      </c>
      <c r="BU21">
        <f t="shared" si="2"/>
        <v>94.565019150100298</v>
      </c>
      <c r="BV21">
        <f t="shared" si="22"/>
        <v>94.879633167749333</v>
      </c>
      <c r="BW21" s="377">
        <f t="shared" si="23"/>
        <v>91.481090268589924</v>
      </c>
      <c r="BX21" s="365">
        <f t="shared" si="24"/>
        <v>3.3386976299602593</v>
      </c>
      <c r="BY21" s="546"/>
      <c r="BZ21" s="545"/>
      <c r="CA21" s="544"/>
      <c r="CB21" s="543"/>
      <c r="CD21" s="587">
        <v>0.194444444444445</v>
      </c>
      <c r="CE21">
        <v>4396</v>
      </c>
      <c r="CF21">
        <v>5380</v>
      </c>
      <c r="CG21">
        <v>4689</v>
      </c>
      <c r="CH21">
        <v>4843</v>
      </c>
      <c r="CI21">
        <v>4351</v>
      </c>
      <c r="CJ21" s="393">
        <v>4753</v>
      </c>
      <c r="CK21" s="393">
        <v>4514</v>
      </c>
      <c r="CL21" s="393">
        <v>4014</v>
      </c>
      <c r="CM21" s="393">
        <v>4065</v>
      </c>
      <c r="CN21" s="393">
        <v>4919</v>
      </c>
      <c r="CO21" s="393">
        <v>4885</v>
      </c>
      <c r="CP21" s="393">
        <v>4904</v>
      </c>
      <c r="CQ21" s="447">
        <f t="shared" si="25"/>
        <v>4642.75</v>
      </c>
      <c r="CR21" s="446">
        <f t="shared" si="26"/>
        <v>392.29908001653303</v>
      </c>
      <c r="CS21" s="455"/>
      <c r="CT21" s="458"/>
      <c r="CU21" s="454"/>
      <c r="CV21" s="453"/>
      <c r="CX21" s="448">
        <v>0.194444444444445</v>
      </c>
      <c r="CY21">
        <f>CE21/CE$34*100</f>
        <v>89.714285714285708</v>
      </c>
      <c r="CZ21">
        <f t="shared" si="3"/>
        <v>90.725126475548052</v>
      </c>
      <c r="DA21">
        <f t="shared" si="3"/>
        <v>86.05248669480639</v>
      </c>
      <c r="DB21">
        <f t="shared" si="3"/>
        <v>89.23899023401512</v>
      </c>
      <c r="DC21">
        <f t="shared" si="3"/>
        <v>87.054821928771503</v>
      </c>
      <c r="DD21">
        <f t="shared" si="3"/>
        <v>86.828644501278774</v>
      </c>
      <c r="DE21">
        <f t="shared" si="4"/>
        <v>86.194386098911593</v>
      </c>
      <c r="DF21">
        <f t="shared" si="4"/>
        <v>85.860962566844918</v>
      </c>
      <c r="DG21">
        <f t="shared" si="4"/>
        <v>88.581390281106991</v>
      </c>
      <c r="DH21">
        <f t="shared" si="4"/>
        <v>90.957840236686394</v>
      </c>
      <c r="DI21">
        <f t="shared" si="4"/>
        <v>89.09356191865767</v>
      </c>
      <c r="DJ21">
        <f t="shared" si="4"/>
        <v>93.695070691631642</v>
      </c>
      <c r="DK21" s="377">
        <f t="shared" si="27"/>
        <v>88.666463945212058</v>
      </c>
      <c r="DL21" s="365">
        <f t="shared" si="28"/>
        <v>2.3965999358356367</v>
      </c>
      <c r="DM21" s="546"/>
      <c r="DN21" s="545"/>
      <c r="DO21" s="544"/>
      <c r="DP21" s="543"/>
      <c r="DR21" s="587">
        <v>0.194444444444445</v>
      </c>
      <c r="DS21">
        <v>4288</v>
      </c>
      <c r="DT21">
        <v>5483</v>
      </c>
      <c r="DU21">
        <v>4634</v>
      </c>
      <c r="DV21">
        <v>4886</v>
      </c>
      <c r="DW21">
        <v>4388</v>
      </c>
      <c r="DX21" s="393">
        <v>4908</v>
      </c>
      <c r="DY21" s="393">
        <v>4593</v>
      </c>
      <c r="DZ21" s="393">
        <v>4058</v>
      </c>
      <c r="EA21" s="393">
        <v>4095</v>
      </c>
      <c r="EB21" s="393">
        <v>5087</v>
      </c>
      <c r="EC21" s="393">
        <v>4901</v>
      </c>
      <c r="ED21" s="379">
        <v>5150</v>
      </c>
      <c r="EE21" s="447">
        <f t="shared" si="29"/>
        <v>4705.916666666667</v>
      </c>
      <c r="EF21" s="446">
        <f t="shared" si="30"/>
        <v>441.51401878975349</v>
      </c>
      <c r="EG21" s="455"/>
      <c r="EH21" s="458"/>
      <c r="EI21" s="454"/>
      <c r="EJ21" s="453"/>
      <c r="EL21" s="448">
        <v>0.194444444444445</v>
      </c>
      <c r="EM21">
        <f t="shared" si="38"/>
        <v>87.510204081632651</v>
      </c>
      <c r="EN21">
        <f t="shared" si="5"/>
        <v>92.462057335581775</v>
      </c>
      <c r="EO21">
        <f t="shared" si="5"/>
        <v>85.043127179298949</v>
      </c>
      <c r="EP21">
        <f t="shared" si="5"/>
        <v>90.0313248571955</v>
      </c>
      <c r="EQ21">
        <f t="shared" si="5"/>
        <v>87.795118047218892</v>
      </c>
      <c r="ER21">
        <f t="shared" si="5"/>
        <v>89.660211910851302</v>
      </c>
      <c r="ES21">
        <f t="shared" si="5"/>
        <v>87.702883330150854</v>
      </c>
      <c r="ET21">
        <f t="shared" si="5"/>
        <v>86.80213903743315</v>
      </c>
      <c r="EU21">
        <f t="shared" si="5"/>
        <v>89.23512747875354</v>
      </c>
      <c r="EV21">
        <f t="shared" si="5"/>
        <v>94.064349112426044</v>
      </c>
      <c r="EW21">
        <f t="shared" si="5"/>
        <v>89.385372971001274</v>
      </c>
      <c r="EX21">
        <f t="shared" si="5"/>
        <v>98.395108903324413</v>
      </c>
      <c r="EY21" s="377">
        <f t="shared" si="6"/>
        <v>89.062901394685809</v>
      </c>
      <c r="EZ21" s="365">
        <f t="shared" si="7"/>
        <v>2.5521449382321753</v>
      </c>
      <c r="FA21" s="546"/>
      <c r="FB21" s="545"/>
      <c r="FC21" s="544"/>
      <c r="FD21" s="543"/>
      <c r="FF21" s="587">
        <v>0.194444444444445</v>
      </c>
      <c r="FG21">
        <v>4242</v>
      </c>
      <c r="FH21">
        <v>5638</v>
      </c>
      <c r="FI21">
        <v>4630</v>
      </c>
      <c r="FJ21">
        <v>4863</v>
      </c>
      <c r="FK21">
        <v>4619</v>
      </c>
      <c r="FL21" s="393">
        <v>4868</v>
      </c>
      <c r="FM21" s="393">
        <v>4541</v>
      </c>
      <c r="FN21" s="393">
        <v>4065</v>
      </c>
      <c r="FO21" s="393">
        <v>4080</v>
      </c>
      <c r="FP21" s="393">
        <v>4924</v>
      </c>
      <c r="FQ21" s="680">
        <v>5046</v>
      </c>
      <c r="FR21" s="393">
        <v>4888</v>
      </c>
      <c r="FS21" s="447">
        <f t="shared" si="31"/>
        <v>4700.333333333333</v>
      </c>
      <c r="FT21" s="446">
        <f t="shared" si="32"/>
        <v>444.56338812435519</v>
      </c>
      <c r="FU21" s="455"/>
      <c r="FV21" s="458"/>
      <c r="FW21" s="454"/>
      <c r="FX21" s="453"/>
      <c r="FZ21" s="448">
        <v>0.194444444444445</v>
      </c>
      <c r="GA21">
        <f t="shared" si="33"/>
        <v>86.571428571428584</v>
      </c>
      <c r="GB21">
        <f t="shared" si="8"/>
        <v>95.075885328836435</v>
      </c>
      <c r="GC21">
        <f t="shared" si="8"/>
        <v>84.969719214534777</v>
      </c>
      <c r="GD21">
        <f t="shared" si="8"/>
        <v>89.607517965726927</v>
      </c>
      <c r="GE21">
        <f t="shared" si="8"/>
        <v>92.416966786714681</v>
      </c>
      <c r="GF21">
        <f t="shared" si="8"/>
        <v>88.929484837413227</v>
      </c>
      <c r="GG21">
        <f t="shared" si="9"/>
        <v>86.709948443765512</v>
      </c>
      <c r="GH21">
        <f t="shared" si="9"/>
        <v>86.951871657754012</v>
      </c>
      <c r="GI21">
        <f t="shared" si="9"/>
        <v>88.908258879930273</v>
      </c>
      <c r="GJ21">
        <f t="shared" si="9"/>
        <v>91.050295857988161</v>
      </c>
      <c r="GK21">
        <f t="shared" si="9"/>
        <v>92.029910632865224</v>
      </c>
      <c r="GL21">
        <f t="shared" si="9"/>
        <v>93.389377149407721</v>
      </c>
      <c r="GM21" s="377">
        <f t="shared" si="10"/>
        <v>89.383753470632541</v>
      </c>
      <c r="GN21" s="365">
        <f t="shared" si="11"/>
        <v>3.0384031536400955</v>
      </c>
      <c r="GO21" s="546"/>
      <c r="GP21" s="545"/>
      <c r="GQ21" s="544"/>
      <c r="GR21" s="543"/>
      <c r="GT21" s="587">
        <v>0.194444444444445</v>
      </c>
      <c r="GU21" s="379"/>
      <c r="GV21">
        <v>5493</v>
      </c>
      <c r="GW21">
        <v>4776</v>
      </c>
      <c r="GX21">
        <v>4892</v>
      </c>
      <c r="GY21">
        <v>4775</v>
      </c>
      <c r="GZ21" s="393">
        <v>4863</v>
      </c>
      <c r="HA21" s="393">
        <v>4950</v>
      </c>
      <c r="HB21" s="393">
        <v>4272</v>
      </c>
      <c r="HC21" s="393">
        <v>4031</v>
      </c>
      <c r="HD21" s="393">
        <v>5038</v>
      </c>
      <c r="HE21" s="393">
        <v>4969</v>
      </c>
      <c r="HF21" s="393">
        <v>5006</v>
      </c>
      <c r="HG21" s="447">
        <f t="shared" si="34"/>
        <v>4824.090909090909</v>
      </c>
      <c r="HH21" s="446">
        <f t="shared" si="35"/>
        <v>388.30206142781537</v>
      </c>
      <c r="HI21" s="455"/>
      <c r="HJ21" s="458"/>
      <c r="HK21" s="454"/>
      <c r="HL21" s="453"/>
      <c r="HN21" s="448">
        <v>0.194444444444445</v>
      </c>
      <c r="HP21">
        <f t="shared" si="39"/>
        <v>92.630691399662737</v>
      </c>
      <c r="HQ21">
        <f t="shared" si="12"/>
        <v>87.649109928427237</v>
      </c>
      <c r="HR21">
        <f t="shared" si="12"/>
        <v>90.141883176709044</v>
      </c>
      <c r="HS21">
        <f t="shared" si="12"/>
        <v>95.53821528611445</v>
      </c>
      <c r="HT21">
        <f t="shared" si="12"/>
        <v>88.83814395323347</v>
      </c>
      <c r="HU21">
        <f t="shared" si="13"/>
        <v>94.5197632232194</v>
      </c>
      <c r="HV21">
        <f t="shared" si="13"/>
        <v>91.379679144385022</v>
      </c>
      <c r="HW21">
        <f t="shared" si="13"/>
        <v>87.840488123774236</v>
      </c>
      <c r="HX21">
        <f t="shared" si="13"/>
        <v>93.158284023668642</v>
      </c>
      <c r="HY21">
        <f t="shared" si="13"/>
        <v>90.625569943461599</v>
      </c>
      <c r="HZ21">
        <f t="shared" si="13"/>
        <v>95.643867023309141</v>
      </c>
      <c r="IA21" s="377">
        <f t="shared" si="14"/>
        <v>91.232182820265592</v>
      </c>
      <c r="IB21" s="365">
        <f t="shared" si="15"/>
        <v>2.7216764975367669</v>
      </c>
      <c r="IC21" s="546"/>
      <c r="ID21" s="545"/>
      <c r="IE21" s="544"/>
      <c r="IF21" s="543"/>
      <c r="IH21" s="398"/>
      <c r="IX21" s="42"/>
      <c r="IY21" s="42"/>
      <c r="JB21" s="398"/>
      <c r="JP21" s="334"/>
      <c r="JQ21" s="3"/>
      <c r="JR21" s="525"/>
      <c r="JS21" s="525"/>
      <c r="JT21" s="3"/>
    </row>
    <row r="22" spans="2:280" ht="16.5" thickTop="1" thickBot="1" x14ac:dyDescent="0.4">
      <c r="B22" s="614">
        <v>0.20833333333333301</v>
      </c>
      <c r="C22">
        <v>4510</v>
      </c>
      <c r="D22">
        <v>5395</v>
      </c>
      <c r="E22">
        <v>4468</v>
      </c>
      <c r="F22">
        <v>4808</v>
      </c>
      <c r="G22">
        <v>4470</v>
      </c>
      <c r="H22" s="379">
        <v>4814</v>
      </c>
      <c r="I22" s="379">
        <v>4346</v>
      </c>
      <c r="J22" s="379">
        <v>4215</v>
      </c>
      <c r="K22" s="379">
        <v>4207</v>
      </c>
      <c r="L22">
        <v>5300</v>
      </c>
      <c r="M22">
        <v>4677</v>
      </c>
      <c r="N22" s="379">
        <v>5061</v>
      </c>
      <c r="O22" s="447">
        <f t="shared" si="16"/>
        <v>4689.25</v>
      </c>
      <c r="P22" s="446">
        <f t="shared" si="17"/>
        <v>398.12769194180538</v>
      </c>
      <c r="Q22" s="445"/>
      <c r="R22" s="443"/>
      <c r="S22" s="443"/>
      <c r="T22" s="442"/>
      <c r="V22" s="614">
        <v>0.20833333333333301</v>
      </c>
      <c r="W22">
        <f t="shared" si="36"/>
        <v>92.040816326530617</v>
      </c>
      <c r="X22">
        <f t="shared" si="0"/>
        <v>90.978077571669473</v>
      </c>
      <c r="Y22">
        <f t="shared" si="0"/>
        <v>81.996696641585615</v>
      </c>
      <c r="Z22">
        <f t="shared" si="0"/>
        <v>88.594066703519431</v>
      </c>
      <c r="AA22">
        <f t="shared" si="0"/>
        <v>89.435774309723897</v>
      </c>
      <c r="AB22">
        <f t="shared" si="0"/>
        <v>87.943003288271825</v>
      </c>
      <c r="AC22">
        <f t="shared" si="0"/>
        <v>82.986442619820508</v>
      </c>
      <c r="AD22">
        <f t="shared" si="0"/>
        <v>90.160427807486627</v>
      </c>
      <c r="AE22">
        <f t="shared" si="0"/>
        <v>91.675746349967312</v>
      </c>
      <c r="AF22">
        <f t="shared" si="0"/>
        <v>98.002958579881664</v>
      </c>
      <c r="AG22">
        <f t="shared" si="0"/>
        <v>85.300018238190773</v>
      </c>
      <c r="AH22">
        <f t="shared" si="0"/>
        <v>96.694688574703861</v>
      </c>
      <c r="AI22" s="377">
        <f t="shared" si="37"/>
        <v>89.650726417612645</v>
      </c>
      <c r="AJ22" s="365">
        <f t="shared" si="18"/>
        <v>4.8356314010403807</v>
      </c>
      <c r="AK22" s="537"/>
      <c r="AL22" s="536"/>
      <c r="AM22" s="536"/>
      <c r="AN22" s="535"/>
      <c r="AP22" s="614">
        <v>0.20833333333333301</v>
      </c>
      <c r="AQ22">
        <v>4375</v>
      </c>
      <c r="AR22">
        <v>5448</v>
      </c>
      <c r="AS22">
        <v>4467</v>
      </c>
      <c r="AT22">
        <v>4735</v>
      </c>
      <c r="AU22">
        <v>4418</v>
      </c>
      <c r="AV22" s="379">
        <v>4788</v>
      </c>
      <c r="AW22" s="379">
        <v>4356</v>
      </c>
      <c r="AX22" s="379">
        <v>4268</v>
      </c>
      <c r="AY22" s="379">
        <v>4150</v>
      </c>
      <c r="AZ22" s="379">
        <v>5005</v>
      </c>
      <c r="BA22" s="379">
        <v>4844</v>
      </c>
      <c r="BB22" s="379">
        <v>4889</v>
      </c>
      <c r="BC22" s="447">
        <f t="shared" si="19"/>
        <v>4645.25</v>
      </c>
      <c r="BD22" s="446">
        <f t="shared" si="20"/>
        <v>372.8126814561777</v>
      </c>
      <c r="BE22" s="445"/>
      <c r="BF22" s="443"/>
      <c r="BG22" s="443"/>
      <c r="BH22" s="442"/>
      <c r="BJ22" s="613">
        <v>0.20833333333333301</v>
      </c>
      <c r="BK22">
        <f t="shared" si="21"/>
        <v>89.285714285714292</v>
      </c>
      <c r="BL22">
        <f t="shared" si="1"/>
        <v>91.871838111298487</v>
      </c>
      <c r="BM22">
        <f t="shared" si="1"/>
        <v>81.978344650394561</v>
      </c>
      <c r="BN22">
        <f t="shared" si="1"/>
        <v>87.248940482771332</v>
      </c>
      <c r="BO22">
        <f t="shared" si="1"/>
        <v>88.395358143257312</v>
      </c>
      <c r="BP22">
        <f t="shared" si="1"/>
        <v>87.468030690537077</v>
      </c>
      <c r="BQ22">
        <f t="shared" si="2"/>
        <v>83.177391636433072</v>
      </c>
      <c r="BR22">
        <f t="shared" si="2"/>
        <v>91.294117647058826</v>
      </c>
      <c r="BS22">
        <f t="shared" si="2"/>
        <v>90.433645674438878</v>
      </c>
      <c r="BT22">
        <f t="shared" si="2"/>
        <v>92.548076923076934</v>
      </c>
      <c r="BU22">
        <f t="shared" si="2"/>
        <v>88.345796097027176</v>
      </c>
      <c r="BV22">
        <f t="shared" si="22"/>
        <v>93.408482995796717</v>
      </c>
      <c r="BW22" s="377">
        <f t="shared" si="23"/>
        <v>88.78797811148371</v>
      </c>
      <c r="BX22" s="365">
        <f t="shared" si="24"/>
        <v>3.5232301967791027</v>
      </c>
      <c r="BY22" s="537"/>
      <c r="BZ22" s="536"/>
      <c r="CA22" s="536"/>
      <c r="CB22" s="535"/>
      <c r="CD22" s="614">
        <v>0.20833333333333301</v>
      </c>
      <c r="CE22">
        <v>4052</v>
      </c>
      <c r="CF22">
        <v>5467</v>
      </c>
      <c r="CG22">
        <v>4605</v>
      </c>
      <c r="CH22">
        <v>3257</v>
      </c>
      <c r="CI22">
        <v>4370</v>
      </c>
      <c r="CJ22" s="379">
        <v>4769</v>
      </c>
      <c r="CK22" s="379">
        <v>4413</v>
      </c>
      <c r="CL22" s="379">
        <v>4171</v>
      </c>
      <c r="CM22" s="379">
        <v>4245</v>
      </c>
      <c r="CN22" s="379">
        <v>5170</v>
      </c>
      <c r="CO22" s="379">
        <v>4908</v>
      </c>
      <c r="CP22" s="379">
        <v>5044</v>
      </c>
      <c r="CQ22" s="447">
        <f>AVERAGE(CE22:CP22)</f>
        <v>4539.25</v>
      </c>
      <c r="CR22" s="446">
        <f>STDEV(CE22:CP22)</f>
        <v>591.97483438525876</v>
      </c>
      <c r="CS22" s="445"/>
      <c r="CT22" s="443"/>
      <c r="CU22" s="443"/>
      <c r="CV22" s="442"/>
      <c r="CX22" s="613">
        <v>0.20833333333333301</v>
      </c>
      <c r="CY22">
        <f>CE22/CE$34*100</f>
        <v>82.693877551020407</v>
      </c>
      <c r="CZ22">
        <f t="shared" si="3"/>
        <v>92.192242833052276</v>
      </c>
      <c r="DA22">
        <f t="shared" si="3"/>
        <v>84.510919434758662</v>
      </c>
      <c r="DB22">
        <f t="shared" si="3"/>
        <v>60.014741109268478</v>
      </c>
      <c r="DC22">
        <f t="shared" si="3"/>
        <v>87.434973989595846</v>
      </c>
      <c r="DD22">
        <f t="shared" si="3"/>
        <v>87.120935330654007</v>
      </c>
      <c r="DE22">
        <f t="shared" si="4"/>
        <v>84.265801031124681</v>
      </c>
      <c r="DF22">
        <f t="shared" si="4"/>
        <v>89.219251336898395</v>
      </c>
      <c r="DG22">
        <f t="shared" si="4"/>
        <v>92.503813466986273</v>
      </c>
      <c r="DH22">
        <f t="shared" si="4"/>
        <v>95.599112426035504</v>
      </c>
      <c r="DI22">
        <f t="shared" si="4"/>
        <v>89.513040306401606</v>
      </c>
      <c r="DJ22">
        <f t="shared" si="4"/>
        <v>96.369889186090944</v>
      </c>
      <c r="DK22" s="377">
        <f t="shared" si="27"/>
        <v>86.786549833490582</v>
      </c>
      <c r="DL22" s="365">
        <f t="shared" si="28"/>
        <v>9.488302388251185</v>
      </c>
      <c r="DM22" s="537"/>
      <c r="DN22" s="536"/>
      <c r="DO22" s="536"/>
      <c r="DP22" s="535"/>
      <c r="DR22" s="614">
        <v>0.20833333333333301</v>
      </c>
      <c r="DS22">
        <v>4245</v>
      </c>
      <c r="DT22">
        <v>5528</v>
      </c>
      <c r="DU22">
        <v>4580</v>
      </c>
      <c r="DV22">
        <v>4826</v>
      </c>
      <c r="DW22">
        <v>4278</v>
      </c>
      <c r="DX22" s="379">
        <v>4877</v>
      </c>
      <c r="DY22" s="379">
        <v>4466</v>
      </c>
      <c r="DZ22" s="379">
        <v>4143</v>
      </c>
      <c r="EA22" s="379">
        <v>4042</v>
      </c>
      <c r="EB22" s="379">
        <v>5011</v>
      </c>
      <c r="EC22" s="379">
        <v>4956</v>
      </c>
      <c r="ED22" s="379">
        <v>5019</v>
      </c>
      <c r="EE22" s="447">
        <f t="shared" si="29"/>
        <v>4664.25</v>
      </c>
      <c r="EF22" s="446">
        <f t="shared" si="30"/>
        <v>445.06876383931342</v>
      </c>
      <c r="EG22" s="445"/>
      <c r="EH22" s="443"/>
      <c r="EI22" s="443"/>
      <c r="EJ22" s="442"/>
      <c r="EL22" s="613">
        <v>0.20833333333333301</v>
      </c>
      <c r="EM22">
        <f t="shared" si="38"/>
        <v>86.632653061224488</v>
      </c>
      <c r="EN22">
        <f t="shared" si="5"/>
        <v>93.22091062394604</v>
      </c>
      <c r="EO22">
        <f t="shared" si="5"/>
        <v>84.052119654982576</v>
      </c>
      <c r="EP22">
        <f t="shared" si="5"/>
        <v>88.925741662060062</v>
      </c>
      <c r="EQ22">
        <f t="shared" si="5"/>
        <v>85.594237695078036</v>
      </c>
      <c r="ER22">
        <f t="shared" si="5"/>
        <v>89.093898428936797</v>
      </c>
      <c r="ES22">
        <f t="shared" si="5"/>
        <v>85.277830819171285</v>
      </c>
      <c r="ET22">
        <f t="shared" si="5"/>
        <v>88.620320855614978</v>
      </c>
      <c r="EU22">
        <f t="shared" si="5"/>
        <v>88.080191762911312</v>
      </c>
      <c r="EV22">
        <f t="shared" si="5"/>
        <v>92.659023668639051</v>
      </c>
      <c r="EW22">
        <f t="shared" si="5"/>
        <v>90.388473463432433</v>
      </c>
      <c r="EX22">
        <f t="shared" si="5"/>
        <v>95.89224302636606</v>
      </c>
      <c r="EY22" s="377">
        <f t="shared" si="6"/>
        <v>88.41321833599973</v>
      </c>
      <c r="EZ22" s="365">
        <f t="shared" si="7"/>
        <v>2.9306843179582955</v>
      </c>
      <c r="FA22" s="537"/>
      <c r="FB22" s="536"/>
      <c r="FC22" s="536"/>
      <c r="FD22" s="535"/>
      <c r="FF22" s="614">
        <v>0.20833333333333301</v>
      </c>
      <c r="FG22" s="393">
        <v>4074</v>
      </c>
      <c r="FH22">
        <v>5443</v>
      </c>
      <c r="FI22">
        <v>4636</v>
      </c>
      <c r="FJ22">
        <v>4822</v>
      </c>
      <c r="FK22">
        <v>4342</v>
      </c>
      <c r="FL22" s="379">
        <v>4818</v>
      </c>
      <c r="FM22" s="379">
        <v>4722</v>
      </c>
      <c r="FN22" s="379">
        <v>4308</v>
      </c>
      <c r="FO22" s="379">
        <v>4038</v>
      </c>
      <c r="FP22" s="379">
        <v>4948</v>
      </c>
      <c r="FQ22" s="461">
        <v>5078</v>
      </c>
      <c r="FR22" s="379">
        <v>4830</v>
      </c>
      <c r="FS22" s="447">
        <f t="shared" si="31"/>
        <v>4671.583333333333</v>
      </c>
      <c r="FT22" s="446">
        <f t="shared" si="32"/>
        <v>416.58600734440358</v>
      </c>
      <c r="FU22" s="445"/>
      <c r="FV22" s="443"/>
      <c r="FW22" s="443"/>
      <c r="FX22" s="442"/>
      <c r="FZ22" s="613">
        <v>0.20833333333333301</v>
      </c>
      <c r="GA22">
        <f t="shared" si="33"/>
        <v>83.142857142857139</v>
      </c>
      <c r="GB22">
        <f t="shared" si="8"/>
        <v>91.787521079257999</v>
      </c>
      <c r="GC22">
        <f t="shared" si="8"/>
        <v>85.079831161681042</v>
      </c>
      <c r="GD22">
        <f t="shared" si="8"/>
        <v>88.852036115717709</v>
      </c>
      <c r="GE22">
        <f t="shared" si="8"/>
        <v>86.87474989995998</v>
      </c>
      <c r="GF22">
        <f t="shared" si="8"/>
        <v>88.016075995615637</v>
      </c>
      <c r="GG22">
        <f t="shared" si="9"/>
        <v>90.166125644452933</v>
      </c>
      <c r="GH22">
        <f t="shared" si="9"/>
        <v>92.149732620320862</v>
      </c>
      <c r="GI22">
        <f t="shared" si="9"/>
        <v>87.993026803225106</v>
      </c>
      <c r="GJ22">
        <f t="shared" si="9"/>
        <v>91.494082840236686</v>
      </c>
      <c r="GK22">
        <f t="shared" si="9"/>
        <v>92.613532737552447</v>
      </c>
      <c r="GL22">
        <f t="shared" si="9"/>
        <v>92.281238058846</v>
      </c>
      <c r="GM22" s="377">
        <f t="shared" si="10"/>
        <v>88.924506549170687</v>
      </c>
      <c r="GN22" s="365">
        <f t="shared" si="11"/>
        <v>3.0734482830625978</v>
      </c>
      <c r="GO22" s="537"/>
      <c r="GP22" s="536"/>
      <c r="GQ22" s="536"/>
      <c r="GR22" s="535"/>
      <c r="GT22" s="614">
        <v>0.20833333333333301</v>
      </c>
      <c r="GU22" s="393"/>
      <c r="GV22">
        <v>5281</v>
      </c>
      <c r="GW22">
        <v>4604</v>
      </c>
      <c r="GX22">
        <v>4823</v>
      </c>
      <c r="GY22">
        <v>4189</v>
      </c>
      <c r="GZ22" s="379">
        <v>4846</v>
      </c>
      <c r="HA22" s="379">
        <v>4671</v>
      </c>
      <c r="HB22" s="379">
        <v>4167</v>
      </c>
      <c r="HC22" s="379">
        <v>3924</v>
      </c>
      <c r="HD22" s="379">
        <v>4929</v>
      </c>
      <c r="HE22" s="379">
        <v>5035</v>
      </c>
      <c r="HF22" s="379">
        <v>4899</v>
      </c>
      <c r="HG22" s="447">
        <f t="shared" si="34"/>
        <v>4669.818181818182</v>
      </c>
      <c r="HH22" s="446">
        <f t="shared" si="35"/>
        <v>415.41492948179371</v>
      </c>
      <c r="HI22" s="445"/>
      <c r="HJ22" s="443"/>
      <c r="HK22" s="443"/>
      <c r="HL22" s="442"/>
      <c r="HN22" s="613">
        <v>0.20833333333333301</v>
      </c>
      <c r="HP22">
        <f t="shared" si="39"/>
        <v>89.05564924114671</v>
      </c>
      <c r="HQ22">
        <f t="shared" si="12"/>
        <v>84.492567443567623</v>
      </c>
      <c r="HR22">
        <f t="shared" si="12"/>
        <v>88.870462502303297</v>
      </c>
      <c r="HS22">
        <f t="shared" si="12"/>
        <v>83.813525410164075</v>
      </c>
      <c r="HT22">
        <f t="shared" si="12"/>
        <v>88.527584947022291</v>
      </c>
      <c r="HU22">
        <f t="shared" si="13"/>
        <v>89.192285659728853</v>
      </c>
      <c r="HV22">
        <f t="shared" si="13"/>
        <v>89.133689839572199</v>
      </c>
      <c r="HW22">
        <f t="shared" si="13"/>
        <v>85.508825452168225</v>
      </c>
      <c r="HX22">
        <f t="shared" si="13"/>
        <v>91.142751479289942</v>
      </c>
      <c r="HY22">
        <f t="shared" si="13"/>
        <v>91.829290534378998</v>
      </c>
      <c r="HZ22">
        <f t="shared" si="13"/>
        <v>93.599541459686662</v>
      </c>
      <c r="IA22" s="377">
        <f t="shared" si="14"/>
        <v>88.156663250934216</v>
      </c>
      <c r="IB22" s="365">
        <f t="shared" si="15"/>
        <v>2.6912773977276618</v>
      </c>
      <c r="IC22" s="537"/>
      <c r="ID22" s="536"/>
      <c r="IE22" s="536"/>
      <c r="IF22" s="535"/>
      <c r="IH22" s="398"/>
      <c r="JB22" s="398"/>
      <c r="JP22" s="334"/>
      <c r="JQ22" s="3"/>
      <c r="JR22" s="3"/>
      <c r="JS22" s="3"/>
      <c r="JT22" s="3"/>
    </row>
    <row r="23" spans="2:280" ht="16" thickBot="1" x14ac:dyDescent="0.4">
      <c r="B23" s="579" t="s">
        <v>182</v>
      </c>
      <c r="C23" s="644">
        <f>AVERAGE(C8:C22)</f>
        <v>4252.3999999999996</v>
      </c>
      <c r="D23" s="644">
        <f>AVERAGE(D8:D22)</f>
        <v>5366</v>
      </c>
      <c r="E23" s="644">
        <f>AVERAGE(E8:E22)</f>
        <v>4501.666666666667</v>
      </c>
      <c r="F23" s="644">
        <f>AVERAGE(F8:F22)</f>
        <v>4633.1333333333332</v>
      </c>
      <c r="G23" s="644">
        <f>AVERAGE(G8:G22)</f>
        <v>4239</v>
      </c>
      <c r="H23" s="644">
        <f t="shared" ref="H23:N23" ca="1" si="40">AVERAGE(H8:H23)</f>
        <v>4596.5625</v>
      </c>
      <c r="I23" s="644">
        <f t="shared" ca="1" si="40"/>
        <v>4074.3333333333335</v>
      </c>
      <c r="J23" s="644">
        <f t="shared" ca="1" si="40"/>
        <v>3917.8</v>
      </c>
      <c r="K23" s="644">
        <f t="shared" ca="1" si="40"/>
        <v>3897.2</v>
      </c>
      <c r="L23" s="644">
        <f t="shared" ca="1" si="40"/>
        <v>4949.8</v>
      </c>
      <c r="M23" s="644">
        <f t="shared" ca="1" si="40"/>
        <v>4949.8</v>
      </c>
      <c r="N23" s="325">
        <f t="shared" ca="1" si="40"/>
        <v>4809</v>
      </c>
      <c r="O23" s="534"/>
      <c r="P23" s="422"/>
      <c r="Q23" s="432"/>
      <c r="R23" s="431"/>
      <c r="S23" s="431"/>
      <c r="T23" s="430"/>
      <c r="V23" s="368" t="s">
        <v>182</v>
      </c>
      <c r="W23" s="610">
        <f>AVERAGE(W8:W22)</f>
        <v>86.783673469387764</v>
      </c>
      <c r="X23" s="610">
        <f>AVERAGE(X8:X22)</f>
        <v>90.489038785834737</v>
      </c>
      <c r="Y23" s="610">
        <f>AVERAGE(Y8:Y22)</f>
        <v>82.614547011684124</v>
      </c>
      <c r="Z23" s="610">
        <f>AVERAGE(Z8:Z22)</f>
        <v>85.371905902585837</v>
      </c>
      <c r="AA23" s="610">
        <f t="shared" ref="AA23:AG23" si="41">AVERAGE(AB8:AB22)</f>
        <v>79.974424552429682</v>
      </c>
      <c r="AB23" s="610">
        <f t="shared" si="41"/>
        <v>80.143848259181468</v>
      </c>
      <c r="AC23" s="681">
        <f t="shared" si="41"/>
        <v>86.536898395721934</v>
      </c>
      <c r="AD23" s="681">
        <f t="shared" si="41"/>
        <v>87.625481223214948</v>
      </c>
      <c r="AE23" s="681">
        <f t="shared" si="41"/>
        <v>91.527366863905328</v>
      </c>
      <c r="AF23" s="681">
        <f t="shared" si="41"/>
        <v>85.194236731716202</v>
      </c>
      <c r="AG23" s="681">
        <f t="shared" si="41"/>
        <v>91.880015284677114</v>
      </c>
      <c r="AH23" s="681">
        <f>AVERAGE(AH8:AH22)</f>
        <v>91.880015284677114</v>
      </c>
      <c r="AI23" s="681">
        <f>AVERAGE(AI8:AI22)</f>
        <v>86.079613504213953</v>
      </c>
      <c r="AJ23" s="585"/>
      <c r="AK23" s="415"/>
      <c r="AL23" s="414"/>
      <c r="AM23" s="414"/>
      <c r="AN23" s="413"/>
      <c r="AP23" s="579" t="s">
        <v>182</v>
      </c>
      <c r="AQ23" s="437">
        <f>AVERAGE(AQ8:AQ22)</f>
        <v>4261.1333333333332</v>
      </c>
      <c r="AR23" s="434">
        <f t="shared" ref="AR23:BB23" si="42">AVERAGE(AR8:AR22)</f>
        <v>5180.666666666667</v>
      </c>
      <c r="AS23" s="434">
        <f t="shared" si="42"/>
        <v>4600.8</v>
      </c>
      <c r="AT23" s="434">
        <f t="shared" si="42"/>
        <v>4657.333333333333</v>
      </c>
      <c r="AU23" s="434">
        <f t="shared" si="42"/>
        <v>4318.9333333333334</v>
      </c>
      <c r="AV23" s="434">
        <f t="shared" si="42"/>
        <v>4723.8666666666668</v>
      </c>
      <c r="AW23" s="434">
        <f t="shared" si="42"/>
        <v>4291.333333333333</v>
      </c>
      <c r="AX23" s="434">
        <f t="shared" si="42"/>
        <v>4170</v>
      </c>
      <c r="AY23" s="434">
        <f t="shared" si="42"/>
        <v>4063.8</v>
      </c>
      <c r="AZ23" s="434">
        <f t="shared" si="42"/>
        <v>4994.2666666666664</v>
      </c>
      <c r="BA23" s="434">
        <f t="shared" si="42"/>
        <v>4775.333333333333</v>
      </c>
      <c r="BB23" s="584">
        <f t="shared" si="42"/>
        <v>4864.0666666666666</v>
      </c>
      <c r="BC23" s="534"/>
      <c r="BD23" s="422"/>
      <c r="BE23" s="432"/>
      <c r="BF23" s="431"/>
      <c r="BG23" s="431"/>
      <c r="BH23" s="430"/>
      <c r="BJ23" s="368" t="s">
        <v>182</v>
      </c>
      <c r="BK23" s="610">
        <f t="shared" ref="BK23:BW23" si="43">AVERAGE(BK8:BK22)</f>
        <v>86.961904761904762</v>
      </c>
      <c r="BL23" s="610">
        <f t="shared" si="43"/>
        <v>87.363687464867908</v>
      </c>
      <c r="BM23" s="610">
        <f t="shared" si="43"/>
        <v>84.433841071756277</v>
      </c>
      <c r="BN23" s="610">
        <f t="shared" si="43"/>
        <v>85.817824457957116</v>
      </c>
      <c r="BO23" s="610">
        <f t="shared" si="43"/>
        <v>86.413231959450442</v>
      </c>
      <c r="BP23" s="610">
        <f t="shared" si="43"/>
        <v>86.296431616124707</v>
      </c>
      <c r="BQ23" s="681">
        <f t="shared" si="43"/>
        <v>81.942587995671815</v>
      </c>
      <c r="BR23" s="681">
        <f t="shared" si="43"/>
        <v>89.19786096256685</v>
      </c>
      <c r="BS23" s="681">
        <f t="shared" si="43"/>
        <v>88.555240793201122</v>
      </c>
      <c r="BT23" s="681">
        <f t="shared" si="43"/>
        <v>92.349605522682424</v>
      </c>
      <c r="BU23" s="681">
        <f t="shared" si="43"/>
        <v>87.09344033071919</v>
      </c>
      <c r="BV23" s="681">
        <f t="shared" si="43"/>
        <v>92.932110559164428</v>
      </c>
      <c r="BW23" s="681">
        <f t="shared" si="43"/>
        <v>87.446480624672233</v>
      </c>
      <c r="BX23" s="585"/>
      <c r="BY23" s="415"/>
      <c r="BZ23" s="414"/>
      <c r="CA23" s="414"/>
      <c r="CB23" s="413"/>
      <c r="CD23" s="579" t="s">
        <v>182</v>
      </c>
      <c r="CE23" s="437">
        <f>AVERAGE(CE9:CE22)</f>
        <v>4414.7142857142853</v>
      </c>
      <c r="CF23" s="434">
        <f t="shared" ref="CF23:CP23" si="44">AVERAGE(CF8:CF22)</f>
        <v>5366.8666666666668</v>
      </c>
      <c r="CG23" s="434">
        <f t="shared" si="44"/>
        <v>4510.0666666666666</v>
      </c>
      <c r="CH23" s="434">
        <f t="shared" si="44"/>
        <v>4686</v>
      </c>
      <c r="CI23" s="434">
        <f t="shared" si="44"/>
        <v>4331.8666666666668</v>
      </c>
      <c r="CJ23" s="434">
        <f t="shared" si="44"/>
        <v>4751.2666666666664</v>
      </c>
      <c r="CK23" s="434">
        <f t="shared" si="44"/>
        <v>4268.8</v>
      </c>
      <c r="CL23" s="434">
        <f t="shared" si="44"/>
        <v>4090.8666666666668</v>
      </c>
      <c r="CM23" s="434">
        <f t="shared" si="44"/>
        <v>4041.6666666666665</v>
      </c>
      <c r="CN23" s="434">
        <f t="shared" si="44"/>
        <v>4990.5333333333338</v>
      </c>
      <c r="CO23" s="434">
        <f t="shared" si="44"/>
        <v>4757.9333333333334</v>
      </c>
      <c r="CP23" s="584">
        <f t="shared" si="44"/>
        <v>4895.4666666666662</v>
      </c>
      <c r="CQ23" s="534"/>
      <c r="CR23" s="422"/>
      <c r="CS23" s="432"/>
      <c r="CT23" s="431"/>
      <c r="CU23" s="431"/>
      <c r="CV23" s="430"/>
      <c r="CX23" s="368" t="s">
        <v>182</v>
      </c>
      <c r="CY23" s="610">
        <f t="shared" ref="CY23:DK23" si="45">AVERAGE(CY8:CY22)</f>
        <v>88.51428571428572</v>
      </c>
      <c r="CZ23" s="610">
        <f t="shared" si="45"/>
        <v>90.503653738055093</v>
      </c>
      <c r="DA23" s="610">
        <f t="shared" si="45"/>
        <v>82.768703737688881</v>
      </c>
      <c r="DB23" s="610">
        <f t="shared" si="45"/>
        <v>86.346047540077379</v>
      </c>
      <c r="DC23" s="610">
        <f t="shared" si="45"/>
        <v>86.672002134186997</v>
      </c>
      <c r="DD23" s="610">
        <f>AVERAGE(DD8:DD22)</f>
        <v>86.796979661429788</v>
      </c>
      <c r="DE23" s="610">
        <f t="shared" si="45"/>
        <v>81.512316211571502</v>
      </c>
      <c r="DF23" s="610">
        <f t="shared" si="45"/>
        <v>87.505169340463453</v>
      </c>
      <c r="DG23" s="610">
        <f t="shared" si="45"/>
        <v>88.072928016270779</v>
      </c>
      <c r="DH23" s="610">
        <f t="shared" si="45"/>
        <v>92.280571992110467</v>
      </c>
      <c r="DI23" s="610">
        <f t="shared" si="45"/>
        <v>86.776095811295519</v>
      </c>
      <c r="DJ23" s="610">
        <f t="shared" si="45"/>
        <v>93.532034135778858</v>
      </c>
      <c r="DK23" s="610">
        <f t="shared" si="45"/>
        <v>87.606732336101217</v>
      </c>
      <c r="DL23" s="585"/>
      <c r="DM23" s="415"/>
      <c r="DN23" s="414"/>
      <c r="DO23" s="414"/>
      <c r="DP23" s="413"/>
      <c r="DR23" s="579" t="s">
        <v>182</v>
      </c>
      <c r="DS23" s="434">
        <f t="shared" ref="DS23:ED23" si="46">AVERAGE(DS8:DS22)</f>
        <v>4356.4666666666662</v>
      </c>
      <c r="DT23" s="434">
        <f t="shared" si="46"/>
        <v>5228.9333333333334</v>
      </c>
      <c r="DU23" s="434">
        <f t="shared" si="46"/>
        <v>4615.333333333333</v>
      </c>
      <c r="DV23" s="434">
        <f t="shared" si="46"/>
        <v>4726.2666666666664</v>
      </c>
      <c r="DW23" s="434">
        <f t="shared" si="46"/>
        <v>4162.6000000000004</v>
      </c>
      <c r="DX23" s="434">
        <f t="shared" si="46"/>
        <v>4721.6000000000004</v>
      </c>
      <c r="DY23" s="434">
        <f t="shared" si="46"/>
        <v>4312.0666666666666</v>
      </c>
      <c r="DZ23" s="434">
        <f t="shared" si="46"/>
        <v>4041.6</v>
      </c>
      <c r="EA23" s="434">
        <f t="shared" si="46"/>
        <v>3976.7333333333331</v>
      </c>
      <c r="EB23" s="434">
        <f t="shared" si="46"/>
        <v>4961.9333333333334</v>
      </c>
      <c r="EC23" s="434">
        <f t="shared" si="46"/>
        <v>4748.8666666666668</v>
      </c>
      <c r="ED23" s="584">
        <f t="shared" si="46"/>
        <v>4875.2</v>
      </c>
      <c r="EE23" s="534"/>
      <c r="EF23" s="422"/>
      <c r="EG23" s="432"/>
      <c r="EH23" s="431"/>
      <c r="EI23" s="431"/>
      <c r="EJ23" s="430"/>
      <c r="EL23" s="368" t="s">
        <v>182</v>
      </c>
      <c r="EM23" s="610">
        <f t="shared" ref="EM23:EY23" si="47">AVERAGE(EM8:EM22)</f>
        <v>88.907482993197306</v>
      </c>
      <c r="EN23" s="610">
        <f t="shared" si="47"/>
        <v>88.177627880831935</v>
      </c>
      <c r="EO23" s="610">
        <f t="shared" si="47"/>
        <v>84.700556677066132</v>
      </c>
      <c r="EP23" s="610">
        <f t="shared" si="47"/>
        <v>87.088016706590508</v>
      </c>
      <c r="EQ23" s="610">
        <f t="shared" si="47"/>
        <v>83.28531412565026</v>
      </c>
      <c r="ER23" s="610">
        <f t="shared" si="47"/>
        <v>86.255023748629895</v>
      </c>
      <c r="ES23" s="681">
        <f t="shared" si="47"/>
        <v>82.338488956781873</v>
      </c>
      <c r="ET23" s="681">
        <f t="shared" si="47"/>
        <v>86.451336898395709</v>
      </c>
      <c r="EU23" s="681">
        <f t="shared" si="47"/>
        <v>86.657950170698058</v>
      </c>
      <c r="EV23" s="681">
        <f t="shared" si="47"/>
        <v>91.751725838264292</v>
      </c>
      <c r="EW23" s="681">
        <f t="shared" si="47"/>
        <v>86.610736214967474</v>
      </c>
      <c r="EX23" s="681">
        <f t="shared" si="47"/>
        <v>93.144822315628559</v>
      </c>
      <c r="EY23" s="681">
        <f t="shared" si="47"/>
        <v>86.565841837370314</v>
      </c>
      <c r="EZ23" s="585"/>
      <c r="FA23" s="415"/>
      <c r="FB23" s="414"/>
      <c r="FC23" s="414"/>
      <c r="FD23" s="413"/>
      <c r="FF23" s="579" t="s">
        <v>182</v>
      </c>
      <c r="FG23" s="437">
        <f>AVERAGE(FG8:FG22)</f>
        <v>4179.7333333333336</v>
      </c>
      <c r="FH23" s="434">
        <f t="shared" ref="FH23:FR23" si="48">AVERAGE(FH8:FH22)</f>
        <v>4875</v>
      </c>
      <c r="FI23" s="434">
        <f t="shared" si="48"/>
        <v>4555.666666666667</v>
      </c>
      <c r="FJ23" s="434">
        <f t="shared" si="48"/>
        <v>4614</v>
      </c>
      <c r="FK23" s="434">
        <f t="shared" si="48"/>
        <v>4327.7333333333336</v>
      </c>
      <c r="FL23" s="434">
        <f t="shared" si="48"/>
        <v>4645.8</v>
      </c>
      <c r="FM23" s="434">
        <f t="shared" si="48"/>
        <v>4501.9333333333334</v>
      </c>
      <c r="FN23" s="434">
        <f t="shared" si="48"/>
        <v>4125</v>
      </c>
      <c r="FO23" s="434">
        <f t="shared" si="48"/>
        <v>3856.6</v>
      </c>
      <c r="FP23" s="434">
        <f t="shared" si="48"/>
        <v>4921.7333333333336</v>
      </c>
      <c r="FQ23" s="434">
        <f t="shared" si="48"/>
        <v>4718.1333333333332</v>
      </c>
      <c r="FR23" s="584">
        <f t="shared" si="48"/>
        <v>4935.4666666666662</v>
      </c>
      <c r="FS23" s="534"/>
      <c r="FT23" s="422"/>
      <c r="FU23" s="432"/>
      <c r="FV23" s="431"/>
      <c r="FW23" s="431"/>
      <c r="FX23" s="430"/>
      <c r="FZ23" s="368" t="s">
        <v>182</v>
      </c>
      <c r="GA23" s="610">
        <f t="shared" ref="GA23:GM23" si="49">AVERAGE(GA8:GA22)</f>
        <v>85.300680272108849</v>
      </c>
      <c r="GB23" s="610">
        <f t="shared" si="49"/>
        <v>82.209106239460382</v>
      </c>
      <c r="GC23" s="610">
        <f t="shared" si="49"/>
        <v>83.605554536000497</v>
      </c>
      <c r="GD23" s="610">
        <f t="shared" si="49"/>
        <v>85.019347705914868</v>
      </c>
      <c r="GE23" s="610">
        <f t="shared" si="49"/>
        <v>86.589302387621728</v>
      </c>
      <c r="GF23" s="610">
        <f t="shared" si="49"/>
        <v>84.870295944464743</v>
      </c>
      <c r="GG23" s="681">
        <f t="shared" si="49"/>
        <v>85.96397428553243</v>
      </c>
      <c r="GH23" s="681">
        <f t="shared" si="49"/>
        <v>88.235294117647072</v>
      </c>
      <c r="GI23" s="681">
        <f t="shared" si="49"/>
        <v>84.040095881455656</v>
      </c>
      <c r="GJ23" s="681">
        <f t="shared" si="49"/>
        <v>91.008382642998001</v>
      </c>
      <c r="GK23" s="681">
        <f t="shared" si="49"/>
        <v>86.050215818590814</v>
      </c>
      <c r="GL23" s="681">
        <f t="shared" si="49"/>
        <v>94.296267991338667</v>
      </c>
      <c r="GM23" s="681">
        <f t="shared" si="49"/>
        <v>85.717477257435903</v>
      </c>
      <c r="GN23" s="585"/>
      <c r="GO23" s="415"/>
      <c r="GP23" s="414"/>
      <c r="GQ23" s="414"/>
      <c r="GR23" s="413"/>
      <c r="GT23" s="579" t="s">
        <v>182</v>
      </c>
      <c r="GU23" s="437" t="e">
        <f>AVERAGE(GU8:GU22)</f>
        <v>#DIV/0!</v>
      </c>
      <c r="GV23" s="437">
        <f>AVERAGE(GV8:GV22)</f>
        <v>5288.2666666666664</v>
      </c>
      <c r="GW23" s="434">
        <f t="shared" ref="GW23:HF23" si="50">AVERAGE(GW8:GW22)</f>
        <v>4646.333333333333</v>
      </c>
      <c r="GX23" s="434">
        <f t="shared" si="50"/>
        <v>4769.666666666667</v>
      </c>
      <c r="GY23" s="434">
        <f t="shared" si="50"/>
        <v>4216.7333333333336</v>
      </c>
      <c r="GZ23" s="434">
        <f t="shared" si="50"/>
        <v>4624</v>
      </c>
      <c r="HA23" s="434">
        <f t="shared" si="50"/>
        <v>4597</v>
      </c>
      <c r="HB23" s="434">
        <f t="shared" si="50"/>
        <v>4141.7333333333336</v>
      </c>
      <c r="HC23" s="434">
        <f t="shared" si="50"/>
        <v>3847.8666666666668</v>
      </c>
      <c r="HD23" s="434">
        <f t="shared" si="50"/>
        <v>4899.8</v>
      </c>
      <c r="HE23" s="434">
        <f t="shared" si="50"/>
        <v>4854.2666666666664</v>
      </c>
      <c r="HF23" s="584">
        <f t="shared" si="50"/>
        <v>4926.666666666667</v>
      </c>
      <c r="HG23" s="534"/>
      <c r="HH23" s="422"/>
      <c r="HI23" s="432"/>
      <c r="HJ23" s="431"/>
      <c r="HK23" s="431"/>
      <c r="HL23" s="430"/>
      <c r="HN23" s="368" t="s">
        <v>182</v>
      </c>
      <c r="HO23" s="610"/>
      <c r="HP23" s="610">
        <f t="shared" ref="HP23:IA23" si="51">AVERAGE(HP8:HP22)</f>
        <v>89.178189994378883</v>
      </c>
      <c r="HQ23" s="610">
        <f t="shared" si="51"/>
        <v>85.269468403988483</v>
      </c>
      <c r="HR23" s="610">
        <f t="shared" si="51"/>
        <v>87.887721884405153</v>
      </c>
      <c r="HS23" s="610">
        <f t="shared" si="51"/>
        <v>84.368414032279588</v>
      </c>
      <c r="HT23" s="610">
        <f t="shared" si="51"/>
        <v>84.472049689440993</v>
      </c>
      <c r="HU23" s="681">
        <f t="shared" si="51"/>
        <v>87.779262936795874</v>
      </c>
      <c r="HV23" s="681">
        <f t="shared" si="51"/>
        <v>88.59322638146169</v>
      </c>
      <c r="HW23" s="681">
        <f t="shared" si="51"/>
        <v>83.849785719474099</v>
      </c>
      <c r="HX23" s="681">
        <f t="shared" si="51"/>
        <v>90.602810650887562</v>
      </c>
      <c r="HY23" s="681">
        <f t="shared" si="51"/>
        <v>88.53304152228101</v>
      </c>
      <c r="HZ23" s="681">
        <f t="shared" si="51"/>
        <v>94.128136543115531</v>
      </c>
      <c r="IA23" s="681">
        <f t="shared" si="51"/>
        <v>87.053397121539305</v>
      </c>
      <c r="IB23" s="585"/>
      <c r="IC23" s="415"/>
      <c r="ID23" s="414"/>
      <c r="IE23" s="414"/>
      <c r="IF23" s="413"/>
      <c r="IH23" s="334"/>
      <c r="IW23" s="526"/>
      <c r="IX23" s="42"/>
      <c r="IY23" s="42"/>
      <c r="JB23" s="334"/>
      <c r="JC23" s="334"/>
      <c r="JD23" s="334"/>
      <c r="JE23" s="334"/>
      <c r="JF23" s="334"/>
      <c r="JG23" s="334"/>
      <c r="JH23" s="334"/>
      <c r="JI23" s="334"/>
      <c r="JJ23" s="334"/>
      <c r="JK23" s="334"/>
      <c r="JL23" s="334"/>
      <c r="JM23" s="334"/>
      <c r="JN23" s="334"/>
      <c r="JQ23" s="526"/>
      <c r="JR23" s="525"/>
      <c r="JS23" s="525"/>
      <c r="JT23" s="3"/>
    </row>
    <row r="24" spans="2:280" ht="15.5" x14ac:dyDescent="0.35">
      <c r="V24" s="334" t="s">
        <v>136</v>
      </c>
      <c r="W24" s="334">
        <f>COUNTIF(W8:W22,"&gt;=90")</f>
        <v>6</v>
      </c>
      <c r="X24" s="334">
        <f t="shared" ref="X24:AH24" si="52">COUNTIF(X8:X22,"&gt;=90")</f>
        <v>7</v>
      </c>
      <c r="Y24" s="334">
        <f t="shared" si="52"/>
        <v>0</v>
      </c>
      <c r="Z24" s="334">
        <f t="shared" si="52"/>
        <v>3</v>
      </c>
      <c r="AA24" s="334">
        <f t="shared" si="52"/>
        <v>1</v>
      </c>
      <c r="AB24" s="334">
        <f t="shared" si="52"/>
        <v>1</v>
      </c>
      <c r="AC24" s="334">
        <f t="shared" si="52"/>
        <v>0</v>
      </c>
      <c r="AD24" s="334">
        <f t="shared" si="52"/>
        <v>6</v>
      </c>
      <c r="AE24" s="334">
        <f t="shared" si="52"/>
        <v>9</v>
      </c>
      <c r="AF24" s="334">
        <f t="shared" si="52"/>
        <v>13</v>
      </c>
      <c r="AG24" s="334">
        <f t="shared" si="52"/>
        <v>2</v>
      </c>
      <c r="AH24" s="334">
        <f t="shared" si="52"/>
        <v>12</v>
      </c>
      <c r="AL24" s="398"/>
      <c r="AP24" s="398"/>
      <c r="AZ24" s="309"/>
      <c r="BA24" s="309"/>
      <c r="BB24" s="309"/>
      <c r="BC24" s="309"/>
      <c r="BD24" s="309"/>
      <c r="BJ24" s="334" t="s">
        <v>136</v>
      </c>
      <c r="BK24" s="334">
        <f>COUNTIF(BK8:BK22,"&gt;=90")</f>
        <v>6</v>
      </c>
      <c r="BL24" s="334">
        <f t="shared" ref="BL24:BV24" si="53">COUNTIF(BL8:BL22,"&gt;=90")</f>
        <v>11</v>
      </c>
      <c r="BM24" s="334">
        <f t="shared" si="53"/>
        <v>2</v>
      </c>
      <c r="BN24" s="334">
        <f t="shared" si="53"/>
        <v>7</v>
      </c>
      <c r="BO24" s="334">
        <f t="shared" si="53"/>
        <v>4</v>
      </c>
      <c r="BP24" s="334">
        <f t="shared" si="53"/>
        <v>2</v>
      </c>
      <c r="BQ24" s="334">
        <f t="shared" si="53"/>
        <v>0</v>
      </c>
      <c r="BR24" s="334">
        <f t="shared" si="53"/>
        <v>10</v>
      </c>
      <c r="BS24" s="334">
        <f t="shared" si="53"/>
        <v>9</v>
      </c>
      <c r="BT24" s="334">
        <f t="shared" si="53"/>
        <v>13</v>
      </c>
      <c r="BU24" s="334">
        <f t="shared" si="53"/>
        <v>2</v>
      </c>
      <c r="BV24" s="334">
        <f t="shared" si="53"/>
        <v>12</v>
      </c>
      <c r="BZ24" s="398"/>
      <c r="CD24" s="398"/>
      <c r="CN24" s="309"/>
      <c r="CO24" s="309"/>
      <c r="CP24" s="309"/>
      <c r="CQ24" s="309"/>
      <c r="CR24" s="309"/>
      <c r="CX24" s="334" t="s">
        <v>136</v>
      </c>
      <c r="CY24" s="334">
        <f>COUNTIF(CY8:CY22,"&gt;=90")</f>
        <v>6</v>
      </c>
      <c r="CZ24" s="334">
        <f t="shared" ref="CZ24:DJ24" si="54">COUNTIF(CZ8:CZ22,"&gt;=90")</f>
        <v>12</v>
      </c>
      <c r="DA24" s="334">
        <f t="shared" si="54"/>
        <v>2</v>
      </c>
      <c r="DB24" s="334">
        <f t="shared" si="54"/>
        <v>7</v>
      </c>
      <c r="DC24" s="334">
        <f t="shared" si="54"/>
        <v>5</v>
      </c>
      <c r="DD24" s="334">
        <f t="shared" si="54"/>
        <v>2</v>
      </c>
      <c r="DE24" s="334">
        <f t="shared" si="54"/>
        <v>0</v>
      </c>
      <c r="DF24" s="334">
        <f t="shared" si="54"/>
        <v>6</v>
      </c>
      <c r="DG24" s="334">
        <f t="shared" si="54"/>
        <v>7</v>
      </c>
      <c r="DH24" s="334">
        <f t="shared" si="54"/>
        <v>13</v>
      </c>
      <c r="DI24" s="334">
        <f t="shared" si="54"/>
        <v>4</v>
      </c>
      <c r="DJ24" s="334">
        <f t="shared" si="54"/>
        <v>13</v>
      </c>
      <c r="DN24" s="398"/>
      <c r="DR24" s="398"/>
      <c r="EB24" s="309"/>
      <c r="EC24" s="309"/>
      <c r="ED24" s="309"/>
      <c r="EE24" s="309"/>
      <c r="EF24" s="309"/>
      <c r="EL24" s="334" t="s">
        <v>136</v>
      </c>
      <c r="EM24" s="334">
        <f>COUNTIF(EM8:EM22,"&gt;=90")</f>
        <v>5</v>
      </c>
      <c r="EN24" s="334">
        <f t="shared" ref="EN24:EX24" si="55">COUNTIF(EN8:EN22,"&gt;=90")</f>
        <v>11</v>
      </c>
      <c r="EO24" s="334">
        <f t="shared" si="55"/>
        <v>1</v>
      </c>
      <c r="EP24" s="334">
        <f t="shared" si="55"/>
        <v>8</v>
      </c>
      <c r="EQ24" s="334">
        <f t="shared" si="55"/>
        <v>2</v>
      </c>
      <c r="ER24" s="334">
        <f t="shared" si="55"/>
        <v>4</v>
      </c>
      <c r="ES24" s="334">
        <f t="shared" si="55"/>
        <v>1</v>
      </c>
      <c r="ET24" s="334">
        <f t="shared" si="55"/>
        <v>2</v>
      </c>
      <c r="EU24" s="334">
        <f t="shared" si="55"/>
        <v>5</v>
      </c>
      <c r="EV24" s="334">
        <f t="shared" si="55"/>
        <v>12</v>
      </c>
      <c r="EW24" s="334">
        <f t="shared" si="55"/>
        <v>4</v>
      </c>
      <c r="EX24" s="334">
        <f t="shared" si="55"/>
        <v>13</v>
      </c>
      <c r="FB24" s="398"/>
      <c r="FF24" s="398"/>
      <c r="FP24" s="309"/>
      <c r="FQ24" s="309"/>
      <c r="FR24" s="309"/>
      <c r="FS24" s="309"/>
      <c r="FT24" s="309"/>
      <c r="FZ24" s="334" t="s">
        <v>136</v>
      </c>
      <c r="GA24" s="334">
        <f>COUNTIF(GA8:GA22,"&gt;=90")</f>
        <v>3</v>
      </c>
      <c r="GB24" s="334">
        <f t="shared" ref="GB24:GL24" si="56">COUNTIF(GB8:GB22,"&gt;=90")</f>
        <v>10</v>
      </c>
      <c r="GC24" s="334">
        <f t="shared" si="56"/>
        <v>1</v>
      </c>
      <c r="GD24" s="334">
        <f t="shared" si="56"/>
        <v>8</v>
      </c>
      <c r="GE24" s="334">
        <f t="shared" si="56"/>
        <v>2</v>
      </c>
      <c r="GF24" s="334">
        <f t="shared" si="56"/>
        <v>1</v>
      </c>
      <c r="GG24" s="334">
        <f t="shared" si="56"/>
        <v>3</v>
      </c>
      <c r="GH24" s="334">
        <f t="shared" si="56"/>
        <v>6</v>
      </c>
      <c r="GI24" s="334">
        <f t="shared" si="56"/>
        <v>1</v>
      </c>
      <c r="GJ24" s="334">
        <f t="shared" si="56"/>
        <v>12</v>
      </c>
      <c r="GK24" s="334">
        <f t="shared" si="56"/>
        <v>7</v>
      </c>
      <c r="GL24" s="334">
        <f t="shared" si="56"/>
        <v>14</v>
      </c>
      <c r="GP24" s="398"/>
      <c r="GT24" s="398"/>
      <c r="HD24" s="309"/>
      <c r="HE24" s="309"/>
      <c r="HF24" s="309"/>
      <c r="HG24" s="309"/>
      <c r="HH24" s="309"/>
      <c r="HN24" s="334" t="s">
        <v>136</v>
      </c>
      <c r="HO24" s="334">
        <f>COUNTIF(HO8:HO22,"&gt;=90")</f>
        <v>0</v>
      </c>
      <c r="HP24" s="334">
        <f t="shared" ref="HP24:HZ24" si="57">COUNTIF(HP8:HP22,"&gt;=90")</f>
        <v>10</v>
      </c>
      <c r="HQ24" s="334">
        <f t="shared" si="57"/>
        <v>4</v>
      </c>
      <c r="HR24" s="334">
        <f t="shared" si="57"/>
        <v>9</v>
      </c>
      <c r="HS24" s="334">
        <f t="shared" si="57"/>
        <v>4</v>
      </c>
      <c r="HT24" s="334">
        <f t="shared" si="57"/>
        <v>3</v>
      </c>
      <c r="HU24" s="334">
        <f t="shared" si="57"/>
        <v>6</v>
      </c>
      <c r="HV24" s="334">
        <f t="shared" si="57"/>
        <v>7</v>
      </c>
      <c r="HW24" s="334">
        <f t="shared" si="57"/>
        <v>1</v>
      </c>
      <c r="HX24" s="334">
        <f t="shared" si="57"/>
        <v>12</v>
      </c>
      <c r="HY24" s="334">
        <f t="shared" si="57"/>
        <v>8</v>
      </c>
      <c r="HZ24" s="334">
        <f t="shared" si="57"/>
        <v>13</v>
      </c>
      <c r="ID24" s="398"/>
      <c r="IH24" s="398"/>
      <c r="JB24" s="334"/>
      <c r="JC24" s="334"/>
      <c r="JD24" s="334"/>
      <c r="JE24" s="334"/>
      <c r="JF24" s="334"/>
      <c r="JG24" s="334"/>
      <c r="JH24" s="334"/>
      <c r="JI24" s="334"/>
      <c r="JJ24" s="334"/>
      <c r="JK24" s="334"/>
      <c r="JL24" s="334"/>
      <c r="JM24" s="334"/>
      <c r="JN24" s="334"/>
      <c r="JR24" s="398"/>
    </row>
    <row r="25" spans="2:280" ht="15.5" x14ac:dyDescent="0.35">
      <c r="B25" s="398"/>
      <c r="L25" s="309"/>
      <c r="M25" s="309"/>
      <c r="N25" s="309"/>
      <c r="O25" s="309"/>
      <c r="P25" s="309"/>
      <c r="V25" s="334" t="s">
        <v>135</v>
      </c>
      <c r="W25" s="334">
        <f>COUNTIF(W8:W22,"&gt;=85")</f>
        <v>11</v>
      </c>
      <c r="X25" s="334">
        <f t="shared" ref="X25:AH25" si="58">COUNTIF(X8:X22,"&gt;=85")</f>
        <v>14</v>
      </c>
      <c r="Y25" s="334">
        <f t="shared" si="58"/>
        <v>8</v>
      </c>
      <c r="Z25" s="334">
        <f t="shared" si="58"/>
        <v>10</v>
      </c>
      <c r="AA25" s="334">
        <f t="shared" si="58"/>
        <v>12</v>
      </c>
      <c r="AB25" s="334">
        <f t="shared" si="58"/>
        <v>9</v>
      </c>
      <c r="AC25" s="334">
        <f t="shared" si="58"/>
        <v>1</v>
      </c>
      <c r="AD25" s="334">
        <f t="shared" si="58"/>
        <v>11</v>
      </c>
      <c r="AE25" s="334">
        <f t="shared" si="58"/>
        <v>12</v>
      </c>
      <c r="AF25" s="334">
        <f t="shared" si="58"/>
        <v>13</v>
      </c>
      <c r="AG25" s="334">
        <f t="shared" si="58"/>
        <v>12</v>
      </c>
      <c r="AH25" s="334">
        <f t="shared" si="58"/>
        <v>13</v>
      </c>
      <c r="AL25" s="398"/>
      <c r="AP25" s="398"/>
      <c r="AZ25" s="309"/>
      <c r="BA25" s="309"/>
      <c r="BB25" s="309"/>
      <c r="BC25" s="309"/>
      <c r="BD25" s="309"/>
      <c r="BJ25" s="334" t="s">
        <v>135</v>
      </c>
      <c r="BK25" s="334">
        <f>COUNTIF(BK8:BK22,"&gt;=85")</f>
        <v>12</v>
      </c>
      <c r="BL25" s="334">
        <f t="shared" ref="BL25:BV25" si="59">COUNTIF(BL8:BL22,"&gt;=85")</f>
        <v>13</v>
      </c>
      <c r="BM25" s="334">
        <f t="shared" si="59"/>
        <v>8</v>
      </c>
      <c r="BN25" s="334">
        <f t="shared" si="59"/>
        <v>12</v>
      </c>
      <c r="BO25" s="334">
        <f t="shared" si="59"/>
        <v>12</v>
      </c>
      <c r="BP25" s="334">
        <f t="shared" si="59"/>
        <v>12</v>
      </c>
      <c r="BQ25" s="334">
        <f t="shared" si="59"/>
        <v>5</v>
      </c>
      <c r="BR25" s="334">
        <f t="shared" si="59"/>
        <v>13</v>
      </c>
      <c r="BS25" s="334">
        <f t="shared" si="59"/>
        <v>13</v>
      </c>
      <c r="BT25" s="334">
        <f t="shared" si="59"/>
        <v>13</v>
      </c>
      <c r="BU25" s="334">
        <f t="shared" si="59"/>
        <v>12</v>
      </c>
      <c r="BV25" s="334">
        <f t="shared" si="59"/>
        <v>13</v>
      </c>
      <c r="BZ25" s="398"/>
      <c r="CD25" s="398"/>
      <c r="CN25" s="309"/>
      <c r="CO25" s="309"/>
      <c r="CP25" s="309"/>
      <c r="CQ25" s="309"/>
      <c r="CR25" s="309"/>
      <c r="CX25" s="334" t="s">
        <v>135</v>
      </c>
      <c r="CY25" s="334">
        <f>COUNTIF(CY8:CY22,"&gt;=85")</f>
        <v>13</v>
      </c>
      <c r="CZ25" s="334">
        <f t="shared" ref="CZ25:DJ25" si="60">COUNTIF(CZ8:CZ22,"&gt;=85")</f>
        <v>13</v>
      </c>
      <c r="DA25" s="334">
        <f t="shared" si="60"/>
        <v>8</v>
      </c>
      <c r="DB25" s="334">
        <f t="shared" si="60"/>
        <v>13</v>
      </c>
      <c r="DC25" s="334">
        <f t="shared" si="60"/>
        <v>13</v>
      </c>
      <c r="DD25" s="334">
        <f t="shared" si="60"/>
        <v>12</v>
      </c>
      <c r="DE25" s="334">
        <f t="shared" si="60"/>
        <v>4</v>
      </c>
      <c r="DF25" s="334">
        <f t="shared" si="60"/>
        <v>13</v>
      </c>
      <c r="DG25" s="334">
        <f t="shared" si="60"/>
        <v>13</v>
      </c>
      <c r="DH25" s="334">
        <f t="shared" si="60"/>
        <v>14</v>
      </c>
      <c r="DI25" s="334">
        <f t="shared" si="60"/>
        <v>11</v>
      </c>
      <c r="DJ25" s="334">
        <f t="shared" si="60"/>
        <v>14</v>
      </c>
      <c r="DN25" s="398"/>
      <c r="DR25" s="398"/>
      <c r="EB25" s="309"/>
      <c r="EC25" s="309"/>
      <c r="ED25" s="309"/>
      <c r="EE25" s="309"/>
      <c r="EF25" s="309"/>
      <c r="EL25" s="334" t="s">
        <v>135</v>
      </c>
      <c r="EM25" s="334">
        <f>COUNTIF(EM8:EM22,"&gt;=85")</f>
        <v>13</v>
      </c>
      <c r="EN25" s="334">
        <f t="shared" ref="EN25:EX25" si="61">COUNTIF(EN8:EN22,"&gt;=85")</f>
        <v>13</v>
      </c>
      <c r="EO25" s="334">
        <f t="shared" si="61"/>
        <v>10</v>
      </c>
      <c r="EP25" s="334">
        <f t="shared" si="61"/>
        <v>13</v>
      </c>
      <c r="EQ25" s="334">
        <f t="shared" si="61"/>
        <v>11</v>
      </c>
      <c r="ER25" s="334">
        <f t="shared" si="61"/>
        <v>12</v>
      </c>
      <c r="ES25" s="334">
        <f t="shared" si="61"/>
        <v>5</v>
      </c>
      <c r="ET25" s="334">
        <f t="shared" si="61"/>
        <v>11</v>
      </c>
      <c r="EU25" s="334">
        <f t="shared" si="61"/>
        <v>12</v>
      </c>
      <c r="EV25" s="334">
        <f t="shared" si="61"/>
        <v>13</v>
      </c>
      <c r="EW25" s="334">
        <f t="shared" si="61"/>
        <v>12</v>
      </c>
      <c r="EX25" s="334">
        <f t="shared" si="61"/>
        <v>13</v>
      </c>
      <c r="FB25" s="398"/>
      <c r="FF25" s="398"/>
      <c r="FP25" s="309"/>
      <c r="FQ25" s="309"/>
      <c r="FR25" s="309"/>
      <c r="FS25" s="309"/>
      <c r="FT25" s="309"/>
      <c r="FZ25" s="334" t="s">
        <v>135</v>
      </c>
      <c r="GA25" s="334">
        <f>COUNTIF(GA8:GA22,"&gt;=85")</f>
        <v>11</v>
      </c>
      <c r="GB25" s="334">
        <f t="shared" ref="GB25:GL25" si="62">COUNTIF(GB8:GB22,"&gt;=85")</f>
        <v>12</v>
      </c>
      <c r="GC25" s="334">
        <f t="shared" si="62"/>
        <v>11</v>
      </c>
      <c r="GD25" s="334">
        <f t="shared" si="62"/>
        <v>12</v>
      </c>
      <c r="GE25" s="334">
        <f t="shared" si="62"/>
        <v>11</v>
      </c>
      <c r="GF25" s="334">
        <f t="shared" si="62"/>
        <v>11</v>
      </c>
      <c r="GG25" s="334">
        <f t="shared" si="62"/>
        <v>11</v>
      </c>
      <c r="GH25" s="334">
        <f t="shared" si="62"/>
        <v>12</v>
      </c>
      <c r="GI25" s="334">
        <f t="shared" si="62"/>
        <v>9</v>
      </c>
      <c r="GJ25" s="334">
        <f t="shared" si="62"/>
        <v>13</v>
      </c>
      <c r="GK25" s="334">
        <f t="shared" si="62"/>
        <v>13</v>
      </c>
      <c r="GL25" s="334">
        <f t="shared" si="62"/>
        <v>14</v>
      </c>
      <c r="GP25" s="398"/>
      <c r="GT25" s="398"/>
      <c r="HD25" s="309"/>
      <c r="HE25" s="309"/>
      <c r="HF25" s="309"/>
      <c r="HG25" s="309"/>
      <c r="HH25" s="309"/>
      <c r="HN25" s="334" t="s">
        <v>135</v>
      </c>
      <c r="HO25" s="334">
        <f>COUNTIF(HO8:HO22,"&gt;=85")</f>
        <v>0</v>
      </c>
      <c r="HP25" s="334">
        <f t="shared" ref="HP25:HZ25" si="63">COUNTIF(HP8:HP22,"&gt;=85")</f>
        <v>14</v>
      </c>
      <c r="HQ25" s="334">
        <f t="shared" si="63"/>
        <v>11</v>
      </c>
      <c r="HR25" s="334">
        <f t="shared" si="63"/>
        <v>13</v>
      </c>
      <c r="HS25" s="334">
        <f t="shared" si="63"/>
        <v>10</v>
      </c>
      <c r="HT25" s="334">
        <f t="shared" si="63"/>
        <v>11</v>
      </c>
      <c r="HU25" s="334">
        <f t="shared" si="63"/>
        <v>12</v>
      </c>
      <c r="HV25" s="334">
        <f t="shared" si="63"/>
        <v>12</v>
      </c>
      <c r="HW25" s="334">
        <f t="shared" si="63"/>
        <v>9</v>
      </c>
      <c r="HX25" s="334">
        <f t="shared" si="63"/>
        <v>13</v>
      </c>
      <c r="HY25" s="334">
        <f t="shared" si="63"/>
        <v>13</v>
      </c>
      <c r="HZ25" s="334">
        <f t="shared" si="63"/>
        <v>14</v>
      </c>
      <c r="ID25" s="398"/>
      <c r="IH25" s="398"/>
      <c r="JB25" s="334"/>
      <c r="JC25" s="334"/>
      <c r="JD25" s="334"/>
      <c r="JE25" s="334"/>
      <c r="JF25" s="334"/>
      <c r="JG25" s="334"/>
      <c r="JH25" s="334"/>
      <c r="JI25" s="334"/>
      <c r="JJ25" s="334"/>
      <c r="JK25" s="334"/>
      <c r="JL25" s="334"/>
      <c r="JM25" s="334"/>
      <c r="JN25" s="334"/>
      <c r="JR25" s="398"/>
    </row>
    <row r="26" spans="2:280" ht="15.5" x14ac:dyDescent="0.35">
      <c r="B26" s="398"/>
      <c r="L26" s="309"/>
      <c r="M26" s="309"/>
      <c r="N26" s="309"/>
      <c r="O26" s="309"/>
      <c r="P26" s="309"/>
      <c r="V26" s="334" t="s">
        <v>134</v>
      </c>
      <c r="W26" s="334">
        <f>COUNTIF(W8:W22,"&gt;=88")</f>
        <v>10</v>
      </c>
      <c r="X26" s="334">
        <f t="shared" ref="X26:AH26" si="64">COUNTIF(X8:X22,"&gt;=88")</f>
        <v>12</v>
      </c>
      <c r="Y26" s="334">
        <f t="shared" si="64"/>
        <v>3</v>
      </c>
      <c r="Z26" s="334">
        <f t="shared" si="64"/>
        <v>6</v>
      </c>
      <c r="AA26" s="334">
        <f t="shared" si="64"/>
        <v>4</v>
      </c>
      <c r="AB26" s="334">
        <f t="shared" si="64"/>
        <v>1</v>
      </c>
      <c r="AC26" s="334">
        <f t="shared" si="64"/>
        <v>1</v>
      </c>
      <c r="AD26" s="334">
        <f t="shared" si="64"/>
        <v>9</v>
      </c>
      <c r="AE26" s="334">
        <f t="shared" si="64"/>
        <v>10</v>
      </c>
      <c r="AF26" s="334">
        <f t="shared" si="64"/>
        <v>13</v>
      </c>
      <c r="AG26" s="334">
        <f t="shared" si="64"/>
        <v>8</v>
      </c>
      <c r="AH26" s="334">
        <f t="shared" si="64"/>
        <v>13</v>
      </c>
      <c r="AI26" s="42"/>
      <c r="AL26" s="398"/>
      <c r="AP26" s="398"/>
      <c r="AZ26" s="309"/>
      <c r="BA26" s="309"/>
      <c r="BB26" s="309"/>
      <c r="BC26" s="309"/>
      <c r="BD26" s="309"/>
      <c r="BJ26" s="334" t="s">
        <v>134</v>
      </c>
      <c r="BK26" s="334">
        <f>COUNTIF(BK8:BK22,"&gt;=88")</f>
        <v>10</v>
      </c>
      <c r="BL26" s="334">
        <f t="shared" ref="BL26:BV26" si="65">COUNTIF(BL8:BL22,"&gt;=88")</f>
        <v>13</v>
      </c>
      <c r="BM26" s="334">
        <f t="shared" si="65"/>
        <v>4</v>
      </c>
      <c r="BN26" s="334">
        <f t="shared" si="65"/>
        <v>9</v>
      </c>
      <c r="BO26" s="334">
        <f t="shared" si="65"/>
        <v>6</v>
      </c>
      <c r="BP26" s="334">
        <f t="shared" si="65"/>
        <v>7</v>
      </c>
      <c r="BQ26" s="334">
        <f t="shared" si="65"/>
        <v>3</v>
      </c>
      <c r="BR26" s="334">
        <f t="shared" si="65"/>
        <v>11</v>
      </c>
      <c r="BS26" s="334">
        <f t="shared" si="65"/>
        <v>11</v>
      </c>
      <c r="BT26" s="334">
        <f t="shared" si="65"/>
        <v>13</v>
      </c>
      <c r="BU26" s="334">
        <f t="shared" si="65"/>
        <v>10</v>
      </c>
      <c r="BV26" s="334">
        <f t="shared" si="65"/>
        <v>13</v>
      </c>
      <c r="BW26" s="42"/>
      <c r="BZ26" s="398"/>
      <c r="CD26" s="398"/>
      <c r="CN26" s="309"/>
      <c r="CO26" s="309"/>
      <c r="CP26" s="309"/>
      <c r="CQ26" s="309"/>
      <c r="CR26" s="309"/>
      <c r="CX26" s="334" t="s">
        <v>134</v>
      </c>
      <c r="CY26" s="334">
        <f>COUNTIF(CY8:CY22,"&gt;=88")</f>
        <v>11</v>
      </c>
      <c r="CZ26" s="334">
        <f t="shared" ref="CZ26:DJ26" si="66">COUNTIF(CZ8:CZ22,"&gt;=88")</f>
        <v>13</v>
      </c>
      <c r="DA26" s="334">
        <f t="shared" si="66"/>
        <v>4</v>
      </c>
      <c r="DB26" s="334">
        <f t="shared" si="66"/>
        <v>10</v>
      </c>
      <c r="DC26" s="334">
        <f t="shared" si="66"/>
        <v>9</v>
      </c>
      <c r="DD26" s="334">
        <f t="shared" si="66"/>
        <v>9</v>
      </c>
      <c r="DE26" s="334">
        <f t="shared" si="66"/>
        <v>0</v>
      </c>
      <c r="DF26" s="334">
        <f t="shared" si="66"/>
        <v>9</v>
      </c>
      <c r="DG26" s="334">
        <f t="shared" si="66"/>
        <v>11</v>
      </c>
      <c r="DH26" s="334">
        <f t="shared" si="66"/>
        <v>13</v>
      </c>
      <c r="DI26" s="334">
        <f t="shared" si="66"/>
        <v>9</v>
      </c>
      <c r="DJ26" s="334">
        <f t="shared" si="66"/>
        <v>13</v>
      </c>
      <c r="DK26" s="42"/>
      <c r="DN26" s="398"/>
      <c r="DR26" s="398"/>
      <c r="EB26" s="309"/>
      <c r="EC26" s="309"/>
      <c r="ED26" s="309"/>
      <c r="EE26" s="309"/>
      <c r="EF26" s="309"/>
      <c r="EL26" s="334" t="s">
        <v>134</v>
      </c>
      <c r="EM26" s="334">
        <f>COUNTIF(EM8:EM22,"&gt;=88")</f>
        <v>11</v>
      </c>
      <c r="EN26" s="334">
        <f t="shared" ref="EN26:EX26" si="67">COUNTIF(EN8:EN22,"&gt;=88")</f>
        <v>13</v>
      </c>
      <c r="EO26" s="334">
        <f t="shared" si="67"/>
        <v>4</v>
      </c>
      <c r="EP26" s="334">
        <f t="shared" si="67"/>
        <v>11</v>
      </c>
      <c r="EQ26" s="334">
        <f t="shared" si="67"/>
        <v>4</v>
      </c>
      <c r="ER26" s="334">
        <f t="shared" si="67"/>
        <v>9</v>
      </c>
      <c r="ES26" s="334">
        <f t="shared" si="67"/>
        <v>1</v>
      </c>
      <c r="ET26" s="334">
        <f t="shared" si="67"/>
        <v>8</v>
      </c>
      <c r="EU26" s="334">
        <f t="shared" si="67"/>
        <v>9</v>
      </c>
      <c r="EV26" s="334">
        <f t="shared" si="67"/>
        <v>13</v>
      </c>
      <c r="EW26" s="334">
        <f t="shared" si="67"/>
        <v>10</v>
      </c>
      <c r="EX26" s="334">
        <f t="shared" si="67"/>
        <v>13</v>
      </c>
      <c r="EY26" s="42"/>
      <c r="FB26" s="398"/>
      <c r="FF26" s="398"/>
      <c r="FP26" s="309"/>
      <c r="FQ26" s="309"/>
      <c r="FR26" s="309"/>
      <c r="FS26" s="309"/>
      <c r="FT26" s="309"/>
      <c r="FZ26" s="334" t="s">
        <v>134</v>
      </c>
      <c r="GA26" s="334">
        <f>COUNTIF(GA8:GA22,"&gt;=88")</f>
        <v>6</v>
      </c>
      <c r="GB26" s="334">
        <f t="shared" ref="GB26:GL26" si="68">COUNTIF(GB8:GB22,"&gt;=88")</f>
        <v>10</v>
      </c>
      <c r="GC26" s="334">
        <f t="shared" si="68"/>
        <v>5</v>
      </c>
      <c r="GD26" s="334">
        <f t="shared" si="68"/>
        <v>10</v>
      </c>
      <c r="GE26" s="334">
        <f t="shared" si="68"/>
        <v>8</v>
      </c>
      <c r="GF26" s="334">
        <f t="shared" si="68"/>
        <v>6</v>
      </c>
      <c r="GG26" s="334">
        <f t="shared" si="68"/>
        <v>9</v>
      </c>
      <c r="GH26" s="334">
        <f t="shared" si="68"/>
        <v>9</v>
      </c>
      <c r="GI26" s="334">
        <f t="shared" si="68"/>
        <v>5</v>
      </c>
      <c r="GJ26" s="334">
        <f t="shared" si="68"/>
        <v>13</v>
      </c>
      <c r="GK26" s="334">
        <f t="shared" si="68"/>
        <v>12</v>
      </c>
      <c r="GL26" s="334">
        <f t="shared" si="68"/>
        <v>14</v>
      </c>
      <c r="GM26" s="42"/>
      <c r="GP26" s="398"/>
      <c r="GT26" s="398"/>
      <c r="HD26" s="309"/>
      <c r="HE26" s="309"/>
      <c r="HF26" s="309"/>
      <c r="HG26" s="309"/>
      <c r="HH26" s="309"/>
      <c r="HN26" s="334" t="s">
        <v>134</v>
      </c>
      <c r="HO26" s="334">
        <f>COUNTIF(HO8:HO22,"&gt;=88")</f>
        <v>0</v>
      </c>
      <c r="HP26" s="334">
        <f t="shared" ref="HP26:HZ26" si="69">COUNTIF(HP8:HP22,"&gt;=88")</f>
        <v>12</v>
      </c>
      <c r="HQ26" s="334">
        <f t="shared" si="69"/>
        <v>4</v>
      </c>
      <c r="HR26" s="334">
        <f t="shared" si="69"/>
        <v>11</v>
      </c>
      <c r="HS26" s="334">
        <f t="shared" si="69"/>
        <v>7</v>
      </c>
      <c r="HT26" s="334">
        <f t="shared" si="69"/>
        <v>7</v>
      </c>
      <c r="HU26" s="334">
        <f t="shared" si="69"/>
        <v>9</v>
      </c>
      <c r="HV26" s="334">
        <f t="shared" si="69"/>
        <v>11</v>
      </c>
      <c r="HW26" s="334">
        <f t="shared" si="69"/>
        <v>3</v>
      </c>
      <c r="HX26" s="334">
        <f t="shared" si="69"/>
        <v>13</v>
      </c>
      <c r="HY26" s="334">
        <f t="shared" si="69"/>
        <v>11</v>
      </c>
      <c r="HZ26" s="334">
        <f t="shared" si="69"/>
        <v>13</v>
      </c>
      <c r="IA26" s="42"/>
      <c r="ID26" s="398"/>
      <c r="IH26" s="398"/>
      <c r="JB26" s="334"/>
      <c r="JC26" s="334"/>
      <c r="JD26" s="334"/>
      <c r="JE26" s="334"/>
      <c r="JF26" s="334"/>
      <c r="JG26" s="334"/>
      <c r="JH26" s="334"/>
      <c r="JI26" s="334"/>
      <c r="JJ26" s="334"/>
      <c r="JK26" s="334"/>
      <c r="JL26" s="334"/>
      <c r="JM26" s="334"/>
      <c r="JN26" s="334"/>
      <c r="JO26" s="42"/>
      <c r="JR26" s="398"/>
    </row>
    <row r="27" spans="2:280" ht="15.5" x14ac:dyDescent="0.35">
      <c r="B27" s="398"/>
      <c r="L27" s="309"/>
      <c r="M27" s="309"/>
      <c r="N27" s="309"/>
      <c r="O27" s="309"/>
      <c r="P27" s="309"/>
      <c r="V27" s="334" t="s">
        <v>133</v>
      </c>
      <c r="W27" s="334">
        <f t="shared" ref="W27:AG27" si="70">COUNTIF(W8:W22,"&gt;=92")</f>
        <v>1</v>
      </c>
      <c r="X27" s="334">
        <f t="shared" si="70"/>
        <v>3</v>
      </c>
      <c r="Y27" s="334">
        <f t="shared" si="70"/>
        <v>0</v>
      </c>
      <c r="Z27" s="334">
        <f t="shared" si="70"/>
        <v>1</v>
      </c>
      <c r="AA27" s="334">
        <f t="shared" si="70"/>
        <v>0</v>
      </c>
      <c r="AB27" s="334">
        <f t="shared" si="70"/>
        <v>0</v>
      </c>
      <c r="AC27" s="334">
        <f t="shared" si="70"/>
        <v>0</v>
      </c>
      <c r="AD27" s="334">
        <f t="shared" si="70"/>
        <v>2</v>
      </c>
      <c r="AE27" s="334">
        <f t="shared" si="70"/>
        <v>4</v>
      </c>
      <c r="AF27" s="334">
        <f t="shared" si="70"/>
        <v>9</v>
      </c>
      <c r="AG27" s="334">
        <f t="shared" si="70"/>
        <v>1</v>
      </c>
      <c r="AH27" s="334">
        <f>COUNTIF(AH8:AH22,"&gt;=92")</f>
        <v>12</v>
      </c>
      <c r="AI27" s="42"/>
      <c r="AL27" s="398"/>
      <c r="AP27" s="398"/>
      <c r="AZ27" s="309"/>
      <c r="BA27" s="309"/>
      <c r="BB27" s="309"/>
      <c r="BC27" s="309"/>
      <c r="BD27" s="309"/>
      <c r="BJ27" s="334" t="s">
        <v>133</v>
      </c>
      <c r="BK27" s="334">
        <f t="shared" ref="BK27:BU27" si="71">COUNTIF(BK8:BK22,"&gt;=92")</f>
        <v>3</v>
      </c>
      <c r="BL27" s="334">
        <f t="shared" si="71"/>
        <v>6</v>
      </c>
      <c r="BM27" s="334">
        <f t="shared" si="71"/>
        <v>0</v>
      </c>
      <c r="BN27" s="334">
        <f t="shared" si="71"/>
        <v>2</v>
      </c>
      <c r="BO27" s="334">
        <f t="shared" si="71"/>
        <v>1</v>
      </c>
      <c r="BP27" s="334">
        <f t="shared" si="71"/>
        <v>2</v>
      </c>
      <c r="BQ27" s="334">
        <f t="shared" si="71"/>
        <v>0</v>
      </c>
      <c r="BR27" s="334">
        <f t="shared" si="71"/>
        <v>5</v>
      </c>
      <c r="BS27" s="334">
        <f t="shared" si="71"/>
        <v>6</v>
      </c>
      <c r="BT27" s="334">
        <f t="shared" si="71"/>
        <v>12</v>
      </c>
      <c r="BU27" s="334">
        <f t="shared" si="71"/>
        <v>1</v>
      </c>
      <c r="BV27" s="334">
        <f>COUNTIF(BV8:BV22,"&gt;=92")</f>
        <v>12</v>
      </c>
      <c r="BW27" s="42"/>
      <c r="BZ27" s="398"/>
      <c r="CD27" s="398"/>
      <c r="CN27" s="309"/>
      <c r="CO27" s="309"/>
      <c r="CP27" s="309"/>
      <c r="CQ27" s="309"/>
      <c r="CR27" s="309"/>
      <c r="CX27" s="334" t="s">
        <v>133</v>
      </c>
      <c r="CY27" s="334">
        <f t="shared" ref="CY27:DI27" si="72">COUNTIF(CY8:CY22,"&gt;=92")</f>
        <v>5</v>
      </c>
      <c r="CZ27" s="334">
        <f t="shared" si="72"/>
        <v>10</v>
      </c>
      <c r="DA27" s="334">
        <f t="shared" si="72"/>
        <v>0</v>
      </c>
      <c r="DB27" s="334">
        <f t="shared" si="72"/>
        <v>2</v>
      </c>
      <c r="DC27" s="334">
        <f t="shared" si="72"/>
        <v>2</v>
      </c>
      <c r="DD27" s="334">
        <f t="shared" si="72"/>
        <v>0</v>
      </c>
      <c r="DE27" s="334">
        <f t="shared" si="72"/>
        <v>0</v>
      </c>
      <c r="DF27" s="334">
        <f t="shared" si="72"/>
        <v>2</v>
      </c>
      <c r="DG27" s="334">
        <f t="shared" si="72"/>
        <v>5</v>
      </c>
      <c r="DH27" s="334">
        <f t="shared" si="72"/>
        <v>9</v>
      </c>
      <c r="DI27" s="334">
        <f t="shared" si="72"/>
        <v>1</v>
      </c>
      <c r="DJ27" s="334">
        <f>COUNTIF(DJ8:DJ22,"&gt;=92")</f>
        <v>13</v>
      </c>
      <c r="DK27" s="42"/>
      <c r="DN27" s="398"/>
      <c r="DR27" s="398"/>
      <c r="EB27" s="309"/>
      <c r="EC27" s="309"/>
      <c r="ED27" s="309"/>
      <c r="EE27" s="309"/>
      <c r="EF27" s="309"/>
      <c r="EL27" s="334" t="s">
        <v>133</v>
      </c>
      <c r="EM27" s="334">
        <f t="shared" ref="EM27:EW27" si="73">COUNTIF(EM8:EM22,"&gt;=92")</f>
        <v>1</v>
      </c>
      <c r="EN27" s="334">
        <f t="shared" si="73"/>
        <v>7</v>
      </c>
      <c r="EO27" s="334">
        <f t="shared" si="73"/>
        <v>0</v>
      </c>
      <c r="EP27" s="334">
        <f t="shared" si="73"/>
        <v>2</v>
      </c>
      <c r="EQ27" s="334">
        <f t="shared" si="73"/>
        <v>0</v>
      </c>
      <c r="ER27" s="334">
        <f t="shared" si="73"/>
        <v>0</v>
      </c>
      <c r="ES27" s="334">
        <f t="shared" si="73"/>
        <v>0</v>
      </c>
      <c r="ET27" s="334">
        <f t="shared" si="73"/>
        <v>1</v>
      </c>
      <c r="EU27" s="334">
        <f t="shared" si="73"/>
        <v>3</v>
      </c>
      <c r="EV27" s="334">
        <f t="shared" si="73"/>
        <v>12</v>
      </c>
      <c r="EW27" s="334">
        <f t="shared" si="73"/>
        <v>0</v>
      </c>
      <c r="EX27" s="334">
        <f>COUNTIF(EX8:EX22,"&gt;=92")</f>
        <v>12</v>
      </c>
      <c r="EY27" s="42"/>
      <c r="FB27" s="398"/>
      <c r="FF27" s="398"/>
      <c r="FP27" s="309"/>
      <c r="FQ27" s="309"/>
      <c r="FR27" s="309"/>
      <c r="FS27" s="309"/>
      <c r="FT27" s="309"/>
      <c r="FZ27" s="334" t="s">
        <v>133</v>
      </c>
      <c r="GA27" s="334">
        <f t="shared" ref="GA27:GK27" si="74">COUNTIF(GA8:GA22,"&gt;=92")</f>
        <v>1</v>
      </c>
      <c r="GB27" s="334">
        <f t="shared" si="74"/>
        <v>6</v>
      </c>
      <c r="GC27" s="334">
        <f t="shared" si="74"/>
        <v>1</v>
      </c>
      <c r="GD27" s="334">
        <f t="shared" si="74"/>
        <v>3</v>
      </c>
      <c r="GE27" s="334">
        <f t="shared" si="74"/>
        <v>1</v>
      </c>
      <c r="GF27" s="334">
        <f t="shared" si="74"/>
        <v>0</v>
      </c>
      <c r="GG27" s="334">
        <f t="shared" si="74"/>
        <v>1</v>
      </c>
      <c r="GH27" s="334">
        <f t="shared" si="74"/>
        <v>3</v>
      </c>
      <c r="GI27" s="334">
        <f t="shared" si="74"/>
        <v>0</v>
      </c>
      <c r="GJ27" s="334">
        <f t="shared" si="74"/>
        <v>10</v>
      </c>
      <c r="GK27" s="334">
        <f t="shared" si="74"/>
        <v>4</v>
      </c>
      <c r="GL27" s="334">
        <f>COUNTIF(GL8:GL22,"&gt;=92")</f>
        <v>14</v>
      </c>
      <c r="GM27" s="42"/>
      <c r="GP27" s="398"/>
      <c r="GT27" s="398"/>
      <c r="HD27" s="309"/>
      <c r="HE27" s="309"/>
      <c r="HF27" s="309"/>
      <c r="HG27" s="309"/>
      <c r="HH27" s="309"/>
      <c r="HN27" s="334" t="s">
        <v>133</v>
      </c>
      <c r="HO27" s="334">
        <f t="shared" ref="HO27:HY27" si="75">COUNTIF(HO8:HO22,"&gt;=92")</f>
        <v>0</v>
      </c>
      <c r="HP27" s="334">
        <f t="shared" si="75"/>
        <v>5</v>
      </c>
      <c r="HQ27" s="334">
        <f t="shared" si="75"/>
        <v>0</v>
      </c>
      <c r="HR27" s="334">
        <f t="shared" si="75"/>
        <v>6</v>
      </c>
      <c r="HS27" s="334">
        <f t="shared" si="75"/>
        <v>1</v>
      </c>
      <c r="HT27" s="334">
        <f t="shared" si="75"/>
        <v>0</v>
      </c>
      <c r="HU27" s="334">
        <f t="shared" si="75"/>
        <v>4</v>
      </c>
      <c r="HV27" s="334">
        <f t="shared" si="75"/>
        <v>4</v>
      </c>
      <c r="HW27" s="334">
        <f t="shared" si="75"/>
        <v>0</v>
      </c>
      <c r="HX27" s="334">
        <f t="shared" si="75"/>
        <v>10</v>
      </c>
      <c r="HY27" s="334">
        <f t="shared" si="75"/>
        <v>4</v>
      </c>
      <c r="HZ27" s="334">
        <f>COUNTIF(HZ8:HZ22,"&gt;=92")</f>
        <v>13</v>
      </c>
      <c r="IA27" s="42"/>
      <c r="ID27" s="398"/>
      <c r="IH27" s="398"/>
      <c r="JB27" s="334"/>
      <c r="JC27" s="334"/>
      <c r="JD27" s="334"/>
      <c r="JE27" s="334"/>
      <c r="JF27" s="334"/>
      <c r="JG27" s="334"/>
      <c r="JH27" s="334"/>
      <c r="JI27" s="334"/>
      <c r="JJ27" s="334"/>
      <c r="JK27" s="334"/>
      <c r="JL27" s="334"/>
      <c r="JM27" s="334"/>
      <c r="JN27" s="334"/>
      <c r="JO27" s="42"/>
      <c r="JR27" s="398"/>
    </row>
    <row r="28" spans="2:280" ht="15.5" x14ac:dyDescent="0.35">
      <c r="B28" s="398"/>
      <c r="L28" s="309"/>
      <c r="M28" s="309"/>
      <c r="N28" s="309"/>
      <c r="O28" s="309"/>
      <c r="P28" s="309"/>
      <c r="V28" s="334" t="s">
        <v>132</v>
      </c>
      <c r="W28" s="334">
        <f>COUNTIF(W8:W22,"&gt;=95")</f>
        <v>0</v>
      </c>
      <c r="X28" s="334">
        <f t="shared" ref="X28:AH28" si="76">COUNTIF(X8:X22,"&gt;=95")</f>
        <v>1</v>
      </c>
      <c r="Y28" s="334">
        <f t="shared" si="76"/>
        <v>0</v>
      </c>
      <c r="Z28" s="334">
        <f t="shared" si="76"/>
        <v>0</v>
      </c>
      <c r="AA28" s="334">
        <f t="shared" si="76"/>
        <v>0</v>
      </c>
      <c r="AB28" s="334">
        <f t="shared" si="76"/>
        <v>0</v>
      </c>
      <c r="AC28" s="334">
        <f t="shared" si="76"/>
        <v>0</v>
      </c>
      <c r="AD28" s="334">
        <f t="shared" si="76"/>
        <v>0</v>
      </c>
      <c r="AE28" s="334">
        <f t="shared" si="76"/>
        <v>0</v>
      </c>
      <c r="AF28" s="334">
        <f t="shared" si="76"/>
        <v>7</v>
      </c>
      <c r="AG28" s="334">
        <f t="shared" si="76"/>
        <v>0</v>
      </c>
      <c r="AH28" s="334">
        <f t="shared" si="76"/>
        <v>8</v>
      </c>
      <c r="AL28" s="398"/>
      <c r="AP28" s="398"/>
      <c r="AZ28" s="309"/>
      <c r="BA28" s="309"/>
      <c r="BB28" s="309"/>
      <c r="BC28" s="309"/>
      <c r="BD28" s="309"/>
      <c r="BJ28" s="334" t="s">
        <v>132</v>
      </c>
      <c r="BK28" s="334">
        <f>COUNTIF(BK8:BK22,"&gt;=95")</f>
        <v>1</v>
      </c>
      <c r="BL28" s="334">
        <f t="shared" ref="BL28:BV28" si="77">COUNTIF(BL8:BL22,"&gt;=95")</f>
        <v>1</v>
      </c>
      <c r="BM28" s="334">
        <f t="shared" si="77"/>
        <v>0</v>
      </c>
      <c r="BN28" s="334">
        <f t="shared" si="77"/>
        <v>0</v>
      </c>
      <c r="BO28" s="334">
        <f t="shared" si="77"/>
        <v>0</v>
      </c>
      <c r="BP28" s="334">
        <f t="shared" si="77"/>
        <v>0</v>
      </c>
      <c r="BQ28" s="334">
        <f t="shared" si="77"/>
        <v>0</v>
      </c>
      <c r="BR28" s="334">
        <f t="shared" si="77"/>
        <v>2</v>
      </c>
      <c r="BS28" s="334">
        <f t="shared" si="77"/>
        <v>1</v>
      </c>
      <c r="BT28" s="334">
        <f t="shared" si="77"/>
        <v>6</v>
      </c>
      <c r="BU28" s="334">
        <f t="shared" si="77"/>
        <v>0</v>
      </c>
      <c r="BV28" s="334">
        <f t="shared" si="77"/>
        <v>8</v>
      </c>
      <c r="BZ28" s="398"/>
      <c r="CD28" s="398"/>
      <c r="CN28" s="309"/>
      <c r="CO28" s="309"/>
      <c r="CP28" s="309"/>
      <c r="CQ28" s="309"/>
      <c r="CR28" s="309"/>
      <c r="CX28" s="334" t="s">
        <v>132</v>
      </c>
      <c r="CY28" s="334">
        <f>COUNTIF(CY8:CY22,"&gt;=95")</f>
        <v>2</v>
      </c>
      <c r="CZ28" s="334">
        <f t="shared" ref="CZ28:DJ28" si="78">COUNTIF(CZ8:CZ22,"&gt;=95")</f>
        <v>0</v>
      </c>
      <c r="DA28" s="334">
        <f t="shared" si="78"/>
        <v>0</v>
      </c>
      <c r="DB28" s="334">
        <f t="shared" si="78"/>
        <v>0</v>
      </c>
      <c r="DC28" s="334">
        <f t="shared" si="78"/>
        <v>0</v>
      </c>
      <c r="DD28" s="334">
        <f t="shared" si="78"/>
        <v>0</v>
      </c>
      <c r="DE28" s="334">
        <f t="shared" si="78"/>
        <v>0</v>
      </c>
      <c r="DF28" s="334">
        <f t="shared" si="78"/>
        <v>0</v>
      </c>
      <c r="DG28" s="334">
        <f t="shared" si="78"/>
        <v>0</v>
      </c>
      <c r="DH28" s="334">
        <f t="shared" si="78"/>
        <v>7</v>
      </c>
      <c r="DI28" s="334">
        <f t="shared" si="78"/>
        <v>0</v>
      </c>
      <c r="DJ28" s="334">
        <f t="shared" si="78"/>
        <v>10</v>
      </c>
      <c r="DN28" s="398"/>
      <c r="DR28" s="398"/>
      <c r="EB28" s="309"/>
      <c r="EC28" s="309"/>
      <c r="ED28" s="309"/>
      <c r="EE28" s="309"/>
      <c r="EF28" s="309"/>
      <c r="EL28" s="334" t="s">
        <v>132</v>
      </c>
      <c r="EM28" s="334">
        <f>COUNTIF(EM8:EM22,"&gt;=95")</f>
        <v>0</v>
      </c>
      <c r="EN28" s="334">
        <f t="shared" ref="EN28:EX28" si="79">COUNTIF(EN8:EN22,"&gt;=95")</f>
        <v>2</v>
      </c>
      <c r="EO28" s="334">
        <f t="shared" si="79"/>
        <v>0</v>
      </c>
      <c r="EP28" s="334">
        <f t="shared" si="79"/>
        <v>0</v>
      </c>
      <c r="EQ28" s="334">
        <f t="shared" si="79"/>
        <v>0</v>
      </c>
      <c r="ER28" s="334">
        <f t="shared" si="79"/>
        <v>0</v>
      </c>
      <c r="ES28" s="334">
        <f t="shared" si="79"/>
        <v>0</v>
      </c>
      <c r="ET28" s="334">
        <f t="shared" si="79"/>
        <v>1</v>
      </c>
      <c r="EU28" s="334">
        <f t="shared" si="79"/>
        <v>0</v>
      </c>
      <c r="EV28" s="334">
        <f t="shared" si="79"/>
        <v>6</v>
      </c>
      <c r="EW28" s="334">
        <f t="shared" si="79"/>
        <v>0</v>
      </c>
      <c r="EX28" s="334">
        <f t="shared" si="79"/>
        <v>9</v>
      </c>
      <c r="FB28" s="398"/>
      <c r="FF28" s="398"/>
      <c r="FP28" s="309"/>
      <c r="FQ28" s="309"/>
      <c r="FR28" s="309"/>
      <c r="FS28" s="309"/>
      <c r="FT28" s="309"/>
      <c r="FZ28" s="334" t="s">
        <v>132</v>
      </c>
      <c r="GA28" s="334">
        <f>COUNTIF(GA8:GA22,"&gt;=95")</f>
        <v>1</v>
      </c>
      <c r="GB28" s="334">
        <f t="shared" ref="GB28:GL28" si="80">COUNTIF(GB8:GB22,"&gt;=95")</f>
        <v>3</v>
      </c>
      <c r="GC28" s="334">
        <f t="shared" si="80"/>
        <v>0</v>
      </c>
      <c r="GD28" s="334">
        <f t="shared" si="80"/>
        <v>0</v>
      </c>
      <c r="GE28" s="334">
        <f t="shared" si="80"/>
        <v>0</v>
      </c>
      <c r="GF28" s="334">
        <f t="shared" si="80"/>
        <v>0</v>
      </c>
      <c r="GG28" s="334">
        <f t="shared" si="80"/>
        <v>0</v>
      </c>
      <c r="GH28" s="334">
        <f t="shared" si="80"/>
        <v>0</v>
      </c>
      <c r="GI28" s="334">
        <f t="shared" si="80"/>
        <v>0</v>
      </c>
      <c r="GJ28" s="334">
        <f t="shared" si="80"/>
        <v>3</v>
      </c>
      <c r="GK28" s="334">
        <f t="shared" si="80"/>
        <v>0</v>
      </c>
      <c r="GL28" s="334">
        <f t="shared" si="80"/>
        <v>11</v>
      </c>
      <c r="GP28" s="398"/>
      <c r="GT28" s="398"/>
      <c r="HD28" s="309"/>
      <c r="HE28" s="309"/>
      <c r="HF28" s="309"/>
      <c r="HG28" s="309"/>
      <c r="HH28" s="309"/>
      <c r="HN28" s="334" t="s">
        <v>132</v>
      </c>
      <c r="HO28" s="334">
        <f>COUNTIF(HO8:HO22,"&gt;=95")</f>
        <v>0</v>
      </c>
      <c r="HP28" s="334">
        <f t="shared" ref="HP28:HZ28" si="81">COUNTIF(HP8:HP22,"&gt;=95")</f>
        <v>1</v>
      </c>
      <c r="HQ28" s="334">
        <f t="shared" si="81"/>
        <v>0</v>
      </c>
      <c r="HR28" s="334">
        <f t="shared" si="81"/>
        <v>1</v>
      </c>
      <c r="HS28" s="334">
        <f t="shared" si="81"/>
        <v>1</v>
      </c>
      <c r="HT28" s="334">
        <f t="shared" si="81"/>
        <v>0</v>
      </c>
      <c r="HU28" s="334">
        <f t="shared" si="81"/>
        <v>1</v>
      </c>
      <c r="HV28" s="334">
        <f t="shared" si="81"/>
        <v>0</v>
      </c>
      <c r="HW28" s="334">
        <f t="shared" si="81"/>
        <v>0</v>
      </c>
      <c r="HX28" s="334">
        <f t="shared" si="81"/>
        <v>2</v>
      </c>
      <c r="HY28" s="334">
        <f t="shared" si="81"/>
        <v>0</v>
      </c>
      <c r="HZ28" s="334">
        <f t="shared" si="81"/>
        <v>10</v>
      </c>
      <c r="ID28" s="398"/>
      <c r="IH28" s="398"/>
      <c r="JB28" s="334"/>
      <c r="JC28" s="334"/>
      <c r="JD28" s="334"/>
      <c r="JE28" s="334"/>
      <c r="JF28" s="334"/>
      <c r="JG28" s="334"/>
      <c r="JH28" s="334"/>
      <c r="JI28" s="334"/>
      <c r="JJ28" s="334"/>
      <c r="JK28" s="334"/>
      <c r="JL28" s="334"/>
      <c r="JM28" s="334"/>
      <c r="JN28" s="334"/>
      <c r="JR28" s="398"/>
    </row>
    <row r="29" spans="2:280" x14ac:dyDescent="0.35">
      <c r="B29" s="398"/>
      <c r="L29" s="309"/>
      <c r="M29" s="309"/>
      <c r="N29" s="309"/>
      <c r="O29" s="309"/>
      <c r="P29" s="309"/>
    </row>
    <row r="33" spans="2:240" ht="21.5" thickBot="1" x14ac:dyDescent="0.55000000000000004">
      <c r="B33" s="369" t="s">
        <v>219</v>
      </c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  <c r="AC33" s="369"/>
      <c r="AD33" s="369"/>
      <c r="AE33" s="369"/>
      <c r="AF33" s="369"/>
      <c r="AG33" s="369"/>
      <c r="AH33" s="369"/>
      <c r="AI33" s="369"/>
      <c r="AJ33" s="369"/>
      <c r="AK33" s="369"/>
      <c r="AL33" s="369"/>
      <c r="AM33" s="369"/>
      <c r="AN33" s="369"/>
      <c r="AO33" s="369"/>
      <c r="AP33" s="369" t="s">
        <v>230</v>
      </c>
      <c r="AQ33" s="369"/>
      <c r="AR33" s="369"/>
      <c r="AS33" s="369"/>
      <c r="AT33" s="369"/>
      <c r="AU33" s="369"/>
      <c r="AV33" s="369"/>
      <c r="AW33" s="369"/>
      <c r="AX33" s="369"/>
      <c r="AY33" s="369"/>
      <c r="AZ33" s="369"/>
      <c r="BA33" s="369"/>
      <c r="BB33" s="369"/>
      <c r="BC33" s="369"/>
      <c r="BD33" s="369"/>
      <c r="BE33" s="369"/>
      <c r="BF33" s="369"/>
      <c r="BG33" s="369"/>
      <c r="BH33" s="369"/>
      <c r="BI33" s="369"/>
      <c r="BJ33" s="369"/>
      <c r="BK33" s="369"/>
      <c r="BL33" s="369"/>
      <c r="BM33" s="369"/>
      <c r="BN33" s="369"/>
      <c r="BO33" s="369"/>
      <c r="BP33" s="369"/>
      <c r="BQ33" s="369"/>
      <c r="BR33" s="369"/>
      <c r="BS33" s="369"/>
      <c r="BT33" s="369"/>
      <c r="BU33" s="369"/>
      <c r="BV33" s="369"/>
      <c r="BW33" s="369"/>
      <c r="BX33" s="369"/>
      <c r="BY33" s="369"/>
      <c r="BZ33" s="369"/>
      <c r="CA33" s="369"/>
      <c r="CB33" s="369"/>
      <c r="CC33" s="369"/>
      <c r="CD33" s="369" t="s">
        <v>229</v>
      </c>
      <c r="CE33" s="369"/>
      <c r="CF33" s="369"/>
      <c r="CG33" s="369"/>
      <c r="CH33" s="369"/>
      <c r="CI33" s="369"/>
      <c r="CJ33" s="369"/>
      <c r="CK33" s="369"/>
      <c r="CL33" s="369"/>
      <c r="CM33" s="369"/>
      <c r="CN33" s="369"/>
      <c r="CO33" s="369"/>
      <c r="CP33" s="369"/>
      <c r="CQ33" s="369"/>
      <c r="CR33" s="369"/>
      <c r="CS33" s="369"/>
      <c r="CT33" s="369"/>
      <c r="CU33" s="369"/>
      <c r="CV33" s="369"/>
      <c r="CW33" s="369"/>
      <c r="CX33" s="369"/>
      <c r="CY33" s="369"/>
      <c r="CZ33" s="369"/>
      <c r="DA33" s="369"/>
      <c r="DB33" s="369"/>
      <c r="DC33" s="369"/>
      <c r="DD33" s="369"/>
      <c r="DE33" s="369"/>
      <c r="DF33" s="369"/>
      <c r="DG33" s="369"/>
      <c r="DH33" s="369"/>
      <c r="DI33" s="369"/>
      <c r="DJ33" s="369"/>
      <c r="DK33" s="369"/>
      <c r="DL33" s="369"/>
      <c r="DM33" s="369"/>
      <c r="DN33" s="369"/>
      <c r="DO33" s="369"/>
      <c r="DP33" s="369"/>
      <c r="DQ33" s="369"/>
      <c r="DR33" s="369" t="s">
        <v>216</v>
      </c>
      <c r="DS33" s="369"/>
      <c r="DT33" s="369"/>
      <c r="DU33" s="369"/>
      <c r="DV33" s="369"/>
      <c r="DW33" s="369"/>
      <c r="DX33" s="369"/>
      <c r="DY33" s="369"/>
      <c r="DZ33" s="369"/>
      <c r="EA33" s="369"/>
      <c r="EB33" s="369"/>
      <c r="EC33" s="369"/>
      <c r="ED33" s="369"/>
      <c r="EE33" s="369"/>
      <c r="EF33" s="369"/>
      <c r="EG33" s="369"/>
      <c r="EH33" s="369"/>
      <c r="EI33" s="369"/>
      <c r="EJ33" s="369"/>
      <c r="EK33" s="369"/>
      <c r="EL33" s="369"/>
      <c r="EM33" s="369"/>
      <c r="EN33" s="369"/>
      <c r="EO33" s="369"/>
      <c r="EP33" s="369"/>
      <c r="EQ33" s="369"/>
      <c r="ER33" s="369"/>
      <c r="ES33" s="369"/>
      <c r="ET33" s="369"/>
      <c r="EU33" s="369"/>
      <c r="EV33" s="369"/>
      <c r="EW33" s="369"/>
      <c r="EX33" s="369"/>
      <c r="EY33" s="369"/>
      <c r="EZ33" s="369"/>
      <c r="FA33" s="369"/>
      <c r="FB33" s="369"/>
      <c r="FC33" s="369"/>
      <c r="FD33" s="369"/>
      <c r="FE33" s="369"/>
      <c r="FF33" s="369" t="s">
        <v>215</v>
      </c>
      <c r="FG33" s="369"/>
      <c r="FH33" s="369"/>
      <c r="FI33" s="369"/>
      <c r="FJ33" s="369"/>
      <c r="FK33" s="369"/>
      <c r="FL33" s="369"/>
      <c r="FM33" s="369"/>
      <c r="FN33" s="369"/>
      <c r="FO33" s="369"/>
      <c r="FP33" s="369"/>
      <c r="FQ33" s="369"/>
      <c r="FR33" s="369"/>
      <c r="FS33" s="369"/>
      <c r="FT33" s="369"/>
      <c r="FU33" s="369"/>
      <c r="FV33" s="369"/>
      <c r="FW33" s="369"/>
      <c r="FX33" s="369"/>
      <c r="FY33" s="369"/>
      <c r="FZ33" s="369"/>
      <c r="GA33" s="369"/>
      <c r="GB33" s="369"/>
      <c r="GC33" s="369"/>
      <c r="GD33" s="369"/>
      <c r="GE33" s="369"/>
      <c r="GF33" s="369"/>
      <c r="GG33" s="369"/>
      <c r="GH33" s="369"/>
      <c r="GI33" s="369"/>
      <c r="GJ33" s="369"/>
      <c r="GK33" s="369"/>
      <c r="GL33" s="369"/>
      <c r="GM33" s="369"/>
      <c r="GN33" s="369"/>
      <c r="GO33" s="369"/>
      <c r="GP33" s="369"/>
      <c r="GQ33" s="369"/>
      <c r="GR33" s="369"/>
      <c r="GS33" s="369"/>
      <c r="GT33" s="369" t="s">
        <v>214</v>
      </c>
    </row>
    <row r="34" spans="2:240" ht="16" thickBot="1" x14ac:dyDescent="0.4">
      <c r="B34" s="504" t="s">
        <v>192</v>
      </c>
      <c r="C34" s="501">
        <v>4900</v>
      </c>
      <c r="D34" s="501">
        <v>5930</v>
      </c>
      <c r="E34" s="501">
        <v>5449</v>
      </c>
      <c r="F34" s="501">
        <v>5427</v>
      </c>
      <c r="G34" s="501">
        <v>4998</v>
      </c>
      <c r="H34" s="493">
        <v>5474</v>
      </c>
      <c r="I34" s="493">
        <v>5237</v>
      </c>
      <c r="J34" s="493">
        <v>4675</v>
      </c>
      <c r="K34" s="493">
        <v>4589</v>
      </c>
      <c r="L34" s="493">
        <v>5408</v>
      </c>
      <c r="M34" s="500">
        <v>5483</v>
      </c>
      <c r="N34" s="499">
        <v>5234</v>
      </c>
      <c r="O34" s="498"/>
      <c r="P34" s="497"/>
      <c r="Q34" s="496"/>
      <c r="R34" s="495"/>
      <c r="S34" s="495"/>
      <c r="T34" s="494"/>
      <c r="V34" s="477" t="s">
        <v>32</v>
      </c>
      <c r="W34" s="493"/>
      <c r="X34" s="493"/>
      <c r="Y34" s="493"/>
      <c r="Z34" s="493"/>
      <c r="AA34" s="493"/>
      <c r="AB34" s="493"/>
      <c r="AC34" s="493"/>
      <c r="AD34" s="493"/>
      <c r="AE34" s="493"/>
      <c r="AF34" s="493"/>
      <c r="AG34" s="493"/>
      <c r="AH34" s="493"/>
      <c r="AI34" s="492"/>
      <c r="AJ34" s="491"/>
      <c r="AK34" s="490"/>
      <c r="AL34" s="489"/>
      <c r="AM34" s="489"/>
      <c r="AN34" s="488"/>
      <c r="AP34" s="504" t="s">
        <v>192</v>
      </c>
      <c r="AQ34" s="501">
        <v>4900</v>
      </c>
      <c r="AR34" s="501">
        <v>5930</v>
      </c>
      <c r="AS34" s="501">
        <v>5449</v>
      </c>
      <c r="AT34" s="501">
        <v>5427</v>
      </c>
      <c r="AU34" s="501">
        <v>4998</v>
      </c>
      <c r="AV34" s="493">
        <v>5474</v>
      </c>
      <c r="AW34" s="493">
        <v>5237</v>
      </c>
      <c r="AX34" s="493">
        <v>4675</v>
      </c>
      <c r="AY34" s="493">
        <v>4589</v>
      </c>
      <c r="AZ34" s="493">
        <v>5408</v>
      </c>
      <c r="BA34" s="500">
        <v>5483</v>
      </c>
      <c r="BB34" s="499">
        <v>5234</v>
      </c>
      <c r="BC34" s="498"/>
      <c r="BD34" s="497"/>
      <c r="BE34" s="496"/>
      <c r="BF34" s="495"/>
      <c r="BG34" s="495"/>
      <c r="BH34" s="494"/>
      <c r="BJ34" s="477" t="s">
        <v>32</v>
      </c>
      <c r="BK34" s="493"/>
      <c r="BL34" s="493"/>
      <c r="BM34" s="493"/>
      <c r="BN34" s="493"/>
      <c r="BO34" s="493"/>
      <c r="BP34" s="493"/>
      <c r="BQ34" s="493"/>
      <c r="BR34" s="493"/>
      <c r="BS34" s="493"/>
      <c r="BT34" s="493"/>
      <c r="BU34" s="493"/>
      <c r="BV34" s="493"/>
      <c r="BW34" s="492"/>
      <c r="BX34" s="491"/>
      <c r="BY34" s="490"/>
      <c r="BZ34" s="489"/>
      <c r="CA34" s="489"/>
      <c r="CB34" s="488"/>
      <c r="CD34" s="504" t="s">
        <v>192</v>
      </c>
      <c r="CE34" s="501">
        <v>4900</v>
      </c>
      <c r="CF34" s="501">
        <v>5930</v>
      </c>
      <c r="CG34" s="501">
        <v>5449</v>
      </c>
      <c r="CH34" s="501">
        <v>5427</v>
      </c>
      <c r="CI34" s="501">
        <v>4998</v>
      </c>
      <c r="CJ34" s="493">
        <v>5474</v>
      </c>
      <c r="CK34" s="493">
        <v>5237</v>
      </c>
      <c r="CL34" s="493">
        <v>4675</v>
      </c>
      <c r="CM34" s="493">
        <v>4589</v>
      </c>
      <c r="CN34" s="493">
        <v>5408</v>
      </c>
      <c r="CO34" s="500">
        <v>5483</v>
      </c>
      <c r="CP34" s="499">
        <v>5234</v>
      </c>
      <c r="CQ34" s="498"/>
      <c r="CR34" s="497"/>
      <c r="CS34" s="496"/>
      <c r="CT34" s="495"/>
      <c r="CU34" s="495"/>
      <c r="CV34" s="494"/>
      <c r="CX34" s="477" t="s">
        <v>32</v>
      </c>
      <c r="CY34" s="493"/>
      <c r="CZ34" s="493"/>
      <c r="DA34" s="493"/>
      <c r="DB34" s="493"/>
      <c r="DC34" s="493"/>
      <c r="DD34" s="493"/>
      <c r="DE34" s="493"/>
      <c r="DF34" s="493"/>
      <c r="DG34" s="493"/>
      <c r="DH34" s="493"/>
      <c r="DI34" s="493"/>
      <c r="DJ34" s="493"/>
      <c r="DK34" s="492"/>
      <c r="DL34" s="491"/>
      <c r="DM34" s="490"/>
      <c r="DN34" s="489"/>
      <c r="DO34" s="489"/>
      <c r="DP34" s="488"/>
      <c r="DR34" s="504" t="s">
        <v>192</v>
      </c>
      <c r="DS34" s="501">
        <v>4900</v>
      </c>
      <c r="DT34" s="501">
        <v>5930</v>
      </c>
      <c r="DU34" s="501">
        <v>5449</v>
      </c>
      <c r="DV34" s="501">
        <v>5427</v>
      </c>
      <c r="DW34" s="501">
        <v>4998</v>
      </c>
      <c r="DX34" s="493">
        <v>5474</v>
      </c>
      <c r="DY34" s="493">
        <v>5237</v>
      </c>
      <c r="DZ34" s="493">
        <v>4675</v>
      </c>
      <c r="EA34" s="493">
        <v>4589</v>
      </c>
      <c r="EB34" s="493">
        <v>5408</v>
      </c>
      <c r="EC34" s="500">
        <v>5483</v>
      </c>
      <c r="ED34" s="499">
        <v>5234</v>
      </c>
      <c r="EE34" s="498"/>
      <c r="EF34" s="497"/>
      <c r="EG34" s="496"/>
      <c r="EH34" s="495"/>
      <c r="EI34" s="495"/>
      <c r="EJ34" s="494"/>
      <c r="EL34" s="477" t="s">
        <v>32</v>
      </c>
      <c r="EM34" s="493"/>
      <c r="EN34" s="493"/>
      <c r="EO34" s="493"/>
      <c r="EP34" s="493"/>
      <c r="EQ34" s="493"/>
      <c r="ER34" s="493"/>
      <c r="ES34" s="493"/>
      <c r="ET34" s="493"/>
      <c r="EU34" s="493"/>
      <c r="EV34" s="493"/>
      <c r="EW34" s="493"/>
      <c r="EX34" s="493"/>
      <c r="EY34" s="492"/>
      <c r="EZ34" s="491"/>
      <c r="FA34" s="490"/>
      <c r="FB34" s="489"/>
      <c r="FC34" s="489"/>
      <c r="FD34" s="488"/>
      <c r="FF34" s="504" t="s">
        <v>192</v>
      </c>
      <c r="FG34" s="501">
        <v>4900</v>
      </c>
      <c r="FH34" s="501">
        <v>5930</v>
      </c>
      <c r="FI34" s="501">
        <v>5449</v>
      </c>
      <c r="FJ34" s="501">
        <v>5427</v>
      </c>
      <c r="FK34" s="501">
        <v>4998</v>
      </c>
      <c r="FL34" s="493">
        <v>5474</v>
      </c>
      <c r="FM34" s="493">
        <v>5237</v>
      </c>
      <c r="FN34" s="493">
        <v>4675</v>
      </c>
      <c r="FO34" s="493">
        <v>4589</v>
      </c>
      <c r="FP34" s="493">
        <v>5408</v>
      </c>
      <c r="FQ34" s="500">
        <v>5483</v>
      </c>
      <c r="FR34" s="499">
        <v>5234</v>
      </c>
      <c r="FS34" s="498"/>
      <c r="FT34" s="497"/>
      <c r="FU34" s="496"/>
      <c r="FV34" s="495"/>
      <c r="FW34" s="495"/>
      <c r="FX34" s="494"/>
      <c r="FZ34" s="477" t="s">
        <v>32</v>
      </c>
      <c r="GA34" s="493"/>
      <c r="GB34" s="493"/>
      <c r="GC34" s="493"/>
      <c r="GD34" s="493"/>
      <c r="GE34" s="493"/>
      <c r="GF34" s="493"/>
      <c r="GG34" s="493"/>
      <c r="GH34" s="493"/>
      <c r="GI34" s="493"/>
      <c r="GJ34" s="493"/>
      <c r="GK34" s="493"/>
      <c r="GL34" s="493"/>
      <c r="GM34" s="492"/>
      <c r="GN34" s="491"/>
      <c r="GO34" s="490"/>
      <c r="GP34" s="489"/>
      <c r="GQ34" s="489"/>
      <c r="GR34" s="488"/>
      <c r="GT34" s="504" t="s">
        <v>192</v>
      </c>
      <c r="GU34" s="501">
        <v>4900</v>
      </c>
      <c r="GV34" s="501">
        <v>5930</v>
      </c>
      <c r="GW34" s="501">
        <v>5449</v>
      </c>
      <c r="GX34" s="501">
        <v>5427</v>
      </c>
      <c r="GY34" s="501">
        <v>4998</v>
      </c>
      <c r="GZ34" s="493">
        <v>5474</v>
      </c>
      <c r="HA34" s="493">
        <v>5237</v>
      </c>
      <c r="HB34" s="493">
        <v>4675</v>
      </c>
      <c r="HC34" s="493">
        <v>4589</v>
      </c>
      <c r="HD34" s="493">
        <v>5408</v>
      </c>
      <c r="HE34" s="500">
        <v>5483</v>
      </c>
      <c r="HF34" s="499">
        <v>5234</v>
      </c>
      <c r="HG34" s="498"/>
      <c r="HH34" s="497"/>
      <c r="HI34" s="496"/>
      <c r="HJ34" s="495"/>
      <c r="HK34" s="495"/>
      <c r="HL34" s="494"/>
      <c r="HN34" s="477" t="s">
        <v>32</v>
      </c>
      <c r="HO34" s="493"/>
      <c r="HP34" s="493"/>
      <c r="HQ34" s="493"/>
      <c r="HR34" s="493"/>
      <c r="HS34" s="493"/>
      <c r="HT34" s="493"/>
      <c r="HU34" s="493"/>
      <c r="HV34" s="493"/>
      <c r="HW34" s="493"/>
      <c r="HX34" s="493"/>
      <c r="HY34" s="493"/>
      <c r="HZ34" s="493"/>
      <c r="IA34" s="492"/>
      <c r="IB34" s="491"/>
      <c r="IC34" s="490"/>
      <c r="ID34" s="489"/>
      <c r="IE34" s="489"/>
      <c r="IF34" s="488"/>
    </row>
    <row r="35" spans="2:240" ht="16.5" thickTop="1" thickBot="1" x14ac:dyDescent="0.4">
      <c r="B35" s="483" t="s">
        <v>191</v>
      </c>
      <c r="C35" s="476" t="s">
        <v>149</v>
      </c>
      <c r="D35" s="476" t="s">
        <v>148</v>
      </c>
      <c r="E35" s="476" t="s">
        <v>147</v>
      </c>
      <c r="F35" s="476" t="s">
        <v>146</v>
      </c>
      <c r="G35" s="476" t="s">
        <v>145</v>
      </c>
      <c r="H35" s="475" t="s">
        <v>144</v>
      </c>
      <c r="I35" s="475" t="s">
        <v>143</v>
      </c>
      <c r="J35" s="475" t="s">
        <v>142</v>
      </c>
      <c r="K35" s="475" t="s">
        <v>141</v>
      </c>
      <c r="L35" s="571" t="s">
        <v>261</v>
      </c>
      <c r="M35" s="571" t="s">
        <v>262</v>
      </c>
      <c r="N35" s="571" t="s">
        <v>260</v>
      </c>
      <c r="O35" s="482" t="s">
        <v>190</v>
      </c>
      <c r="P35" s="481" t="s">
        <v>152</v>
      </c>
      <c r="Q35" s="480"/>
      <c r="R35" s="479" t="s">
        <v>189</v>
      </c>
      <c r="S35" s="479" t="s">
        <v>152</v>
      </c>
      <c r="T35" s="478" t="s">
        <v>188</v>
      </c>
      <c r="V35" s="477" t="s">
        <v>191</v>
      </c>
      <c r="W35" s="493" t="s">
        <v>148</v>
      </c>
      <c r="X35" s="476" t="s">
        <v>149</v>
      </c>
      <c r="Y35" s="476" t="s">
        <v>147</v>
      </c>
      <c r="Z35" s="476" t="s">
        <v>146</v>
      </c>
      <c r="AA35" s="476" t="s">
        <v>145</v>
      </c>
      <c r="AB35" s="475" t="s">
        <v>144</v>
      </c>
      <c r="AC35" s="475" t="s">
        <v>143</v>
      </c>
      <c r="AD35" s="475" t="s">
        <v>142</v>
      </c>
      <c r="AE35" s="475" t="s">
        <v>141</v>
      </c>
      <c r="AF35" s="475" t="s">
        <v>140</v>
      </c>
      <c r="AG35" s="475" t="s">
        <v>139</v>
      </c>
      <c r="AH35" s="475" t="s">
        <v>138</v>
      </c>
      <c r="AI35" s="474" t="s">
        <v>190</v>
      </c>
      <c r="AJ35" s="473" t="s">
        <v>152</v>
      </c>
      <c r="AK35" s="472"/>
      <c r="AL35" s="471" t="s">
        <v>189</v>
      </c>
      <c r="AM35" s="471" t="s">
        <v>152</v>
      </c>
      <c r="AN35" s="470" t="s">
        <v>188</v>
      </c>
      <c r="AP35" s="483" t="s">
        <v>191</v>
      </c>
      <c r="AQ35" s="493" t="s">
        <v>148</v>
      </c>
      <c r="AR35" s="476" t="s">
        <v>149</v>
      </c>
      <c r="AS35" s="476" t="s">
        <v>147</v>
      </c>
      <c r="AT35" s="476" t="s">
        <v>146</v>
      </c>
      <c r="AU35" s="476" t="s">
        <v>145</v>
      </c>
      <c r="AV35" s="475" t="s">
        <v>144</v>
      </c>
      <c r="AW35" s="475" t="s">
        <v>143</v>
      </c>
      <c r="AX35" s="475" t="s">
        <v>142</v>
      </c>
      <c r="AY35" s="475" t="s">
        <v>141</v>
      </c>
      <c r="AZ35" s="571" t="s">
        <v>261</v>
      </c>
      <c r="BA35" s="571" t="s">
        <v>262</v>
      </c>
      <c r="BB35" s="571" t="s">
        <v>260</v>
      </c>
      <c r="BC35" s="482" t="s">
        <v>190</v>
      </c>
      <c r="BD35" s="481" t="s">
        <v>152</v>
      </c>
      <c r="BE35" s="480"/>
      <c r="BF35" s="479" t="s">
        <v>189</v>
      </c>
      <c r="BG35" s="479" t="s">
        <v>152</v>
      </c>
      <c r="BH35" s="478" t="s">
        <v>188</v>
      </c>
      <c r="BJ35" s="477" t="s">
        <v>191</v>
      </c>
      <c r="BK35" s="493" t="s">
        <v>148</v>
      </c>
      <c r="BL35" s="476" t="s">
        <v>149</v>
      </c>
      <c r="BM35" s="476" t="s">
        <v>147</v>
      </c>
      <c r="BN35" s="476" t="s">
        <v>146</v>
      </c>
      <c r="BO35" s="476" t="s">
        <v>145</v>
      </c>
      <c r="BP35" s="475" t="s">
        <v>144</v>
      </c>
      <c r="BQ35" s="475" t="s">
        <v>143</v>
      </c>
      <c r="BR35" s="475" t="s">
        <v>142</v>
      </c>
      <c r="BS35" s="475" t="s">
        <v>141</v>
      </c>
      <c r="BT35" s="475" t="s">
        <v>140</v>
      </c>
      <c r="BU35" s="475" t="s">
        <v>139</v>
      </c>
      <c r="BV35" s="475" t="s">
        <v>138</v>
      </c>
      <c r="BW35" s="474" t="s">
        <v>190</v>
      </c>
      <c r="BX35" s="473" t="s">
        <v>152</v>
      </c>
      <c r="BY35" s="472"/>
      <c r="BZ35" s="471" t="s">
        <v>189</v>
      </c>
      <c r="CA35" s="471" t="s">
        <v>152</v>
      </c>
      <c r="CB35" s="470" t="s">
        <v>188</v>
      </c>
      <c r="CD35" s="483" t="s">
        <v>191</v>
      </c>
      <c r="CE35" s="493" t="s">
        <v>148</v>
      </c>
      <c r="CF35" s="476" t="s">
        <v>149</v>
      </c>
      <c r="CG35" s="476" t="s">
        <v>147</v>
      </c>
      <c r="CH35" s="476" t="s">
        <v>146</v>
      </c>
      <c r="CI35" s="476" t="s">
        <v>145</v>
      </c>
      <c r="CJ35" s="475" t="s">
        <v>144</v>
      </c>
      <c r="CK35" s="475" t="s">
        <v>143</v>
      </c>
      <c r="CL35" s="475" t="s">
        <v>142</v>
      </c>
      <c r="CM35" s="475" t="s">
        <v>141</v>
      </c>
      <c r="CN35" s="571" t="s">
        <v>261</v>
      </c>
      <c r="CO35" s="571" t="s">
        <v>262</v>
      </c>
      <c r="CP35" s="571" t="s">
        <v>260</v>
      </c>
      <c r="CQ35" s="482" t="s">
        <v>190</v>
      </c>
      <c r="CR35" s="481" t="s">
        <v>152</v>
      </c>
      <c r="CS35" s="480"/>
      <c r="CT35" s="479" t="s">
        <v>189</v>
      </c>
      <c r="CU35" s="479" t="s">
        <v>152</v>
      </c>
      <c r="CV35" s="478" t="s">
        <v>188</v>
      </c>
      <c r="CX35" s="477" t="s">
        <v>191</v>
      </c>
      <c r="CY35" s="493" t="s">
        <v>148</v>
      </c>
      <c r="CZ35" s="476" t="s">
        <v>149</v>
      </c>
      <c r="DA35" s="476" t="s">
        <v>147</v>
      </c>
      <c r="DB35" s="476" t="s">
        <v>146</v>
      </c>
      <c r="DC35" s="476" t="s">
        <v>145</v>
      </c>
      <c r="DD35" s="475" t="s">
        <v>144</v>
      </c>
      <c r="DE35" s="475" t="s">
        <v>143</v>
      </c>
      <c r="DF35" s="475" t="s">
        <v>142</v>
      </c>
      <c r="DG35" s="475" t="s">
        <v>141</v>
      </c>
      <c r="DH35" s="475" t="s">
        <v>140</v>
      </c>
      <c r="DI35" s="475" t="s">
        <v>139</v>
      </c>
      <c r="DJ35" s="475" t="s">
        <v>138</v>
      </c>
      <c r="DK35" s="474" t="s">
        <v>190</v>
      </c>
      <c r="DL35" s="473" t="s">
        <v>152</v>
      </c>
      <c r="DM35" s="472"/>
      <c r="DN35" s="471" t="s">
        <v>189</v>
      </c>
      <c r="DO35" s="471" t="s">
        <v>152</v>
      </c>
      <c r="DP35" s="470" t="s">
        <v>188</v>
      </c>
      <c r="DR35" s="483" t="s">
        <v>191</v>
      </c>
      <c r="DS35" s="493" t="s">
        <v>148</v>
      </c>
      <c r="DT35" s="476" t="s">
        <v>149</v>
      </c>
      <c r="DU35" s="476" t="s">
        <v>147</v>
      </c>
      <c r="DV35" s="476" t="s">
        <v>146</v>
      </c>
      <c r="DW35" s="476" t="s">
        <v>145</v>
      </c>
      <c r="DX35" s="475" t="s">
        <v>144</v>
      </c>
      <c r="DY35" s="475" t="s">
        <v>143</v>
      </c>
      <c r="DZ35" s="475" t="s">
        <v>142</v>
      </c>
      <c r="EA35" s="475" t="s">
        <v>141</v>
      </c>
      <c r="EB35" s="571" t="s">
        <v>261</v>
      </c>
      <c r="EC35" s="571" t="s">
        <v>262</v>
      </c>
      <c r="ED35" s="571" t="s">
        <v>260</v>
      </c>
      <c r="EE35" s="482" t="s">
        <v>190</v>
      </c>
      <c r="EF35" s="481" t="s">
        <v>152</v>
      </c>
      <c r="EG35" s="480"/>
      <c r="EH35" s="479" t="s">
        <v>189</v>
      </c>
      <c r="EI35" s="479" t="s">
        <v>152</v>
      </c>
      <c r="EJ35" s="478" t="s">
        <v>188</v>
      </c>
      <c r="EL35" s="477" t="s">
        <v>191</v>
      </c>
      <c r="EM35" s="493" t="s">
        <v>148</v>
      </c>
      <c r="EN35" s="476" t="s">
        <v>149</v>
      </c>
      <c r="EO35" s="476" t="s">
        <v>147</v>
      </c>
      <c r="EP35" s="476" t="s">
        <v>146</v>
      </c>
      <c r="EQ35" s="476" t="s">
        <v>145</v>
      </c>
      <c r="ER35" s="475" t="s">
        <v>144</v>
      </c>
      <c r="ES35" s="475" t="s">
        <v>143</v>
      </c>
      <c r="ET35" s="475" t="s">
        <v>142</v>
      </c>
      <c r="EU35" s="475" t="s">
        <v>141</v>
      </c>
      <c r="EV35" s="475" t="s">
        <v>140</v>
      </c>
      <c r="EW35" s="475" t="s">
        <v>139</v>
      </c>
      <c r="EX35" s="475" t="s">
        <v>138</v>
      </c>
      <c r="EY35" s="474" t="s">
        <v>190</v>
      </c>
      <c r="EZ35" s="473" t="s">
        <v>152</v>
      </c>
      <c r="FA35" s="472"/>
      <c r="FB35" s="471" t="s">
        <v>189</v>
      </c>
      <c r="FC35" s="471" t="s">
        <v>152</v>
      </c>
      <c r="FD35" s="470" t="s">
        <v>188</v>
      </c>
      <c r="FF35" s="483" t="s">
        <v>191</v>
      </c>
      <c r="FG35" s="476" t="s">
        <v>149</v>
      </c>
      <c r="FH35" s="476" t="s">
        <v>148</v>
      </c>
      <c r="FI35" s="476" t="s">
        <v>147</v>
      </c>
      <c r="FJ35" s="476" t="s">
        <v>146</v>
      </c>
      <c r="FK35" s="476" t="s">
        <v>145</v>
      </c>
      <c r="FL35" s="475" t="s">
        <v>144</v>
      </c>
      <c r="FM35" s="475" t="s">
        <v>143</v>
      </c>
      <c r="FN35" s="475" t="s">
        <v>142</v>
      </c>
      <c r="FO35" s="475" t="s">
        <v>141</v>
      </c>
      <c r="FP35" s="571" t="s">
        <v>261</v>
      </c>
      <c r="FQ35" s="571" t="s">
        <v>262</v>
      </c>
      <c r="FR35" s="571" t="s">
        <v>260</v>
      </c>
      <c r="FS35" s="482" t="s">
        <v>190</v>
      </c>
      <c r="FT35" s="481" t="s">
        <v>152</v>
      </c>
      <c r="FU35" s="480"/>
      <c r="FV35" s="479" t="s">
        <v>189</v>
      </c>
      <c r="FW35" s="479" t="s">
        <v>152</v>
      </c>
      <c r="FX35" s="478" t="s">
        <v>188</v>
      </c>
      <c r="FZ35" s="477" t="s">
        <v>191</v>
      </c>
      <c r="GA35" s="493" t="s">
        <v>224</v>
      </c>
      <c r="GB35" s="476" t="s">
        <v>263</v>
      </c>
      <c r="GC35" s="476" t="s">
        <v>147</v>
      </c>
      <c r="GD35" s="476" t="s">
        <v>146</v>
      </c>
      <c r="GE35" s="476" t="s">
        <v>145</v>
      </c>
      <c r="GF35" s="475" t="s">
        <v>144</v>
      </c>
      <c r="GG35" s="475" t="s">
        <v>143</v>
      </c>
      <c r="GH35" s="475" t="s">
        <v>142</v>
      </c>
      <c r="GI35" s="475" t="s">
        <v>141</v>
      </c>
      <c r="GJ35" s="475" t="s">
        <v>140</v>
      </c>
      <c r="GK35" s="475" t="s">
        <v>139</v>
      </c>
      <c r="GL35" s="475" t="s">
        <v>138</v>
      </c>
      <c r="GM35" s="474" t="s">
        <v>190</v>
      </c>
      <c r="GN35" s="473" t="s">
        <v>152</v>
      </c>
      <c r="GO35" s="472"/>
      <c r="GP35" s="471" t="s">
        <v>189</v>
      </c>
      <c r="GQ35" s="471" t="s">
        <v>152</v>
      </c>
      <c r="GR35" s="470" t="s">
        <v>188</v>
      </c>
      <c r="GT35" s="483" t="s">
        <v>191</v>
      </c>
      <c r="GU35" s="476" t="s">
        <v>149</v>
      </c>
      <c r="GV35" s="476" t="s">
        <v>148</v>
      </c>
      <c r="GW35" s="476" t="s">
        <v>147</v>
      </c>
      <c r="GX35" s="476" t="s">
        <v>146</v>
      </c>
      <c r="GY35" s="476" t="s">
        <v>145</v>
      </c>
      <c r="GZ35" s="475" t="s">
        <v>144</v>
      </c>
      <c r="HA35" s="475" t="s">
        <v>143</v>
      </c>
      <c r="HB35" s="475" t="s">
        <v>142</v>
      </c>
      <c r="HC35" s="475" t="s">
        <v>141</v>
      </c>
      <c r="HD35" s="571" t="s">
        <v>261</v>
      </c>
      <c r="HE35" s="571" t="s">
        <v>262</v>
      </c>
      <c r="HF35" s="571" t="s">
        <v>260</v>
      </c>
      <c r="HG35" s="482" t="s">
        <v>190</v>
      </c>
      <c r="HH35" s="481" t="s">
        <v>152</v>
      </c>
      <c r="HI35" s="480"/>
      <c r="HJ35" s="479" t="s">
        <v>189</v>
      </c>
      <c r="HK35" s="479" t="s">
        <v>152</v>
      </c>
      <c r="HL35" s="478" t="s">
        <v>188</v>
      </c>
      <c r="HN35" s="477" t="s">
        <v>191</v>
      </c>
      <c r="HO35" s="493" t="s">
        <v>149</v>
      </c>
      <c r="HP35" s="476" t="s">
        <v>148</v>
      </c>
      <c r="HQ35" s="476" t="s">
        <v>147</v>
      </c>
      <c r="HR35" s="476" t="s">
        <v>146</v>
      </c>
      <c r="HS35" s="476" t="s">
        <v>145</v>
      </c>
      <c r="HT35" s="475" t="s">
        <v>144</v>
      </c>
      <c r="HU35" s="475" t="s">
        <v>143</v>
      </c>
      <c r="HV35" s="475" t="s">
        <v>142</v>
      </c>
      <c r="HW35" s="475" t="s">
        <v>141</v>
      </c>
      <c r="HX35" s="475" t="s">
        <v>140</v>
      </c>
      <c r="HY35" s="475" t="s">
        <v>139</v>
      </c>
      <c r="HZ35" s="475" t="s">
        <v>138</v>
      </c>
      <c r="IA35" s="474" t="s">
        <v>190</v>
      </c>
      <c r="IB35" s="473" t="s">
        <v>152</v>
      </c>
      <c r="IC35" s="472"/>
      <c r="ID35" s="471" t="s">
        <v>189</v>
      </c>
      <c r="IE35" s="471" t="s">
        <v>152</v>
      </c>
      <c r="IF35" s="470" t="s">
        <v>188</v>
      </c>
    </row>
    <row r="36" spans="2:240" ht="16.5" thickTop="1" thickBot="1" x14ac:dyDescent="0.4">
      <c r="B36" s="589">
        <v>1.3888888888888888E-2</v>
      </c>
      <c r="C36">
        <v>2765</v>
      </c>
      <c r="D36">
        <v>4869</v>
      </c>
      <c r="E36">
        <v>3933</v>
      </c>
      <c r="F36">
        <v>1693</v>
      </c>
      <c r="G36">
        <v>3195</v>
      </c>
      <c r="H36" s="379">
        <v>3708</v>
      </c>
      <c r="I36" s="379">
        <v>1013</v>
      </c>
      <c r="J36" s="379">
        <v>3079</v>
      </c>
      <c r="K36" s="379">
        <v>2701</v>
      </c>
      <c r="L36" s="379">
        <v>2810</v>
      </c>
      <c r="M36" s="379">
        <v>3502</v>
      </c>
      <c r="N36" s="379">
        <v>3701</v>
      </c>
      <c r="O36" s="447">
        <f>AVERAGE(C36:N36)</f>
        <v>3080.75</v>
      </c>
      <c r="P36" s="446">
        <f>STDEV(C36:N36)</f>
        <v>1018.5320207400096</v>
      </c>
      <c r="Q36" s="466" t="s">
        <v>187</v>
      </c>
      <c r="R36" s="458">
        <f>AVERAGE(C37:C39,D36:D37,E36:E38,F36:F38,G36:G38,H36:H38,I36:I38,N36:N38,M36:M38,L36:L38,K36:K38,J36:J38)</f>
        <v>3823.542857142857</v>
      </c>
      <c r="S36" s="458">
        <f>STDEV(C36:N38)</f>
        <v>896.11053562799475</v>
      </c>
      <c r="T36" s="465">
        <f>S36/SQRT(10)</f>
        <v>283.37503278579283</v>
      </c>
      <c r="V36" s="456">
        <v>1.3888888888888888E-2</v>
      </c>
      <c r="W36">
        <f t="shared" ref="W36:X50" si="82">C36/C$34*100</f>
        <v>56.428571428571431</v>
      </c>
      <c r="X36">
        <f>D36/D$34*100</f>
        <v>82.107925801011802</v>
      </c>
      <c r="Y36">
        <f t="shared" ref="Y36:AH50" si="83">E36/E$34*100</f>
        <v>72.178381354376953</v>
      </c>
      <c r="Z36">
        <f t="shared" si="83"/>
        <v>31.195872489404831</v>
      </c>
      <c r="AA36">
        <f t="shared" si="83"/>
        <v>63.925570228091232</v>
      </c>
      <c r="AB36">
        <f t="shared" si="83"/>
        <v>67.738399707709178</v>
      </c>
      <c r="AC36">
        <f t="shared" si="83"/>
        <v>19.343135382852779</v>
      </c>
      <c r="AD36">
        <f t="shared" si="83"/>
        <v>65.860962566844918</v>
      </c>
      <c r="AE36">
        <f t="shared" si="83"/>
        <v>58.858139028110699</v>
      </c>
      <c r="AF36">
        <f t="shared" si="83"/>
        <v>51.960059171597628</v>
      </c>
      <c r="AG36">
        <f t="shared" si="83"/>
        <v>63.870144081707089</v>
      </c>
      <c r="AH36">
        <f t="shared" si="83"/>
        <v>70.71073748567062</v>
      </c>
      <c r="AI36" s="377">
        <f t="shared" ref="AI36:AI50" si="84">AVERAGE(W36:AG36)</f>
        <v>57.587923749116229</v>
      </c>
      <c r="AJ36" s="365">
        <f t="shared" ref="AJ36:AJ50" si="85">STDEV(W36:AG36)</f>
        <v>18.052850062130688</v>
      </c>
      <c r="AK36" s="679" t="s">
        <v>187</v>
      </c>
      <c r="AL36" s="444">
        <f>AVERAGE(W36:W38,X36:X38,Y36:Y38,Z36:Z38,AA36:AA38,AB36:AB38,AG36:AG38)</f>
        <v>75.117897378023542</v>
      </c>
      <c r="AM36" s="444">
        <f>STDEV(W36:AG38)</f>
        <v>15.997929417474086</v>
      </c>
      <c r="AN36" s="565">
        <f>AM36/SQRT(10)</f>
        <v>5.0589894805828832</v>
      </c>
      <c r="AP36" s="589">
        <v>1.3888888888888888E-2</v>
      </c>
      <c r="AQ36">
        <v>2226</v>
      </c>
      <c r="AR36">
        <v>2880</v>
      </c>
      <c r="AS36">
        <v>2838</v>
      </c>
      <c r="AT36">
        <v>2798</v>
      </c>
      <c r="AU36">
        <v>1448</v>
      </c>
      <c r="AV36" s="379">
        <v>4048</v>
      </c>
      <c r="AW36" s="379">
        <v>3512</v>
      </c>
      <c r="AX36" s="379">
        <v>3257</v>
      </c>
      <c r="AY36" s="379">
        <v>3129</v>
      </c>
      <c r="AZ36" s="379">
        <v>3493</v>
      </c>
      <c r="BA36" s="379">
        <v>3490</v>
      </c>
      <c r="BB36" s="379">
        <v>3696</v>
      </c>
      <c r="BC36" s="447">
        <f>AVERAGE(AQ36:BB36)</f>
        <v>3067.9166666666665</v>
      </c>
      <c r="BD36" s="446">
        <f>STDEV(AQ36:BB36)</f>
        <v>703.53515882077284</v>
      </c>
      <c r="BE36" s="466" t="s">
        <v>187</v>
      </c>
      <c r="BF36" s="458">
        <f>AVERAGE(AQ37:AQ39,AR36:AR38,AS36:AS37,AT36:AT38,AU36:AU38,AV36:AV38,AW36:AW38,BB36:BB38,BA36:BA38,AZ36:AZ38,AY36:AY38,AX36:AX38)</f>
        <v>3936.7142857142858</v>
      </c>
      <c r="BG36" s="458">
        <f>STDEV(AQ36:BB38)</f>
        <v>800.72653120636471</v>
      </c>
      <c r="BH36" s="465">
        <f>BG36/SQRT(10)</f>
        <v>253.21196215380056</v>
      </c>
      <c r="BJ36" s="456">
        <v>1.3888888888888888E-2</v>
      </c>
      <c r="BK36">
        <f t="shared" ref="BK36:BV50" si="86">AQ36/AQ$34*100</f>
        <v>45.428571428571431</v>
      </c>
      <c r="BL36">
        <f t="shared" si="86"/>
        <v>48.566610455311974</v>
      </c>
      <c r="BM36">
        <f t="shared" si="86"/>
        <v>52.08295100018352</v>
      </c>
      <c r="BN36">
        <f t="shared" si="86"/>
        <v>51.5570296664824</v>
      </c>
      <c r="BO36">
        <f t="shared" si="86"/>
        <v>28.971588635454182</v>
      </c>
      <c r="BP36">
        <f t="shared" si="86"/>
        <v>73.94957983193278</v>
      </c>
      <c r="BQ36">
        <f t="shared" si="86"/>
        <v>67.06129463433264</v>
      </c>
      <c r="BR36">
        <f t="shared" si="86"/>
        <v>69.668449197860966</v>
      </c>
      <c r="BS36">
        <f t="shared" si="86"/>
        <v>68.184789714534759</v>
      </c>
      <c r="BT36">
        <f t="shared" si="86"/>
        <v>64.589497041420117</v>
      </c>
      <c r="BU36">
        <f t="shared" si="86"/>
        <v>63.651285792449386</v>
      </c>
      <c r="BV36">
        <f t="shared" si="86"/>
        <v>70.61520825372564</v>
      </c>
      <c r="BW36" s="377">
        <f t="shared" ref="BW36:BW50" si="87">AVERAGE(BK36:BU36)</f>
        <v>57.610149763503109</v>
      </c>
      <c r="BX36" s="365">
        <f t="shared" ref="BX36:BX50" si="88">STDEV(BK36:BU36)</f>
        <v>13.476895596283155</v>
      </c>
      <c r="BY36" s="679" t="s">
        <v>187</v>
      </c>
      <c r="BZ36" s="444">
        <f>AVERAGE(BK36:BK38,BL36:BL38,BM36:BM38,BN36:BN38,BO36:BO38,BP36:BP38,BU36:BU38)</f>
        <v>71.575570060380656</v>
      </c>
      <c r="CA36" s="444">
        <f>STDEV(BK36:BU38)</f>
        <v>14.627969482910776</v>
      </c>
      <c r="CB36" s="565">
        <f>CA36/SQRT(10)</f>
        <v>4.6257701109433542</v>
      </c>
      <c r="CD36" s="589">
        <v>1.3888888888888888E-2</v>
      </c>
      <c r="CE36">
        <v>3331</v>
      </c>
      <c r="CF36">
        <v>4062</v>
      </c>
      <c r="CG36">
        <v>3799</v>
      </c>
      <c r="CH36">
        <v>2120</v>
      </c>
      <c r="CI36">
        <v>2696</v>
      </c>
      <c r="CJ36" s="379">
        <v>3814</v>
      </c>
      <c r="CK36" s="379">
        <v>2517</v>
      </c>
      <c r="CL36" s="379">
        <v>3452</v>
      </c>
      <c r="CM36" s="379">
        <v>2960</v>
      </c>
      <c r="CN36" s="379">
        <v>3279</v>
      </c>
      <c r="CO36" s="379">
        <v>3967</v>
      </c>
      <c r="CP36" s="379">
        <v>3179</v>
      </c>
      <c r="CQ36" s="447">
        <f>AVERAGE(CE36:CP36)</f>
        <v>3264.6666666666665</v>
      </c>
      <c r="CR36" s="446">
        <f>STDEV(CE36:CP36)</f>
        <v>606.69002619030118</v>
      </c>
      <c r="CS36" s="466" t="s">
        <v>187</v>
      </c>
      <c r="CT36" s="458">
        <f>AVERAGE(CE36:CE38,CF36:CF37,CG36:CG38,CH36:CH38,CI36:CI38,CJ36:CJ38,CK36:CK38,CP36:CP38,CO36:CO38,CN36:CN38,CM36:CM38,CL36:CL38)</f>
        <v>3966.6571428571428</v>
      </c>
      <c r="CU36" s="458">
        <f>STDEV(CE36:CP38)</f>
        <v>723.83561669760354</v>
      </c>
      <c r="CV36" s="465">
        <f>CU36/SQRT(10)</f>
        <v>228.89692003170336</v>
      </c>
      <c r="CX36" s="456">
        <v>1.3888888888888888E-2</v>
      </c>
      <c r="CY36">
        <f>CE36/CE$34*100</f>
        <v>67.979591836734699</v>
      </c>
      <c r="CZ36">
        <f>CF36/CF$34*100</f>
        <v>68.499156829679592</v>
      </c>
      <c r="DA36">
        <f t="shared" ref="DA36:DD50" si="89">CG36/CG$34*100</f>
        <v>69.719214534777024</v>
      </c>
      <c r="DB36">
        <f t="shared" si="89"/>
        <v>39.063939561452003</v>
      </c>
      <c r="DC36">
        <f t="shared" si="89"/>
        <v>53.941576630652264</v>
      </c>
      <c r="DD36">
        <f>CJ36/CJ$34*100</f>
        <v>69.674826452320062</v>
      </c>
      <c r="DE36">
        <f t="shared" ref="DE36:DJ50" si="90">CK36/CK$34*100</f>
        <v>48.061867481382471</v>
      </c>
      <c r="DF36">
        <f t="shared" si="90"/>
        <v>73.839572192513373</v>
      </c>
      <c r="DG36">
        <f t="shared" si="90"/>
        <v>64.502070167792553</v>
      </c>
      <c r="DH36">
        <f t="shared" si="90"/>
        <v>60.632396449704139</v>
      </c>
      <c r="DI36">
        <f t="shared" si="90"/>
        <v>72.350902790443186</v>
      </c>
      <c r="DJ36">
        <f>CP36/CP$34*100</f>
        <v>60.737485670615207</v>
      </c>
      <c r="DK36" s="377">
        <f t="shared" ref="DK36:DK50" si="91">AVERAGE(CY36:DI36)</f>
        <v>62.569555902495587</v>
      </c>
      <c r="DL36" s="365">
        <f t="shared" ref="DL36:DL50" si="92">STDEV(CY36:DI36)</f>
        <v>11.106914087955781</v>
      </c>
      <c r="DM36" s="679" t="s">
        <v>187</v>
      </c>
      <c r="DN36" s="444">
        <f>AVERAGE(CY36:CY38,CZ36:CZ38,DA36:DA38,DB36:DB38,DC36:DC38,DD36:DD38,DI36:DI38)</f>
        <v>76.551709592576941</v>
      </c>
      <c r="DO36" s="444">
        <f>STDEV(CY36:DI38)</f>
        <v>12.414877219849686</v>
      </c>
      <c r="DP36" s="565">
        <f>DO36/SQRT(10)</f>
        <v>3.9259288886063977</v>
      </c>
      <c r="DR36" s="589">
        <v>1.3888888888888888E-2</v>
      </c>
      <c r="DS36">
        <v>3864</v>
      </c>
      <c r="DT36">
        <v>3038</v>
      </c>
      <c r="DU36">
        <v>4467</v>
      </c>
      <c r="DV36">
        <v>3433</v>
      </c>
      <c r="DW36">
        <v>3541</v>
      </c>
      <c r="DX36" s="379">
        <v>4192</v>
      </c>
      <c r="DY36" s="379">
        <v>3150</v>
      </c>
      <c r="DZ36" s="379">
        <v>3483</v>
      </c>
      <c r="EA36" s="379">
        <v>2938</v>
      </c>
      <c r="EB36" s="379">
        <v>3995</v>
      </c>
      <c r="EC36" s="379">
        <v>2786</v>
      </c>
      <c r="ED36" s="379">
        <v>3786</v>
      </c>
      <c r="EE36" s="447">
        <f>AVERAGE(DS36:ED36)</f>
        <v>3556.0833333333335</v>
      </c>
      <c r="EF36" s="446">
        <f>STDEV(DS36:ED36)</f>
        <v>522.5435098601539</v>
      </c>
      <c r="EG36" s="466" t="s">
        <v>187</v>
      </c>
      <c r="EH36" s="458">
        <f>AVERAGE(DS36:DS38,DT36:DT38,DU36:DU38,DV36:DV38,DW36:DW38,DX36:DX38,DY36:DY38,ED36:ED38,EC36:EC38,EB36:EB38,EA36:EA38,DZ36:DZ38)</f>
        <v>4132.2222222222226</v>
      </c>
      <c r="EI36" s="458">
        <f>STDEV(DS36:ED38)</f>
        <v>618.36000199195587</v>
      </c>
      <c r="EJ36" s="465">
        <f>EI36/SQRT(10)</f>
        <v>195.54260202408364</v>
      </c>
      <c r="EL36" s="456">
        <v>1.3888888888888888E-2</v>
      </c>
      <c r="EM36">
        <f>DS36/DS$34*100</f>
        <v>78.857142857142861</v>
      </c>
      <c r="EN36">
        <f t="shared" ref="EN36:ER50" si="93">DT36/DT$34*100</f>
        <v>51.231028667790888</v>
      </c>
      <c r="EO36">
        <f t="shared" si="93"/>
        <v>81.978344650394561</v>
      </c>
      <c r="EP36">
        <f t="shared" si="93"/>
        <v>63.25778514833241</v>
      </c>
      <c r="EQ36">
        <f t="shared" si="93"/>
        <v>70.848339335734295</v>
      </c>
      <c r="ER36">
        <f>DX36/DX$34*100</f>
        <v>76.580197296309819</v>
      </c>
      <c r="ES36">
        <f t="shared" ref="ES36:EW50" si="94">DY36/DY$34*100</f>
        <v>60.148940232957806</v>
      </c>
      <c r="ET36">
        <f t="shared" si="94"/>
        <v>74.502673796791441</v>
      </c>
      <c r="EU36">
        <f t="shared" si="94"/>
        <v>64.022662889518415</v>
      </c>
      <c r="EV36">
        <f t="shared" si="94"/>
        <v>73.872041420118336</v>
      </c>
      <c r="EW36">
        <f t="shared" si="94"/>
        <v>50.811599489330661</v>
      </c>
      <c r="EX36">
        <f>ED36/ED$34*100</f>
        <v>72.334734428735189</v>
      </c>
      <c r="EY36" s="377">
        <f t="shared" ref="EY36:EY50" si="95">AVERAGE(EM36:EW36)</f>
        <v>67.828250525856504</v>
      </c>
      <c r="EZ36" s="365">
        <f t="shared" ref="EZ36:EZ50" si="96">STDEV(EM36:EW36)</f>
        <v>10.714626061409302</v>
      </c>
      <c r="FA36" s="679" t="s">
        <v>187</v>
      </c>
      <c r="FB36" s="444">
        <f>AVERAGE(EM36:EM38,EN36:EN38,EO36:EO38,EP36:EP38,EQ36:EQ38,ER36:ER38,EW36:EW38)</f>
        <v>78.575541043741751</v>
      </c>
      <c r="FC36" s="444">
        <f>STDEV(EM36:EW38)</f>
        <v>11.373837106773692</v>
      </c>
      <c r="FD36" s="565">
        <f>FC36/SQRT(10)</f>
        <v>3.5967230993144597</v>
      </c>
      <c r="FF36" s="589">
        <v>1.3888888888888888E-2</v>
      </c>
      <c r="FG36">
        <v>3312</v>
      </c>
      <c r="FH36">
        <v>3638</v>
      </c>
      <c r="FI36">
        <v>4042</v>
      </c>
      <c r="FJ36">
        <v>2536</v>
      </c>
      <c r="FK36">
        <v>3063</v>
      </c>
      <c r="FL36" s="379">
        <v>4030</v>
      </c>
      <c r="FM36" s="379">
        <v>3678</v>
      </c>
      <c r="FN36" s="379">
        <v>3260</v>
      </c>
      <c r="FO36" s="379">
        <v>2719</v>
      </c>
      <c r="FP36" s="379">
        <v>4252</v>
      </c>
      <c r="FQ36" s="379">
        <v>4209</v>
      </c>
      <c r="FR36" s="379">
        <v>3731</v>
      </c>
      <c r="FS36" s="447">
        <f>AVERAGE(FG36:FR36)</f>
        <v>3539.1666666666665</v>
      </c>
      <c r="FT36" s="446">
        <f>STDEV(FG36:FR36)</f>
        <v>568.22688063729174</v>
      </c>
      <c r="FU36" s="466" t="s">
        <v>187</v>
      </c>
      <c r="FV36" s="458">
        <f>AVERAGE(FG36:FG38,FH36:FH37,FI36:FI38,FJ36:FJ38,FK36:FK38,FL36:FL38,FM36:FM38,FR36:FR38,FQ36:FQ38,FP36:FP38,FO36:FO38,FN36:FN38)</f>
        <v>4106.3428571428567</v>
      </c>
      <c r="FW36" s="458">
        <f>STDEV(FG36:FR38)</f>
        <v>650.13745738271621</v>
      </c>
      <c r="FX36" s="465">
        <f>FW36/SQRT(10)</f>
        <v>205.59151575200352</v>
      </c>
      <c r="FZ36" s="456">
        <v>1.3888888888888888E-2</v>
      </c>
      <c r="GA36">
        <f t="shared" ref="GA36:GL50" si="97">FG36/FG$34*100</f>
        <v>67.591836734693871</v>
      </c>
      <c r="GB36">
        <f t="shared" si="97"/>
        <v>61.349072512647552</v>
      </c>
      <c r="GC36">
        <f t="shared" si="97"/>
        <v>74.178748394200767</v>
      </c>
      <c r="GD36">
        <f t="shared" si="97"/>
        <v>46.729316381057671</v>
      </c>
      <c r="GE36">
        <f t="shared" si="97"/>
        <v>61.284513805522209</v>
      </c>
      <c r="GF36">
        <f t="shared" si="97"/>
        <v>73.620752648885642</v>
      </c>
      <c r="GG36">
        <f t="shared" si="97"/>
        <v>70.231048310101201</v>
      </c>
      <c r="GH36">
        <f t="shared" si="97"/>
        <v>69.732620320855602</v>
      </c>
      <c r="GI36">
        <f t="shared" si="97"/>
        <v>59.250381346698624</v>
      </c>
      <c r="GJ36">
        <f t="shared" si="97"/>
        <v>78.624260355029591</v>
      </c>
      <c r="GK36">
        <f t="shared" si="97"/>
        <v>76.764544957140259</v>
      </c>
      <c r="GL36">
        <f t="shared" si="97"/>
        <v>71.283912877340455</v>
      </c>
      <c r="GM36" s="377">
        <f t="shared" ref="GM36:GM50" si="98">AVERAGE(GA36:GK36)</f>
        <v>67.214281433348461</v>
      </c>
      <c r="GN36" s="365">
        <f t="shared" ref="GN36:GN50" si="99">STDEV(GA36:GK36)</f>
        <v>9.3762871360957813</v>
      </c>
      <c r="GO36" s="679" t="s">
        <v>187</v>
      </c>
      <c r="GP36" s="444">
        <f>AVERAGE(GA36:GA38,GB36:GB38,GC36:GC38,GD36:GD38,GE36:GE38,GF36:GF38,GK36:GK38)</f>
        <v>78.658325630983398</v>
      </c>
      <c r="GQ36" s="444">
        <f>STDEV(GA36:GK38)</f>
        <v>10.850097258221602</v>
      </c>
      <c r="GR36" s="565">
        <f>GQ36/SQRT(10)</f>
        <v>3.4311020170328352</v>
      </c>
      <c r="GT36" s="589">
        <v>1.3888888888888888E-2</v>
      </c>
      <c r="GU36">
        <v>2446</v>
      </c>
      <c r="GV36">
        <v>3060</v>
      </c>
      <c r="GW36">
        <v>3165</v>
      </c>
      <c r="GX36" s="379"/>
      <c r="GY36">
        <v>2559</v>
      </c>
      <c r="GZ36" s="379">
        <v>2925</v>
      </c>
      <c r="HA36" s="379">
        <v>3543</v>
      </c>
      <c r="HB36" s="379">
        <v>3483</v>
      </c>
      <c r="HC36" s="379">
        <v>2819</v>
      </c>
      <c r="HD36" s="379">
        <v>3594</v>
      </c>
      <c r="HE36" s="379">
        <v>3759</v>
      </c>
      <c r="HF36" s="379">
        <v>3643</v>
      </c>
      <c r="HG36" s="447">
        <f>AVERAGE(GU36:HF36)</f>
        <v>3181.4545454545455</v>
      </c>
      <c r="HH36" s="446">
        <f>STDEV(GU36:HF36)</f>
        <v>455.95270887151599</v>
      </c>
      <c r="HI36" s="466" t="s">
        <v>187</v>
      </c>
      <c r="HJ36" s="458">
        <f>AVERAGE(GU36:GU38,GV36:GV38,GW36:GW38,GX36:GX38,GY36:GY38,GZ36:GZ38,HA36:HA38,HF36:HF38,HE36:HE38,HD36:HD38,HC36:HC38,HB36:HB38)</f>
        <v>3965.4545454545455</v>
      </c>
      <c r="HK36" s="458">
        <f>STDEV(GU36:HF38)</f>
        <v>751.39973927452115</v>
      </c>
      <c r="HL36" s="465">
        <f>HK36/SQRT(10)</f>
        <v>237.61346093641629</v>
      </c>
      <c r="HN36" s="456">
        <v>1.3888888888888888E-2</v>
      </c>
      <c r="HO36">
        <f>GU36/GU$34*100</f>
        <v>49.918367346938773</v>
      </c>
      <c r="HP36">
        <f t="shared" ref="HP36:HQ50" si="100">GV36/GV$34*100</f>
        <v>51.602023608768974</v>
      </c>
      <c r="HQ36">
        <f t="shared" si="100"/>
        <v>58.084052119654984</v>
      </c>
      <c r="HS36">
        <f t="shared" ref="HS36:HT50" si="101">GY36/GY$34*100</f>
        <v>51.200480192076839</v>
      </c>
      <c r="HT36">
        <f>GZ36/GZ$34*100</f>
        <v>53.43441724515894</v>
      </c>
      <c r="HU36">
        <f t="shared" ref="HU36:HX50" si="102">HA36/HA$34*100</f>
        <v>67.653236585831579</v>
      </c>
      <c r="HV36">
        <f t="shared" si="102"/>
        <v>74.502673796791441</v>
      </c>
      <c r="HW36">
        <f t="shared" si="102"/>
        <v>61.429505338853787</v>
      </c>
      <c r="HX36">
        <f t="shared" si="102"/>
        <v>66.457100591715985</v>
      </c>
      <c r="HY36">
        <f t="shared" ref="HY36:HY50" si="103">HD36/HE$34*100</f>
        <v>65.548057632682827</v>
      </c>
      <c r="HZ36">
        <f>HF36/HF$34*100</f>
        <v>69.602598395108899</v>
      </c>
      <c r="IA36" s="377">
        <f t="shared" ref="IA36:IA50" si="104">AVERAGE(HO36:HY36)</f>
        <v>59.982991445847418</v>
      </c>
      <c r="IB36" s="365">
        <f t="shared" ref="IB36:IB50" si="105">STDEV(HO36:HY36)</f>
        <v>8.4313559480631692</v>
      </c>
      <c r="IC36" s="679" t="s">
        <v>187</v>
      </c>
      <c r="ID36" s="444">
        <f>AVERAGE(HO36:HO38,HP36:HP38,HQ36:HQ38,HR36:HR38,HS36:HS38,HT36:HT38,HY36:HY38)</f>
        <v>72.561595143912484</v>
      </c>
      <c r="IE36" s="444">
        <f>STDEV(HO36:HY38)</f>
        <v>12.472386192886171</v>
      </c>
      <c r="IF36" s="565">
        <f>IE36/SQRT(10)</f>
        <v>3.9441148226756479</v>
      </c>
    </row>
    <row r="37" spans="2:240" ht="16.5" thickTop="1" thickBot="1" x14ac:dyDescent="0.4">
      <c r="B37" s="587">
        <v>2.7777777777777776E-2</v>
      </c>
      <c r="C37">
        <v>4016</v>
      </c>
      <c r="D37">
        <v>5222</v>
      </c>
      <c r="E37">
        <v>4474</v>
      </c>
      <c r="F37">
        <v>3420</v>
      </c>
      <c r="G37">
        <v>4045</v>
      </c>
      <c r="H37" s="379">
        <v>4587</v>
      </c>
      <c r="I37" s="379">
        <v>3068</v>
      </c>
      <c r="J37" s="379">
        <v>3653</v>
      </c>
      <c r="K37" s="379">
        <v>3404</v>
      </c>
      <c r="L37" s="379">
        <v>3974</v>
      </c>
      <c r="M37" s="379">
        <v>4087</v>
      </c>
      <c r="N37" s="379">
        <v>4002</v>
      </c>
      <c r="O37" s="447">
        <f t="shared" ref="O37:O49" si="106">AVERAGE(C37:N37)</f>
        <v>3996</v>
      </c>
      <c r="P37" s="446">
        <f t="shared" ref="P37:P49" si="107">STDEV(C37:N37)</f>
        <v>584.14786421994847</v>
      </c>
      <c r="Q37" s="455"/>
      <c r="R37" s="454"/>
      <c r="S37" s="458"/>
      <c r="T37" s="453"/>
      <c r="V37" s="460">
        <v>2.7777777777777776E-2</v>
      </c>
      <c r="W37">
        <f t="shared" si="82"/>
        <v>81.959183673469383</v>
      </c>
      <c r="X37">
        <f>D37/D$34*100</f>
        <v>88.060708263069145</v>
      </c>
      <c r="Y37">
        <f t="shared" si="83"/>
        <v>82.106808588731866</v>
      </c>
      <c r="Z37">
        <f t="shared" si="83"/>
        <v>63.018242122719734</v>
      </c>
      <c r="AA37">
        <f t="shared" si="83"/>
        <v>80.93237294917968</v>
      </c>
      <c r="AB37">
        <f t="shared" si="83"/>
        <v>83.796127146510784</v>
      </c>
      <c r="AC37">
        <f t="shared" si="83"/>
        <v>58.583158296734773</v>
      </c>
      <c r="AD37">
        <f t="shared" si="83"/>
        <v>78.139037433155082</v>
      </c>
      <c r="AE37">
        <f t="shared" si="83"/>
        <v>74.177380692961421</v>
      </c>
      <c r="AF37">
        <f t="shared" si="83"/>
        <v>73.48372781065089</v>
      </c>
      <c r="AG37">
        <f t="shared" si="83"/>
        <v>74.539485683020246</v>
      </c>
      <c r="AH37">
        <f t="shared" si="83"/>
        <v>76.461597248758125</v>
      </c>
      <c r="AI37" s="377">
        <f t="shared" si="84"/>
        <v>76.254202969109372</v>
      </c>
      <c r="AJ37" s="365">
        <f t="shared" si="85"/>
        <v>8.8932407947326997</v>
      </c>
      <c r="AK37" s="594"/>
      <c r="AL37" s="444"/>
      <c r="AM37" s="563"/>
      <c r="AN37" s="558"/>
      <c r="AP37" s="587">
        <v>2.7777777777777776E-2</v>
      </c>
      <c r="AQ37">
        <v>4008</v>
      </c>
      <c r="AR37">
        <v>4810</v>
      </c>
      <c r="AS37">
        <v>4174</v>
      </c>
      <c r="AT37">
        <v>4370</v>
      </c>
      <c r="AU37">
        <v>3289</v>
      </c>
      <c r="AV37" s="379">
        <v>4504</v>
      </c>
      <c r="AW37" s="379">
        <v>3939</v>
      </c>
      <c r="AX37" s="379">
        <v>3855</v>
      </c>
      <c r="AY37" s="379">
        <v>3382</v>
      </c>
      <c r="AZ37" s="379">
        <v>4531</v>
      </c>
      <c r="BA37" s="379">
        <v>4181</v>
      </c>
      <c r="BB37" s="379">
        <v>4386</v>
      </c>
      <c r="BC37" s="447">
        <f t="shared" ref="BC37:BC49" si="108">AVERAGE(AQ37:BB37)</f>
        <v>4119.083333333333</v>
      </c>
      <c r="BD37" s="446">
        <f t="shared" ref="BD37:BD49" si="109">STDEV(AQ37:BB37)</f>
        <v>455.5810392601216</v>
      </c>
      <c r="BE37" s="455"/>
      <c r="BF37" s="454"/>
      <c r="BG37" s="458"/>
      <c r="BH37" s="453"/>
      <c r="BJ37" s="460">
        <v>2.7777777777777776E-2</v>
      </c>
      <c r="BK37">
        <f t="shared" si="86"/>
        <v>81.795918367346943</v>
      </c>
      <c r="BL37">
        <f t="shared" si="86"/>
        <v>81.112984822934237</v>
      </c>
      <c r="BM37">
        <f t="shared" si="86"/>
        <v>76.601211231418603</v>
      </c>
      <c r="BN37">
        <f t="shared" si="86"/>
        <v>80.523309379030778</v>
      </c>
      <c r="BO37">
        <f t="shared" si="86"/>
        <v>65.806322529011609</v>
      </c>
      <c r="BP37">
        <f t="shared" si="86"/>
        <v>82.279868469126782</v>
      </c>
      <c r="BQ37">
        <f t="shared" si="86"/>
        <v>75.21481764368913</v>
      </c>
      <c r="BR37">
        <f t="shared" si="86"/>
        <v>82.459893048128336</v>
      </c>
      <c r="BS37">
        <f t="shared" si="86"/>
        <v>73.697973414687297</v>
      </c>
      <c r="BT37">
        <f t="shared" si="86"/>
        <v>83.783284023668642</v>
      </c>
      <c r="BU37">
        <f t="shared" si="86"/>
        <v>76.253875615538931</v>
      </c>
      <c r="BV37">
        <f t="shared" si="86"/>
        <v>83.79824226213222</v>
      </c>
      <c r="BW37" s="377">
        <f t="shared" si="87"/>
        <v>78.139041685871035</v>
      </c>
      <c r="BX37" s="365">
        <f t="shared" si="88"/>
        <v>5.3090903255606658</v>
      </c>
      <c r="BY37" s="594"/>
      <c r="BZ37" s="444"/>
      <c r="CA37" s="563"/>
      <c r="CB37" s="558"/>
      <c r="CD37" s="587">
        <v>2.7777777777777776E-2</v>
      </c>
      <c r="CE37">
        <v>4238</v>
      </c>
      <c r="CF37">
        <v>4908</v>
      </c>
      <c r="CG37">
        <v>4430</v>
      </c>
      <c r="CH37">
        <v>3774</v>
      </c>
      <c r="CI37">
        <v>4116</v>
      </c>
      <c r="CJ37" s="379">
        <v>4661</v>
      </c>
      <c r="CK37" s="379">
        <v>3860</v>
      </c>
      <c r="CL37" s="379">
        <v>3515</v>
      </c>
      <c r="CM37" s="379">
        <v>3446</v>
      </c>
      <c r="CN37" s="379">
        <v>4434</v>
      </c>
      <c r="CO37" s="379">
        <v>4420</v>
      </c>
      <c r="CP37" s="461">
        <v>4539</v>
      </c>
      <c r="CQ37" s="447">
        <f t="shared" ref="CQ37:CQ50" si="110">AVERAGE(CE37:CP37)</f>
        <v>4195.083333333333</v>
      </c>
      <c r="CR37" s="446">
        <f t="shared" ref="CR37:CR50" si="111">STDEV(CE37:CP37)</f>
        <v>460.01866727603931</v>
      </c>
      <c r="CS37" s="455"/>
      <c r="CT37" s="454"/>
      <c r="CU37" s="458"/>
      <c r="CV37" s="453"/>
      <c r="CX37" s="460">
        <v>2.7777777777777776E-2</v>
      </c>
      <c r="CY37">
        <f t="shared" ref="CY37:CZ50" si="112">CE37/CE$34*100</f>
        <v>86.489795918367349</v>
      </c>
      <c r="CZ37">
        <f t="shared" si="112"/>
        <v>82.765598650927487</v>
      </c>
      <c r="DA37">
        <f t="shared" si="89"/>
        <v>81.29932097632593</v>
      </c>
      <c r="DB37">
        <f t="shared" si="89"/>
        <v>69.541182974018795</v>
      </c>
      <c r="DC37">
        <f t="shared" si="89"/>
        <v>82.35294117647058</v>
      </c>
      <c r="DD37">
        <f t="shared" si="89"/>
        <v>85.147972232371202</v>
      </c>
      <c r="DE37">
        <f t="shared" si="90"/>
        <v>73.706320412449884</v>
      </c>
      <c r="DF37">
        <f t="shared" si="90"/>
        <v>75.18716577540107</v>
      </c>
      <c r="DG37">
        <f t="shared" si="90"/>
        <v>75.092612769666587</v>
      </c>
      <c r="DH37">
        <f t="shared" si="90"/>
        <v>81.989644970414204</v>
      </c>
      <c r="DI37">
        <f t="shared" si="90"/>
        <v>80.61280320992158</v>
      </c>
      <c r="DJ37">
        <f>CP37/CP$34*100</f>
        <v>86.721436759648455</v>
      </c>
      <c r="DK37" s="377">
        <f t="shared" si="91"/>
        <v>79.471396278757709</v>
      </c>
      <c r="DL37" s="365">
        <f t="shared" si="92"/>
        <v>5.3009039354392824</v>
      </c>
      <c r="DM37" s="594"/>
      <c r="DN37" s="444"/>
      <c r="DO37" s="563"/>
      <c r="DP37" s="558"/>
      <c r="DR37" s="587">
        <v>2.7777777777777776E-2</v>
      </c>
      <c r="DS37">
        <v>4841</v>
      </c>
      <c r="DT37">
        <v>4928</v>
      </c>
      <c r="DU37">
        <v>4540</v>
      </c>
      <c r="DV37">
        <v>4161</v>
      </c>
      <c r="DW37">
        <v>4237</v>
      </c>
      <c r="DX37" s="379">
        <v>4502</v>
      </c>
      <c r="DY37" s="379">
        <v>4310</v>
      </c>
      <c r="DZ37" s="379">
        <v>3885</v>
      </c>
      <c r="EA37" s="379">
        <v>3326</v>
      </c>
      <c r="EB37" s="379">
        <v>4661</v>
      </c>
      <c r="EC37" s="379">
        <v>3485</v>
      </c>
      <c r="ED37" s="379">
        <v>4565</v>
      </c>
      <c r="EE37" s="447">
        <f t="shared" ref="EE37:EE50" si="113">AVERAGE(DS37:ED37)</f>
        <v>4286.75</v>
      </c>
      <c r="EF37" s="446">
        <f t="shared" ref="EF37:EF50" si="114">STDEV(DS37:ED37)</f>
        <v>503.84198911960482</v>
      </c>
      <c r="EG37" s="455"/>
      <c r="EH37" s="454"/>
      <c r="EI37" s="458"/>
      <c r="EJ37" s="453"/>
      <c r="EL37" s="460">
        <v>2.7777777777777776E-2</v>
      </c>
      <c r="EM37">
        <f t="shared" ref="EM37:EM50" si="115">DS37/DS$34*100</f>
        <v>98.795918367346928</v>
      </c>
      <c r="EN37">
        <f t="shared" si="93"/>
        <v>83.102866779089382</v>
      </c>
      <c r="EO37">
        <f t="shared" si="93"/>
        <v>83.318040007340798</v>
      </c>
      <c r="EP37">
        <f t="shared" si="93"/>
        <v>76.672194582642334</v>
      </c>
      <c r="EQ37">
        <f t="shared" si="93"/>
        <v>84.773909563825526</v>
      </c>
      <c r="ER37">
        <f t="shared" si="93"/>
        <v>82.243332115454876</v>
      </c>
      <c r="ES37">
        <f t="shared" si="94"/>
        <v>82.299026160015273</v>
      </c>
      <c r="ET37">
        <f t="shared" si="94"/>
        <v>83.101604278074873</v>
      </c>
      <c r="EU37">
        <f t="shared" si="94"/>
        <v>72.477663979080404</v>
      </c>
      <c r="EV37">
        <f t="shared" si="94"/>
        <v>86.187130177514788</v>
      </c>
      <c r="EW37">
        <f>EC37/EC$34*100</f>
        <v>63.560094838592008</v>
      </c>
      <c r="EX37">
        <f t="shared" ref="EX37:EX50" si="116">ED37/ED$34*100</f>
        <v>87.218188765762335</v>
      </c>
      <c r="EY37" s="377">
        <f t="shared" si="95"/>
        <v>81.502889168088828</v>
      </c>
      <c r="EZ37" s="365">
        <f t="shared" si="96"/>
        <v>8.7636601724791525</v>
      </c>
      <c r="FA37" s="594"/>
      <c r="FB37" s="444"/>
      <c r="FC37" s="563"/>
      <c r="FD37" s="558"/>
      <c r="FF37" s="587">
        <v>2.7777777777777776E-2</v>
      </c>
      <c r="FG37">
        <v>4873</v>
      </c>
      <c r="FH37">
        <v>5078</v>
      </c>
      <c r="FI37">
        <v>4641</v>
      </c>
      <c r="FJ37">
        <v>4005</v>
      </c>
      <c r="FK37">
        <v>4118</v>
      </c>
      <c r="FL37" s="379">
        <v>4547</v>
      </c>
      <c r="FM37" s="379">
        <v>4364</v>
      </c>
      <c r="FN37" s="379">
        <v>3812</v>
      </c>
      <c r="FO37" s="379">
        <v>3177</v>
      </c>
      <c r="FP37" s="379">
        <v>4717</v>
      </c>
      <c r="FQ37" s="379">
        <v>4477</v>
      </c>
      <c r="FR37" s="379">
        <v>4585</v>
      </c>
      <c r="FS37" s="447">
        <f t="shared" ref="FS37:FS50" si="117">AVERAGE(FG37:FR37)</f>
        <v>4366.166666666667</v>
      </c>
      <c r="FT37" s="446">
        <f t="shared" ref="FT37:FT50" si="118">STDEV(FG37:FR37)</f>
        <v>519.46893044432295</v>
      </c>
      <c r="FU37" s="455"/>
      <c r="FV37" s="454"/>
      <c r="FW37" s="458"/>
      <c r="FX37" s="453"/>
      <c r="FZ37" s="460">
        <v>2.7777777777777776E-2</v>
      </c>
      <c r="GA37">
        <f t="shared" si="97"/>
        <v>99.448979591836746</v>
      </c>
      <c r="GB37">
        <f>FH37/FH$34*100</f>
        <v>85.632377740303539</v>
      </c>
      <c r="GC37">
        <f t="shared" si="97"/>
        <v>85.171591117636254</v>
      </c>
      <c r="GD37">
        <f t="shared" si="97"/>
        <v>73.79767827529021</v>
      </c>
      <c r="GE37">
        <f t="shared" si="97"/>
        <v>82.392957182873147</v>
      </c>
      <c r="GF37">
        <f t="shared" si="97"/>
        <v>83.065400073072709</v>
      </c>
      <c r="GG37">
        <f t="shared" si="97"/>
        <v>83.330150849723125</v>
      </c>
      <c r="GH37">
        <f t="shared" si="97"/>
        <v>81.540106951871664</v>
      </c>
      <c r="GI37">
        <f t="shared" si="97"/>
        <v>69.230769230769226</v>
      </c>
      <c r="GJ37">
        <f t="shared" si="97"/>
        <v>87.222633136094672</v>
      </c>
      <c r="GK37">
        <f t="shared" si="97"/>
        <v>81.652380083895679</v>
      </c>
      <c r="GL37">
        <f t="shared" si="97"/>
        <v>87.600305693542225</v>
      </c>
      <c r="GM37" s="377">
        <f t="shared" si="98"/>
        <v>82.953184021215179</v>
      </c>
      <c r="GN37" s="365">
        <f t="shared" si="99"/>
        <v>7.607392836291492</v>
      </c>
      <c r="GO37" s="594"/>
      <c r="GP37" s="444"/>
      <c r="GQ37" s="563"/>
      <c r="GR37" s="558"/>
      <c r="GT37" s="587">
        <v>2.7777777777777776E-2</v>
      </c>
      <c r="GU37">
        <v>3659</v>
      </c>
      <c r="GV37">
        <v>4572</v>
      </c>
      <c r="GW37">
        <v>4544</v>
      </c>
      <c r="GX37" s="379" t="s">
        <v>264</v>
      </c>
      <c r="GY37">
        <v>3313</v>
      </c>
      <c r="GZ37" s="379">
        <v>4439</v>
      </c>
      <c r="HA37" s="379">
        <v>4243</v>
      </c>
      <c r="HB37" s="379">
        <v>3793</v>
      </c>
      <c r="HC37" s="379">
        <v>3331</v>
      </c>
      <c r="HD37" s="379">
        <v>4268</v>
      </c>
      <c r="HE37" s="379">
        <v>4850</v>
      </c>
      <c r="HF37" s="379">
        <v>4549</v>
      </c>
      <c r="HG37" s="447">
        <f t="shared" ref="HG37:HG50" si="119">AVERAGE(GU37:HF37)</f>
        <v>4141.909090909091</v>
      </c>
      <c r="HH37" s="446">
        <f t="shared" ref="HH37:HH50" si="120">STDEV(GU37:HF37)</f>
        <v>531.76638753224199</v>
      </c>
      <c r="HI37" s="455"/>
      <c r="HJ37" s="454"/>
      <c r="HK37" s="458"/>
      <c r="HL37" s="453"/>
      <c r="HN37" s="460">
        <v>2.7777777777777776E-2</v>
      </c>
      <c r="HO37">
        <f t="shared" ref="HO37:HO50" si="121">GU37/GU$34*100</f>
        <v>74.673469387755091</v>
      </c>
      <c r="HP37">
        <f t="shared" si="100"/>
        <v>77.099494097807749</v>
      </c>
      <c r="HQ37">
        <f t="shared" si="100"/>
        <v>83.39144797210497</v>
      </c>
      <c r="HS37">
        <f t="shared" si="101"/>
        <v>66.286514605842342</v>
      </c>
      <c r="HT37">
        <f t="shared" si="101"/>
        <v>81.092436974789919</v>
      </c>
      <c r="HU37">
        <f t="shared" si="102"/>
        <v>81.0196677487111</v>
      </c>
      <c r="HV37">
        <f t="shared" si="102"/>
        <v>81.133689839572185</v>
      </c>
      <c r="HW37">
        <f t="shared" si="102"/>
        <v>72.586620178688165</v>
      </c>
      <c r="HX37">
        <f>HD37/HD$34*100</f>
        <v>78.92011834319527</v>
      </c>
      <c r="HY37">
        <f t="shared" si="103"/>
        <v>77.840598212657312</v>
      </c>
      <c r="HZ37">
        <f t="shared" ref="HZ37:HZ50" si="122">HF37/HF$34*100</f>
        <v>86.9124952235384</v>
      </c>
      <c r="IA37" s="377">
        <f t="shared" si="104"/>
        <v>77.404405736112409</v>
      </c>
      <c r="IB37" s="365">
        <f t="shared" si="105"/>
        <v>5.0911810721935575</v>
      </c>
      <c r="IC37" s="594"/>
      <c r="ID37" s="444"/>
      <c r="IE37" s="563"/>
      <c r="IF37" s="558"/>
    </row>
    <row r="38" spans="2:240" ht="16.5" thickTop="1" thickBot="1" x14ac:dyDescent="0.4">
      <c r="B38" s="590">
        <v>4.1666666666666699E-2</v>
      </c>
      <c r="C38">
        <v>4041</v>
      </c>
      <c r="D38">
        <v>5130</v>
      </c>
      <c r="E38">
        <v>4487</v>
      </c>
      <c r="F38">
        <v>4446</v>
      </c>
      <c r="G38">
        <v>4270</v>
      </c>
      <c r="H38" s="379">
        <v>4931</v>
      </c>
      <c r="I38" s="379">
        <v>3959</v>
      </c>
      <c r="J38" s="379">
        <v>4223</v>
      </c>
      <c r="K38" s="379">
        <v>3626</v>
      </c>
      <c r="L38" s="379">
        <v>4671</v>
      </c>
      <c r="M38" s="379">
        <v>4214</v>
      </c>
      <c r="N38" s="379">
        <v>4755</v>
      </c>
      <c r="O38" s="447">
        <f t="shared" si="106"/>
        <v>4396.083333333333</v>
      </c>
      <c r="P38" s="446">
        <f t="shared" si="107"/>
        <v>429.49133938423091</v>
      </c>
      <c r="Q38" s="463"/>
      <c r="R38" s="556"/>
      <c r="S38" s="458"/>
      <c r="T38" s="462"/>
      <c r="V38" s="615">
        <v>4.1666666666666699E-2</v>
      </c>
      <c r="W38">
        <f t="shared" si="82"/>
        <v>82.469387755102048</v>
      </c>
      <c r="X38">
        <f t="shared" si="82"/>
        <v>86.509274873524461</v>
      </c>
      <c r="Y38">
        <f t="shared" si="83"/>
        <v>82.34538447421545</v>
      </c>
      <c r="Z38">
        <f t="shared" si="83"/>
        <v>81.923714759535656</v>
      </c>
      <c r="AA38">
        <f t="shared" si="83"/>
        <v>85.434173669467782</v>
      </c>
      <c r="AB38">
        <f t="shared" si="83"/>
        <v>90.080379978078184</v>
      </c>
      <c r="AC38">
        <f t="shared" si="83"/>
        <v>75.596715676914258</v>
      </c>
      <c r="AD38">
        <f t="shared" si="83"/>
        <v>90.331550802139034</v>
      </c>
      <c r="AE38">
        <f t="shared" si="83"/>
        <v>79.015035955545869</v>
      </c>
      <c r="AF38">
        <f t="shared" si="83"/>
        <v>86.372041420118336</v>
      </c>
      <c r="AG38">
        <f t="shared" si="83"/>
        <v>76.855735910997623</v>
      </c>
      <c r="AH38">
        <f t="shared" si="83"/>
        <v>90.848299579671377</v>
      </c>
      <c r="AI38" s="377">
        <f t="shared" si="84"/>
        <v>83.357581388694427</v>
      </c>
      <c r="AJ38" s="365">
        <f t="shared" si="85"/>
        <v>4.9233807789237858</v>
      </c>
      <c r="AK38" s="592"/>
      <c r="AL38" s="444"/>
      <c r="AM38" s="554"/>
      <c r="AN38" s="553"/>
      <c r="AP38" s="590">
        <v>4.1666666666666699E-2</v>
      </c>
      <c r="AQ38">
        <v>4220</v>
      </c>
      <c r="AR38">
        <v>5167</v>
      </c>
      <c r="AS38">
        <v>4561</v>
      </c>
      <c r="AT38">
        <v>4435</v>
      </c>
      <c r="AU38">
        <v>4140</v>
      </c>
      <c r="AV38" s="379">
        <v>4978</v>
      </c>
      <c r="AW38" s="379">
        <v>4364</v>
      </c>
      <c r="AX38" s="379">
        <v>4355</v>
      </c>
      <c r="AY38" s="379">
        <v>3900</v>
      </c>
      <c r="AZ38" s="379">
        <v>4618</v>
      </c>
      <c r="BA38" s="379">
        <v>4499</v>
      </c>
      <c r="BB38" s="379">
        <v>4839</v>
      </c>
      <c r="BC38" s="447">
        <f t="shared" si="108"/>
        <v>4506.333333333333</v>
      </c>
      <c r="BD38" s="446">
        <f t="shared" si="109"/>
        <v>358.93841794768622</v>
      </c>
      <c r="BE38" s="463"/>
      <c r="BF38" s="556"/>
      <c r="BG38" s="458"/>
      <c r="BH38" s="462"/>
      <c r="BJ38" s="615">
        <v>4.1666666666666699E-2</v>
      </c>
      <c r="BK38">
        <f t="shared" si="86"/>
        <v>86.122448979591837</v>
      </c>
      <c r="BL38">
        <f t="shared" si="86"/>
        <v>87.133220910623947</v>
      </c>
      <c r="BM38">
        <f t="shared" si="86"/>
        <v>83.703431822352726</v>
      </c>
      <c r="BN38">
        <f t="shared" si="86"/>
        <v>81.721024507094171</v>
      </c>
      <c r="BO38">
        <f t="shared" si="86"/>
        <v>82.833133253301312</v>
      </c>
      <c r="BP38">
        <f t="shared" si="86"/>
        <v>90.938984289367923</v>
      </c>
      <c r="BQ38">
        <f t="shared" si="86"/>
        <v>83.330150849723125</v>
      </c>
      <c r="BR38">
        <f t="shared" si="86"/>
        <v>93.155080213903744</v>
      </c>
      <c r="BS38">
        <f t="shared" si="86"/>
        <v>84.985835694050991</v>
      </c>
      <c r="BT38">
        <f t="shared" si="86"/>
        <v>85.392011834319533</v>
      </c>
      <c r="BU38">
        <f t="shared" si="86"/>
        <v>82.053620280868131</v>
      </c>
      <c r="BV38">
        <f t="shared" si="86"/>
        <v>92.453190676346964</v>
      </c>
      <c r="BW38" s="377">
        <f t="shared" si="87"/>
        <v>85.578994785017954</v>
      </c>
      <c r="BX38" s="365">
        <f t="shared" si="88"/>
        <v>3.642132763067957</v>
      </c>
      <c r="BY38" s="592"/>
      <c r="BZ38" s="444"/>
      <c r="CA38" s="554"/>
      <c r="CB38" s="553"/>
      <c r="CD38" s="590">
        <v>4.1666666666666699E-2</v>
      </c>
      <c r="CE38">
        <v>4339</v>
      </c>
      <c r="CF38">
        <v>5227</v>
      </c>
      <c r="CG38">
        <v>4621</v>
      </c>
      <c r="CH38">
        <v>4390</v>
      </c>
      <c r="CI38">
        <v>4349</v>
      </c>
      <c r="CJ38" s="379">
        <v>4869</v>
      </c>
      <c r="CK38" s="379">
        <v>4253</v>
      </c>
      <c r="CL38" s="379">
        <v>4373</v>
      </c>
      <c r="CM38" s="379">
        <v>3954</v>
      </c>
      <c r="CN38" s="379">
        <v>4779</v>
      </c>
      <c r="CO38" s="379">
        <v>4375</v>
      </c>
      <c r="CP38" s="379">
        <v>5014</v>
      </c>
      <c r="CQ38" s="447">
        <f t="shared" si="110"/>
        <v>4545.25</v>
      </c>
      <c r="CR38" s="446">
        <f t="shared" si="111"/>
        <v>362.87967577546846</v>
      </c>
      <c r="CS38" s="463"/>
      <c r="CT38" s="556"/>
      <c r="CU38" s="458"/>
      <c r="CV38" s="462"/>
      <c r="CX38" s="615">
        <v>4.1666666666666699E-2</v>
      </c>
      <c r="CY38">
        <f t="shared" si="112"/>
        <v>88.551020408163268</v>
      </c>
      <c r="CZ38">
        <f t="shared" si="112"/>
        <v>88.145025295109619</v>
      </c>
      <c r="DA38">
        <f t="shared" si="89"/>
        <v>84.804551293815379</v>
      </c>
      <c r="DB38">
        <f t="shared" si="89"/>
        <v>80.891837110742586</v>
      </c>
      <c r="DC38">
        <f t="shared" si="89"/>
        <v>87.014805922368936</v>
      </c>
      <c r="DD38">
        <f t="shared" si="89"/>
        <v>88.947753014249173</v>
      </c>
      <c r="DE38">
        <f t="shared" si="90"/>
        <v>81.210616765323664</v>
      </c>
      <c r="DF38">
        <f t="shared" si="90"/>
        <v>93.540106951871664</v>
      </c>
      <c r="DG38">
        <f t="shared" si="90"/>
        <v>86.162562649814774</v>
      </c>
      <c r="DH38">
        <f t="shared" si="90"/>
        <v>88.369082840236686</v>
      </c>
      <c r="DI38">
        <f t="shared" si="90"/>
        <v>79.792084625205177</v>
      </c>
      <c r="DJ38">
        <f>CP38/CP$34*100</f>
        <v>95.796713794421095</v>
      </c>
      <c r="DK38" s="377">
        <f t="shared" si="91"/>
        <v>86.12994971608191</v>
      </c>
      <c r="DL38" s="365">
        <f t="shared" si="92"/>
        <v>4.1488936484683272</v>
      </c>
      <c r="DM38" s="592"/>
      <c r="DN38" s="444"/>
      <c r="DO38" s="554"/>
      <c r="DP38" s="553"/>
      <c r="DR38" s="590">
        <v>4.1666666666666699E-2</v>
      </c>
      <c r="DS38">
        <v>4498</v>
      </c>
      <c r="DT38">
        <v>5116</v>
      </c>
      <c r="DU38">
        <v>4797</v>
      </c>
      <c r="DV38">
        <v>4351</v>
      </c>
      <c r="DW38">
        <v>4475</v>
      </c>
      <c r="DX38" s="379">
        <v>4720</v>
      </c>
      <c r="DY38" s="379">
        <v>4267</v>
      </c>
      <c r="DZ38" s="379">
        <v>4180</v>
      </c>
      <c r="EA38" s="379">
        <v>4003</v>
      </c>
      <c r="EB38" s="379">
        <v>4893</v>
      </c>
      <c r="EC38" s="379">
        <v>4497</v>
      </c>
      <c r="ED38" s="379">
        <v>4849</v>
      </c>
      <c r="EE38" s="447">
        <f t="shared" si="113"/>
        <v>4553.833333333333</v>
      </c>
      <c r="EF38" s="446">
        <f t="shared" si="114"/>
        <v>328.09029614458643</v>
      </c>
      <c r="EG38" s="463"/>
      <c r="EH38" s="556"/>
      <c r="EI38" s="458"/>
      <c r="EJ38" s="462"/>
      <c r="EL38" s="615">
        <v>4.1666666666666699E-2</v>
      </c>
      <c r="EM38">
        <f t="shared" si="115"/>
        <v>91.795918367346943</v>
      </c>
      <c r="EN38">
        <f t="shared" si="93"/>
        <v>86.273187183811132</v>
      </c>
      <c r="EO38">
        <f t="shared" si="93"/>
        <v>88.034501743439165</v>
      </c>
      <c r="EP38">
        <f t="shared" si="93"/>
        <v>80.173208033904558</v>
      </c>
      <c r="EQ38">
        <f t="shared" si="93"/>
        <v>89.535814325730286</v>
      </c>
      <c r="ER38">
        <f t="shared" si="93"/>
        <v>86.225794665692362</v>
      </c>
      <c r="ES38">
        <f t="shared" si="94"/>
        <v>81.477945388581247</v>
      </c>
      <c r="ET38">
        <f t="shared" si="94"/>
        <v>89.411764705882362</v>
      </c>
      <c r="EU38">
        <f t="shared" si="94"/>
        <v>87.230333405970796</v>
      </c>
      <c r="EV38">
        <f t="shared" si="94"/>
        <v>90.477071005917168</v>
      </c>
      <c r="EW38">
        <f t="shared" si="94"/>
        <v>82.017143899325191</v>
      </c>
      <c r="EX38">
        <f t="shared" si="116"/>
        <v>92.644249140236909</v>
      </c>
      <c r="EY38" s="377">
        <f t="shared" si="95"/>
        <v>86.60478933869102</v>
      </c>
      <c r="EZ38" s="365">
        <f t="shared" si="96"/>
        <v>3.8703700291707173</v>
      </c>
      <c r="FA38" s="592"/>
      <c r="FB38" s="444"/>
      <c r="FC38" s="554"/>
      <c r="FD38" s="553"/>
      <c r="FF38" s="590">
        <v>4.1666666666666699E-2</v>
      </c>
      <c r="FG38">
        <v>4522</v>
      </c>
      <c r="FH38">
        <v>5103</v>
      </c>
      <c r="FI38">
        <v>4693</v>
      </c>
      <c r="FJ38">
        <v>4261</v>
      </c>
      <c r="FK38">
        <v>4208</v>
      </c>
      <c r="FL38" s="379">
        <v>4956</v>
      </c>
      <c r="FM38" s="379">
        <v>4209</v>
      </c>
      <c r="FN38" s="379">
        <v>4129</v>
      </c>
      <c r="FO38" s="379">
        <v>3736</v>
      </c>
      <c r="FP38" s="379">
        <v>4760</v>
      </c>
      <c r="FQ38" s="379">
        <v>4465</v>
      </c>
      <c r="FR38" s="379">
        <v>4919</v>
      </c>
      <c r="FS38" s="447">
        <f t="shared" si="117"/>
        <v>4496.75</v>
      </c>
      <c r="FT38" s="446">
        <f t="shared" si="118"/>
        <v>404.73787813843171</v>
      </c>
      <c r="FU38" s="463"/>
      <c r="FV38" s="556"/>
      <c r="FW38" s="458"/>
      <c r="FX38" s="462"/>
      <c r="FZ38" s="615">
        <v>4.1666666666666699E-2</v>
      </c>
      <c r="GA38">
        <f t="shared" si="97"/>
        <v>92.285714285714278</v>
      </c>
      <c r="GB38">
        <f t="shared" si="97"/>
        <v>86.053962900505894</v>
      </c>
      <c r="GC38">
        <f t="shared" si="97"/>
        <v>86.125894659570562</v>
      </c>
      <c r="GD38">
        <f t="shared" si="97"/>
        <v>78.514833241201401</v>
      </c>
      <c r="GE38">
        <f t="shared" si="97"/>
        <v>84.193677470988391</v>
      </c>
      <c r="GF38">
        <f t="shared" si="97"/>
        <v>90.537084398976987</v>
      </c>
      <c r="GG38">
        <f t="shared" si="97"/>
        <v>80.370441092228376</v>
      </c>
      <c r="GH38">
        <f t="shared" si="97"/>
        <v>88.320855614973254</v>
      </c>
      <c r="GI38">
        <f t="shared" si="97"/>
        <v>81.412072346916545</v>
      </c>
      <c r="GJ38">
        <f t="shared" si="97"/>
        <v>88.017751479289942</v>
      </c>
      <c r="GK38">
        <f t="shared" si="97"/>
        <v>81.433521794637969</v>
      </c>
      <c r="GL38">
        <f t="shared" si="97"/>
        <v>93.981658387466567</v>
      </c>
      <c r="GM38" s="377">
        <f t="shared" si="98"/>
        <v>85.205982662273058</v>
      </c>
      <c r="GN38" s="365">
        <f t="shared" si="99"/>
        <v>4.4217751263028369</v>
      </c>
      <c r="GO38" s="592"/>
      <c r="GP38" s="444"/>
      <c r="GQ38" s="554"/>
      <c r="GR38" s="553"/>
      <c r="GT38" s="590">
        <v>4.1666666666666699E-2</v>
      </c>
      <c r="GU38">
        <v>4274</v>
      </c>
      <c r="GV38">
        <v>5104</v>
      </c>
      <c r="GW38">
        <v>4738</v>
      </c>
      <c r="GX38" s="379"/>
      <c r="GY38">
        <v>4117</v>
      </c>
      <c r="GZ38" s="379">
        <v>4860</v>
      </c>
      <c r="HA38" s="379">
        <v>4684</v>
      </c>
      <c r="HB38" s="379">
        <v>4216</v>
      </c>
      <c r="HC38" s="379">
        <v>3687</v>
      </c>
      <c r="HD38" s="379">
        <v>4635</v>
      </c>
      <c r="HE38" s="379">
        <v>4883</v>
      </c>
      <c r="HF38" s="379">
        <v>5105</v>
      </c>
      <c r="HG38" s="447">
        <f t="shared" si="119"/>
        <v>4573</v>
      </c>
      <c r="HH38" s="446">
        <f t="shared" si="120"/>
        <v>446.83621160331222</v>
      </c>
      <c r="HI38" s="463"/>
      <c r="HJ38" s="556"/>
      <c r="HK38" s="458"/>
      <c r="HL38" s="462"/>
      <c r="HN38" s="615">
        <v>4.1666666666666699E-2</v>
      </c>
      <c r="HO38">
        <f t="shared" si="121"/>
        <v>87.224489795918373</v>
      </c>
      <c r="HP38">
        <f t="shared" si="100"/>
        <v>86.070826306914</v>
      </c>
      <c r="HQ38">
        <f t="shared" si="100"/>
        <v>86.951734263167552</v>
      </c>
      <c r="HS38">
        <f t="shared" si="101"/>
        <v>82.372949179671878</v>
      </c>
      <c r="HT38">
        <f t="shared" si="101"/>
        <v>88.783339422725618</v>
      </c>
      <c r="HU38">
        <f t="shared" si="102"/>
        <v>89.440519381325188</v>
      </c>
      <c r="HV38">
        <f t="shared" si="102"/>
        <v>90.181818181818187</v>
      </c>
      <c r="HW38">
        <f t="shared" si="102"/>
        <v>80.344301590760509</v>
      </c>
      <c r="HX38">
        <f t="shared" si="102"/>
        <v>85.706360946745562</v>
      </c>
      <c r="HY38">
        <f t="shared" si="103"/>
        <v>84.534014225788795</v>
      </c>
      <c r="HZ38">
        <f t="shared" si="122"/>
        <v>97.535345815819639</v>
      </c>
      <c r="IA38" s="377">
        <f t="shared" si="104"/>
        <v>86.161035329483568</v>
      </c>
      <c r="IB38" s="365">
        <f t="shared" si="105"/>
        <v>3.1019775333162403</v>
      </c>
      <c r="IC38" s="592"/>
      <c r="ID38" s="444"/>
      <c r="IE38" s="554"/>
      <c r="IF38" s="553"/>
    </row>
    <row r="39" spans="2:240" ht="16.5" thickTop="1" thickBot="1" x14ac:dyDescent="0.4">
      <c r="B39" s="587">
        <v>5.5555555555555601E-2</v>
      </c>
      <c r="C39">
        <v>4045</v>
      </c>
      <c r="D39">
        <v>5259</v>
      </c>
      <c r="E39">
        <v>4887</v>
      </c>
      <c r="F39">
        <v>4579</v>
      </c>
      <c r="G39">
        <v>4120</v>
      </c>
      <c r="H39" s="379">
        <v>4729</v>
      </c>
      <c r="I39" s="379">
        <v>4409</v>
      </c>
      <c r="J39" s="379">
        <v>4061</v>
      </c>
      <c r="K39" s="379">
        <v>3863</v>
      </c>
      <c r="L39" s="379">
        <v>4640</v>
      </c>
      <c r="M39" s="379">
        <v>4626</v>
      </c>
      <c r="N39" s="379">
        <v>4779</v>
      </c>
      <c r="O39" s="447">
        <f t="shared" si="106"/>
        <v>4499.75</v>
      </c>
      <c r="P39" s="446">
        <f t="shared" si="107"/>
        <v>410.76915105025284</v>
      </c>
      <c r="Q39" s="459" t="s">
        <v>186</v>
      </c>
      <c r="R39" s="458">
        <f>AVERAGE(C40:C42,D38:D40,E39:E41,F39:F41,G39:G41,H39:H41,I39:I41,N39:N41,M39:M41,L39:L41,K39:K41,J39:J41)</f>
        <v>4545.3888888888887</v>
      </c>
      <c r="S39" s="458">
        <f>STDEV(C39:N41)</f>
        <v>405.1964798731442</v>
      </c>
      <c r="T39" s="457">
        <f>S39/SQRT(10)</f>
        <v>128.13437762817102</v>
      </c>
      <c r="V39" s="460">
        <v>5.5555555555555601E-2</v>
      </c>
      <c r="W39">
        <f t="shared" si="82"/>
        <v>82.551020408163268</v>
      </c>
      <c r="X39">
        <f t="shared" si="82"/>
        <v>88.684654300168631</v>
      </c>
      <c r="Y39">
        <f t="shared" si="83"/>
        <v>89.686180950633144</v>
      </c>
      <c r="Z39">
        <f t="shared" si="83"/>
        <v>84.374424175419207</v>
      </c>
      <c r="AA39">
        <f t="shared" si="83"/>
        <v>82.432973189275714</v>
      </c>
      <c r="AB39">
        <f t="shared" si="83"/>
        <v>86.390208257215932</v>
      </c>
      <c r="AC39">
        <f t="shared" si="83"/>
        <v>84.189421424479661</v>
      </c>
      <c r="AD39">
        <f t="shared" si="83"/>
        <v>86.866310160427801</v>
      </c>
      <c r="AE39">
        <f t="shared" si="83"/>
        <v>84.179559816953585</v>
      </c>
      <c r="AF39">
        <f t="shared" si="83"/>
        <v>85.798816568047343</v>
      </c>
      <c r="AG39">
        <f t="shared" si="83"/>
        <v>84.369870508845523</v>
      </c>
      <c r="AH39">
        <f t="shared" si="83"/>
        <v>91.306839893007265</v>
      </c>
      <c r="AI39" s="377">
        <f t="shared" si="84"/>
        <v>85.411221796329968</v>
      </c>
      <c r="AJ39" s="365">
        <f t="shared" si="85"/>
        <v>2.3331615548478317</v>
      </c>
      <c r="AK39" s="591" t="s">
        <v>186</v>
      </c>
      <c r="AL39" s="545">
        <f>AVERAGE(W39:W41,X39:X41,Y39:Y41,Z39:Z41,AA39:AA41,AB39:AB41,AG39:AG41)</f>
        <v>86.678676929174046</v>
      </c>
      <c r="AM39" s="545">
        <f>STDEV(W39:AG41)</f>
        <v>3.1280189346414051</v>
      </c>
      <c r="AN39" s="548">
        <f>AM39/SQRT(10)</f>
        <v>0.98916643976002083</v>
      </c>
      <c r="AP39" s="587">
        <v>5.5555555555555601E-2</v>
      </c>
      <c r="AQ39">
        <v>4252</v>
      </c>
      <c r="AR39">
        <v>5276</v>
      </c>
      <c r="AS39">
        <v>4734</v>
      </c>
      <c r="AT39">
        <v>4606</v>
      </c>
      <c r="AU39">
        <v>4322</v>
      </c>
      <c r="AV39" s="379">
        <v>4765</v>
      </c>
      <c r="AW39" s="379">
        <v>4323</v>
      </c>
      <c r="AX39" s="379">
        <v>4260</v>
      </c>
      <c r="AY39" s="379">
        <v>4062</v>
      </c>
      <c r="AZ39" s="379">
        <v>5177</v>
      </c>
      <c r="BA39" s="379">
        <v>4577</v>
      </c>
      <c r="BB39" s="379">
        <v>4954</v>
      </c>
      <c r="BC39" s="447">
        <f t="shared" si="108"/>
        <v>4609</v>
      </c>
      <c r="BD39" s="446">
        <f t="shared" si="109"/>
        <v>386.14128361144049</v>
      </c>
      <c r="BE39" s="459" t="s">
        <v>186</v>
      </c>
      <c r="BF39" s="458">
        <f>AVERAGE(AQ40:AQ42,AR39:AR41,AS37:AS39,AT39:AT41,AU39:AU41,AV39:AV41,AW39:AW41,BB39:BB41,BA39:BA41,AZ39:AZ41,AY39:AY41,AX39:AX41)</f>
        <v>4668.1944444444443</v>
      </c>
      <c r="BG39" s="458">
        <f>STDEV(AQ39:BB41)</f>
        <v>402.3629836788179</v>
      </c>
      <c r="BH39" s="457">
        <f>BG39/SQRT(10)</f>
        <v>127.23834745662199</v>
      </c>
      <c r="BJ39" s="460">
        <v>5.5555555555555601E-2</v>
      </c>
      <c r="BK39">
        <f t="shared" si="86"/>
        <v>86.775510204081627</v>
      </c>
      <c r="BL39">
        <f t="shared" si="86"/>
        <v>88.971332209106237</v>
      </c>
      <c r="BM39">
        <f t="shared" si="86"/>
        <v>86.87832629840338</v>
      </c>
      <c r="BN39">
        <f t="shared" si="86"/>
        <v>84.871936613230147</v>
      </c>
      <c r="BO39">
        <f t="shared" si="86"/>
        <v>86.474589835934381</v>
      </c>
      <c r="BP39">
        <f t="shared" si="86"/>
        <v>87.047862623310195</v>
      </c>
      <c r="BQ39">
        <f t="shared" si="86"/>
        <v>82.547259881611609</v>
      </c>
      <c r="BR39">
        <f t="shared" si="86"/>
        <v>91.122994652406419</v>
      </c>
      <c r="BS39">
        <f t="shared" si="86"/>
        <v>88.51601656134234</v>
      </c>
      <c r="BT39">
        <f t="shared" si="86"/>
        <v>95.728550295857985</v>
      </c>
      <c r="BU39">
        <f t="shared" si="86"/>
        <v>83.476199161043226</v>
      </c>
      <c r="BV39">
        <f t="shared" si="86"/>
        <v>94.650363011081396</v>
      </c>
      <c r="BW39" s="377">
        <f t="shared" si="87"/>
        <v>87.491870757847948</v>
      </c>
      <c r="BX39" s="365">
        <f t="shared" si="88"/>
        <v>3.6582249017703488</v>
      </c>
      <c r="BY39" s="591" t="s">
        <v>186</v>
      </c>
      <c r="BZ39" s="545">
        <f>AVERAGE(BK39:BK41,BL39:BL41,BM39:BM41,BN39:BN41,BO39:BO41,BP39:BP41,BU39:BU41)</f>
        <v>88.600794637143707</v>
      </c>
      <c r="CA39" s="545">
        <f>STDEV(BK39:BU41)</f>
        <v>3.6334163792576919</v>
      </c>
      <c r="CB39" s="548">
        <f>CA39/SQRT(10)</f>
        <v>1.1489871446216477</v>
      </c>
      <c r="CD39" s="587">
        <v>5.5555555555555601E-2</v>
      </c>
      <c r="CE39">
        <v>4259</v>
      </c>
      <c r="CF39">
        <v>5380</v>
      </c>
      <c r="CG39">
        <v>4779</v>
      </c>
      <c r="CH39">
        <v>4559</v>
      </c>
      <c r="CI39">
        <v>4235</v>
      </c>
      <c r="CJ39" s="379">
        <v>5146</v>
      </c>
      <c r="CK39" s="379">
        <v>4329</v>
      </c>
      <c r="CL39" s="379">
        <v>4116</v>
      </c>
      <c r="CM39" s="379">
        <v>3956</v>
      </c>
      <c r="CN39" s="379">
        <v>4922</v>
      </c>
      <c r="CO39" s="379">
        <v>4892</v>
      </c>
      <c r="CP39" s="379">
        <v>5030</v>
      </c>
      <c r="CQ39" s="447">
        <f t="shared" si="110"/>
        <v>4633.583333333333</v>
      </c>
      <c r="CR39" s="446">
        <f t="shared" si="111"/>
        <v>454.52181832485599</v>
      </c>
      <c r="CS39" s="459" t="s">
        <v>186</v>
      </c>
      <c r="CT39" s="458">
        <f>AVERAGE(CE39:CE41,CF38:CF40,CG39:CG41,CH39:CH41,CI39:CI41,CJ39:CJ41,CK39:CK41,CP39:CP41,CO39:CO41,CN39:CN41,CM39:CM41,CL39:CL41)</f>
        <v>4712.75</v>
      </c>
      <c r="CU39" s="458">
        <f>STDEV(CE39:CP41)</f>
        <v>424.27483137664734</v>
      </c>
      <c r="CV39" s="457">
        <f>CU39/SQRT(10)</f>
        <v>134.16748210340779</v>
      </c>
      <c r="CX39" s="460">
        <v>5.5555555555555601E-2</v>
      </c>
      <c r="CY39">
        <f t="shared" si="112"/>
        <v>86.91836734693878</v>
      </c>
      <c r="CZ39">
        <f t="shared" si="112"/>
        <v>90.725126475548052</v>
      </c>
      <c r="DA39">
        <f t="shared" si="89"/>
        <v>87.704165902000369</v>
      </c>
      <c r="DB39">
        <f t="shared" si="89"/>
        <v>84.005896443707385</v>
      </c>
      <c r="DC39">
        <f t="shared" si="89"/>
        <v>84.733893557422974</v>
      </c>
      <c r="DD39">
        <f t="shared" si="89"/>
        <v>94.008037997807818</v>
      </c>
      <c r="DE39">
        <f t="shared" si="90"/>
        <v>82.661829291579153</v>
      </c>
      <c r="DF39">
        <f t="shared" si="90"/>
        <v>88.042780748663091</v>
      </c>
      <c r="DG39">
        <f t="shared" si="90"/>
        <v>86.20614512965787</v>
      </c>
      <c r="DH39">
        <f t="shared" si="90"/>
        <v>91.01331360946746</v>
      </c>
      <c r="DI39">
        <f t="shared" si="90"/>
        <v>89.221229254058002</v>
      </c>
      <c r="DJ39">
        <f t="shared" si="90"/>
        <v>96.102407336645015</v>
      </c>
      <c r="DK39" s="377">
        <f t="shared" si="91"/>
        <v>87.749162341531914</v>
      </c>
      <c r="DL39" s="365">
        <f t="shared" si="92"/>
        <v>3.3614840974446056</v>
      </c>
      <c r="DM39" s="591" t="s">
        <v>186</v>
      </c>
      <c r="DN39" s="545">
        <f>AVERAGE(CY39:CY41,CZ39:CZ41,DA39:DA41,DB39:DB41,DC39:DC41,DD39:DD41,DI39:DI41)</f>
        <v>89.541868470303527</v>
      </c>
      <c r="DO39" s="545">
        <f>STDEV(CY39:DI41)</f>
        <v>3.3023481311036385</v>
      </c>
      <c r="DP39" s="548">
        <f>DO39/SQRT(10)</f>
        <v>1.0442941721087833</v>
      </c>
      <c r="DR39" s="587">
        <v>5.5555555555555601E-2</v>
      </c>
      <c r="DS39">
        <v>4280</v>
      </c>
      <c r="DT39">
        <v>5401</v>
      </c>
      <c r="DU39">
        <v>4992</v>
      </c>
      <c r="DV39">
        <v>4372</v>
      </c>
      <c r="DW39">
        <v>4296</v>
      </c>
      <c r="DX39" s="379">
        <v>4858</v>
      </c>
      <c r="DY39" s="379">
        <v>4554</v>
      </c>
      <c r="DZ39" s="379">
        <v>4097</v>
      </c>
      <c r="EA39" s="379">
        <v>3918</v>
      </c>
      <c r="EB39" s="379">
        <v>4919</v>
      </c>
      <c r="EC39" s="379">
        <v>4501</v>
      </c>
      <c r="ED39" s="379">
        <v>4902</v>
      </c>
      <c r="EE39" s="447">
        <f t="shared" si="113"/>
        <v>4590.833333333333</v>
      </c>
      <c r="EF39" s="446">
        <f t="shared" si="114"/>
        <v>429.65479448534313</v>
      </c>
      <c r="EG39" s="459" t="s">
        <v>186</v>
      </c>
      <c r="EH39" s="458">
        <f>AVERAGE(DS39:DS41,DT39:DT41,DU39:DU41,DV39:DV41,DW39:DW41,DX39:DX41,DY39:DY41,ED39:ED41,EC39:EC41,EB39:EB41,EA39:EA41,DZ39:DZ41)</f>
        <v>4676.3888888888887</v>
      </c>
      <c r="EI39" s="458">
        <f>STDEV(DS39:ED41)</f>
        <v>438.63576023704474</v>
      </c>
      <c r="EJ39" s="457">
        <f>EI39/SQRT(10)</f>
        <v>138.708806554858</v>
      </c>
      <c r="EL39" s="460">
        <v>5.5555555555555601E-2</v>
      </c>
      <c r="EM39">
        <f t="shared" si="115"/>
        <v>87.34693877551021</v>
      </c>
      <c r="EN39">
        <f t="shared" si="93"/>
        <v>91.079258010118053</v>
      </c>
      <c r="EO39">
        <f t="shared" si="93"/>
        <v>91.613140025692786</v>
      </c>
      <c r="EP39">
        <f t="shared" si="93"/>
        <v>80.560162152201954</v>
      </c>
      <c r="EQ39">
        <f t="shared" si="93"/>
        <v>85.954381752701082</v>
      </c>
      <c r="ER39">
        <f t="shared" si="93"/>
        <v>88.746803069053698</v>
      </c>
      <c r="ES39">
        <f t="shared" si="94"/>
        <v>86.958182165361848</v>
      </c>
      <c r="ET39">
        <f t="shared" si="94"/>
        <v>87.63636363636364</v>
      </c>
      <c r="EU39">
        <f t="shared" si="94"/>
        <v>85.378078012638909</v>
      </c>
      <c r="EV39">
        <f t="shared" si="94"/>
        <v>90.957840236686394</v>
      </c>
      <c r="EW39">
        <f t="shared" si="94"/>
        <v>82.090096662411099</v>
      </c>
      <c r="EX39">
        <f t="shared" si="116"/>
        <v>93.65685899885365</v>
      </c>
      <c r="EY39" s="377">
        <f t="shared" si="95"/>
        <v>87.12011313624906</v>
      </c>
      <c r="EZ39" s="365">
        <f t="shared" si="96"/>
        <v>3.5539866763390635</v>
      </c>
      <c r="FA39" s="591" t="s">
        <v>186</v>
      </c>
      <c r="FB39" s="545">
        <f>AVERAGE(EM39:EM41,EN39:EN41,EO39:EO41,EP39:EP41,EQ39:EQ41,ER39:ER41,EW39:EW41)</f>
        <v>88.960057810435927</v>
      </c>
      <c r="FC39" s="545">
        <f>STDEV(EM39:EW41)</f>
        <v>4.110833412584209</v>
      </c>
      <c r="FD39" s="548">
        <f>FC39/SQRT(10)</f>
        <v>1.2999596665288786</v>
      </c>
      <c r="FF39" s="587">
        <v>5.5555555555555601E-2</v>
      </c>
      <c r="FG39">
        <v>4413</v>
      </c>
      <c r="FH39">
        <v>5339</v>
      </c>
      <c r="FI39">
        <v>5006</v>
      </c>
      <c r="FJ39">
        <v>4338</v>
      </c>
      <c r="FK39">
        <v>4286</v>
      </c>
      <c r="FL39" s="379">
        <v>4777</v>
      </c>
      <c r="FM39" s="379">
        <v>4510</v>
      </c>
      <c r="FN39" s="379">
        <v>4193</v>
      </c>
      <c r="FO39" s="379">
        <v>3706</v>
      </c>
      <c r="FP39" s="379">
        <v>4974</v>
      </c>
      <c r="FQ39" s="379">
        <v>4576</v>
      </c>
      <c r="FR39" s="379">
        <v>5024</v>
      </c>
      <c r="FS39" s="447">
        <f t="shared" si="117"/>
        <v>4595.166666666667</v>
      </c>
      <c r="FT39" s="446">
        <f t="shared" si="118"/>
        <v>451.00167976573562</v>
      </c>
      <c r="FU39" s="459" t="s">
        <v>186</v>
      </c>
      <c r="FV39" s="458">
        <f>AVERAGE(FG39:FG41,FH38:FH40,FI39:FI41,FJ39:FJ41,FK39:FK41,FL39:FL41,FM39:FM41,FR39:FR41,FQ39:FQ41,FP39:FP41,FO39:FO41,FN39:FN41)</f>
        <v>4671.9444444444443</v>
      </c>
      <c r="FW39" s="458">
        <f>STDEV(FG39:FR41)</f>
        <v>439.565824747232</v>
      </c>
      <c r="FX39" s="457">
        <f>FW39/SQRT(10)</f>
        <v>139.00291877716606</v>
      </c>
      <c r="FZ39" s="460">
        <v>5.5555555555555601E-2</v>
      </c>
      <c r="GA39">
        <f t="shared" si="97"/>
        <v>90.061224489795919</v>
      </c>
      <c r="GB39">
        <f t="shared" si="97"/>
        <v>90.033726812816184</v>
      </c>
      <c r="GC39">
        <f t="shared" si="97"/>
        <v>91.870067902367396</v>
      </c>
      <c r="GD39">
        <f t="shared" si="97"/>
        <v>79.933665008291882</v>
      </c>
      <c r="GE39">
        <f t="shared" si="97"/>
        <v>85.754301720688275</v>
      </c>
      <c r="GF39">
        <f t="shared" si="97"/>
        <v>87.267080745341616</v>
      </c>
      <c r="GG39">
        <f t="shared" si="97"/>
        <v>86.118006492266559</v>
      </c>
      <c r="GH39">
        <f t="shared" si="97"/>
        <v>89.689839572192511</v>
      </c>
      <c r="GI39">
        <f t="shared" si="97"/>
        <v>80.758335149269982</v>
      </c>
      <c r="GJ39">
        <f t="shared" si="97"/>
        <v>91.974852071005913</v>
      </c>
      <c r="GK39">
        <f t="shared" si="97"/>
        <v>83.457960970271756</v>
      </c>
      <c r="GL39">
        <f t="shared" si="97"/>
        <v>95.98777225831104</v>
      </c>
      <c r="GM39" s="377">
        <f t="shared" si="98"/>
        <v>86.992641903118908</v>
      </c>
      <c r="GN39" s="365">
        <f t="shared" si="99"/>
        <v>4.2203609953145573</v>
      </c>
      <c r="GO39" s="591" t="s">
        <v>186</v>
      </c>
      <c r="GP39" s="545">
        <f>AVERAGE(GA39:GA41,GB39:GB41,GC39:GC41,GD39:GD41,GE39:GE41,GF39:GF41,GK39:GK41)</f>
        <v>88.993122874910739</v>
      </c>
      <c r="GQ39" s="545">
        <f>STDEV(GA39:GK41)</f>
        <v>3.978046871378782</v>
      </c>
      <c r="GR39" s="548">
        <f>GQ39/SQRT(10)</f>
        <v>1.2579688752463836</v>
      </c>
      <c r="GT39" s="587">
        <v>5.5555555555555601E-2</v>
      </c>
      <c r="GU39">
        <v>4353</v>
      </c>
      <c r="GV39">
        <v>5375</v>
      </c>
      <c r="GW39">
        <v>4879</v>
      </c>
      <c r="GX39" s="379"/>
      <c r="GY39">
        <v>4319</v>
      </c>
      <c r="GZ39" s="379">
        <v>4766</v>
      </c>
      <c r="HA39" s="379">
        <v>4726</v>
      </c>
      <c r="HB39" s="379">
        <v>4372</v>
      </c>
      <c r="HC39" s="379">
        <v>3838</v>
      </c>
      <c r="HD39" s="379">
        <v>4860</v>
      </c>
      <c r="HE39" s="379">
        <v>4845</v>
      </c>
      <c r="HF39" s="379">
        <v>5065</v>
      </c>
      <c r="HG39" s="447">
        <f t="shared" si="119"/>
        <v>4672.545454545455</v>
      </c>
      <c r="HH39" s="446">
        <f t="shared" si="120"/>
        <v>421.9543491033985</v>
      </c>
      <c r="HI39" s="459" t="s">
        <v>186</v>
      </c>
      <c r="HJ39" s="458">
        <f>AVERAGE(GU39:GU41,GV39:GV41,GW39:GW41,GX39:GX41,GY39:GY41,GZ39:GZ41,HA39:HA41,HF39:HF41,HE39:HE41,HD39:HD41,HC39:HC41,HB39:HB41)</f>
        <v>4732.575757575758</v>
      </c>
      <c r="HK39" s="458">
        <f>STDEV(GU39:HF41)</f>
        <v>437.83308965168374</v>
      </c>
      <c r="HL39" s="457">
        <f>HK39/SQRT(10)</f>
        <v>138.45497982880187</v>
      </c>
      <c r="HN39" s="460">
        <v>5.5555555555555601E-2</v>
      </c>
      <c r="HO39">
        <f t="shared" si="121"/>
        <v>88.836734693877546</v>
      </c>
      <c r="HP39">
        <f t="shared" si="100"/>
        <v>90.640809443507592</v>
      </c>
      <c r="HQ39">
        <f t="shared" si="100"/>
        <v>89.539365021104786</v>
      </c>
      <c r="HS39">
        <f t="shared" si="101"/>
        <v>86.414565826330531</v>
      </c>
      <c r="HT39">
        <f t="shared" si="101"/>
        <v>87.066130800146141</v>
      </c>
      <c r="HU39">
        <f t="shared" si="102"/>
        <v>90.242505251097953</v>
      </c>
      <c r="HV39">
        <f t="shared" si="102"/>
        <v>93.518716577540104</v>
      </c>
      <c r="HW39">
        <f t="shared" si="102"/>
        <v>83.634778818914796</v>
      </c>
      <c r="HX39">
        <f t="shared" si="102"/>
        <v>89.866863905325445</v>
      </c>
      <c r="HY39">
        <f t="shared" si="103"/>
        <v>88.63760714937078</v>
      </c>
      <c r="HZ39">
        <f t="shared" si="122"/>
        <v>96.77111196025983</v>
      </c>
      <c r="IA39" s="377">
        <f t="shared" si="104"/>
        <v>88.839807748721555</v>
      </c>
      <c r="IB39" s="365">
        <f t="shared" si="105"/>
        <v>2.6834581529675767</v>
      </c>
      <c r="IC39" s="591" t="s">
        <v>186</v>
      </c>
      <c r="ID39" s="545">
        <f>AVERAGE(HO39:HO41,HP39:HP41,HQ39:HQ41,HR39:HR41,HS39:HS41,HT39:HT41,HY39:HY41)</f>
        <v>90.268041804871302</v>
      </c>
      <c r="IE39" s="545">
        <f>STDEV(HO39:HY41)</f>
        <v>3.6946888387823731</v>
      </c>
      <c r="IF39" s="548">
        <f>IE39/SQRT(10)</f>
        <v>1.1683631976154949</v>
      </c>
    </row>
    <row r="40" spans="2:240" ht="16.5" thickTop="1" thickBot="1" x14ac:dyDescent="0.4">
      <c r="B40" s="590">
        <v>6.9444444444444503E-2</v>
      </c>
      <c r="C40">
        <v>4211</v>
      </c>
      <c r="D40">
        <v>5374</v>
      </c>
      <c r="E40">
        <v>4762</v>
      </c>
      <c r="F40">
        <v>4533</v>
      </c>
      <c r="G40">
        <v>4460</v>
      </c>
      <c r="H40" s="379">
        <v>4729</v>
      </c>
      <c r="I40" s="379">
        <v>4154</v>
      </c>
      <c r="J40" s="379">
        <v>4014</v>
      </c>
      <c r="K40" s="379">
        <v>3908</v>
      </c>
      <c r="L40" s="379">
        <v>4707</v>
      </c>
      <c r="M40" s="379">
        <v>4702</v>
      </c>
      <c r="N40" s="379">
        <v>4897</v>
      </c>
      <c r="O40" s="447">
        <f t="shared" si="106"/>
        <v>4537.583333333333</v>
      </c>
      <c r="P40" s="446">
        <f t="shared" si="107"/>
        <v>415.80796667634348</v>
      </c>
      <c r="Q40" s="455"/>
      <c r="R40" s="561"/>
      <c r="S40" s="458"/>
      <c r="T40" s="453"/>
      <c r="V40" s="615">
        <v>6.9444444444444503E-2</v>
      </c>
      <c r="W40">
        <f t="shared" si="82"/>
        <v>85.938775510204081</v>
      </c>
      <c r="X40">
        <f t="shared" si="82"/>
        <v>90.623946037099486</v>
      </c>
      <c r="Y40">
        <f t="shared" si="83"/>
        <v>87.392182051752627</v>
      </c>
      <c r="Z40">
        <f t="shared" si="83"/>
        <v>83.526810392482034</v>
      </c>
      <c r="AA40">
        <f t="shared" si="83"/>
        <v>89.23569427771109</v>
      </c>
      <c r="AB40">
        <f t="shared" si="83"/>
        <v>86.390208257215932</v>
      </c>
      <c r="AC40">
        <f t="shared" si="83"/>
        <v>79.320221500859262</v>
      </c>
      <c r="AD40">
        <f t="shared" si="83"/>
        <v>85.860962566844918</v>
      </c>
      <c r="AE40">
        <f t="shared" si="83"/>
        <v>85.160165613423402</v>
      </c>
      <c r="AF40">
        <f t="shared" si="83"/>
        <v>87.037721893491124</v>
      </c>
      <c r="AG40">
        <f t="shared" si="83"/>
        <v>85.755973007477664</v>
      </c>
      <c r="AH40">
        <f t="shared" si="83"/>
        <v>93.561329766908671</v>
      </c>
      <c r="AI40" s="377">
        <f t="shared" si="84"/>
        <v>86.022060100778333</v>
      </c>
      <c r="AJ40" s="365">
        <f t="shared" si="85"/>
        <v>2.9417103836034886</v>
      </c>
      <c r="AK40" s="594"/>
      <c r="AL40" s="545"/>
      <c r="AM40" s="559"/>
      <c r="AN40" s="558"/>
      <c r="AP40" s="590">
        <v>6.9444444444444503E-2</v>
      </c>
      <c r="AQ40">
        <v>4331</v>
      </c>
      <c r="AR40">
        <v>5418</v>
      </c>
      <c r="AS40">
        <v>4705</v>
      </c>
      <c r="AT40">
        <v>4738</v>
      </c>
      <c r="AU40">
        <v>4575</v>
      </c>
      <c r="AV40" s="379">
        <v>5049</v>
      </c>
      <c r="AW40" s="379">
        <v>4155</v>
      </c>
      <c r="AX40" s="379">
        <v>4244</v>
      </c>
      <c r="AY40" s="379">
        <v>4121</v>
      </c>
      <c r="AZ40" s="379">
        <v>5006</v>
      </c>
      <c r="BA40" s="379">
        <v>4782</v>
      </c>
      <c r="BB40" s="379">
        <v>5146</v>
      </c>
      <c r="BC40" s="447">
        <f t="shared" si="108"/>
        <v>4689.166666666667</v>
      </c>
      <c r="BD40" s="446">
        <f t="shared" si="109"/>
        <v>418.72638784627355</v>
      </c>
      <c r="BE40" s="455"/>
      <c r="BF40" s="561"/>
      <c r="BG40" s="458"/>
      <c r="BH40" s="453"/>
      <c r="BJ40" s="615">
        <v>6.9444444444444503E-2</v>
      </c>
      <c r="BK40">
        <f t="shared" si="86"/>
        <v>88.387755102040828</v>
      </c>
      <c r="BL40">
        <f t="shared" si="86"/>
        <v>91.365935919055659</v>
      </c>
      <c r="BM40">
        <f t="shared" si="86"/>
        <v>86.346118553863093</v>
      </c>
      <c r="BN40">
        <f t="shared" si="86"/>
        <v>87.304219642528096</v>
      </c>
      <c r="BO40">
        <f t="shared" si="86"/>
        <v>91.536614645858336</v>
      </c>
      <c r="BP40">
        <f t="shared" si="86"/>
        <v>92.236024844720504</v>
      </c>
      <c r="BQ40">
        <f t="shared" si="86"/>
        <v>79.339316402520538</v>
      </c>
      <c r="BR40">
        <f t="shared" si="86"/>
        <v>90.780748663101605</v>
      </c>
      <c r="BS40">
        <f t="shared" si="86"/>
        <v>89.801699716713884</v>
      </c>
      <c r="BT40">
        <f t="shared" si="86"/>
        <v>92.566568047337284</v>
      </c>
      <c r="BU40">
        <f t="shared" si="86"/>
        <v>87.215028269195699</v>
      </c>
      <c r="BV40">
        <f t="shared" si="86"/>
        <v>98.318685517768429</v>
      </c>
      <c r="BW40" s="377">
        <f t="shared" si="87"/>
        <v>88.807275436994132</v>
      </c>
      <c r="BX40" s="365">
        <f t="shared" si="88"/>
        <v>3.8136345156669562</v>
      </c>
      <c r="BY40" s="594"/>
      <c r="BZ40" s="545"/>
      <c r="CA40" s="559"/>
      <c r="CB40" s="558"/>
      <c r="CD40" s="590">
        <v>6.9444444444444503E-2</v>
      </c>
      <c r="CE40">
        <v>4415</v>
      </c>
      <c r="CF40">
        <v>5425</v>
      </c>
      <c r="CG40">
        <v>4980</v>
      </c>
      <c r="CH40">
        <v>4559</v>
      </c>
      <c r="CI40">
        <v>4507</v>
      </c>
      <c r="CJ40" s="379">
        <v>4805</v>
      </c>
      <c r="CK40" s="379">
        <v>4457</v>
      </c>
      <c r="CL40" s="379">
        <v>4254</v>
      </c>
      <c r="CM40" s="379">
        <v>4217</v>
      </c>
      <c r="CN40" s="379">
        <v>4977</v>
      </c>
      <c r="CO40" s="379">
        <v>5027</v>
      </c>
      <c r="CP40" s="379">
        <v>5084</v>
      </c>
      <c r="CQ40" s="447">
        <f t="shared" si="110"/>
        <v>4725.583333333333</v>
      </c>
      <c r="CR40" s="446">
        <f t="shared" si="111"/>
        <v>377.54216100103758</v>
      </c>
      <c r="CS40" s="455"/>
      <c r="CT40" s="561"/>
      <c r="CU40" s="458"/>
      <c r="CV40" s="453"/>
      <c r="CX40" s="615">
        <v>6.9444444444444503E-2</v>
      </c>
      <c r="CY40">
        <f t="shared" si="112"/>
        <v>90.102040816326536</v>
      </c>
      <c r="CZ40">
        <f t="shared" si="112"/>
        <v>91.483979763912316</v>
      </c>
      <c r="DA40">
        <f t="shared" si="89"/>
        <v>91.392916131400256</v>
      </c>
      <c r="DB40">
        <f t="shared" si="89"/>
        <v>84.005896443707385</v>
      </c>
      <c r="DC40">
        <f t="shared" si="89"/>
        <v>90.176070428171272</v>
      </c>
      <c r="DD40">
        <f t="shared" si="89"/>
        <v>87.77858969674827</v>
      </c>
      <c r="DE40">
        <f t="shared" si="90"/>
        <v>85.105976704219984</v>
      </c>
      <c r="DF40">
        <f t="shared" si="90"/>
        <v>90.994652406417103</v>
      </c>
      <c r="DG40">
        <f t="shared" si="90"/>
        <v>91.893658749182833</v>
      </c>
      <c r="DH40">
        <f t="shared" si="90"/>
        <v>92.030325443786992</v>
      </c>
      <c r="DI40">
        <f t="shared" si="90"/>
        <v>91.683385008207182</v>
      </c>
      <c r="DJ40">
        <f t="shared" si="90"/>
        <v>97.134123041650739</v>
      </c>
      <c r="DK40" s="377">
        <f t="shared" si="91"/>
        <v>89.695226508370922</v>
      </c>
      <c r="DL40" s="365">
        <f t="shared" si="92"/>
        <v>2.8197297260477909</v>
      </c>
      <c r="DM40" s="594"/>
      <c r="DN40" s="545"/>
      <c r="DO40" s="559"/>
      <c r="DP40" s="558"/>
      <c r="DR40" s="590">
        <v>6.9444444444444503E-2</v>
      </c>
      <c r="DS40">
        <v>4147</v>
      </c>
      <c r="DT40">
        <v>5317</v>
      </c>
      <c r="DU40">
        <v>4968</v>
      </c>
      <c r="DV40">
        <v>4495</v>
      </c>
      <c r="DW40">
        <v>4460</v>
      </c>
      <c r="DX40" s="379">
        <v>4973</v>
      </c>
      <c r="DY40" s="379">
        <v>4354</v>
      </c>
      <c r="DZ40" s="379">
        <v>3986</v>
      </c>
      <c r="EA40" s="379">
        <v>3917</v>
      </c>
      <c r="EB40" s="379">
        <v>5032</v>
      </c>
      <c r="EC40" s="379">
        <v>4957</v>
      </c>
      <c r="ED40" s="379">
        <v>5116</v>
      </c>
      <c r="EE40" s="447">
        <f t="shared" si="113"/>
        <v>4643.5</v>
      </c>
      <c r="EF40" s="446">
        <f t="shared" si="114"/>
        <v>475.40403868709404</v>
      </c>
      <c r="EG40" s="455"/>
      <c r="EH40" s="561"/>
      <c r="EI40" s="458"/>
      <c r="EJ40" s="453"/>
      <c r="EL40" s="615">
        <v>6.9444444444444503E-2</v>
      </c>
      <c r="EM40">
        <f t="shared" si="115"/>
        <v>84.632653061224488</v>
      </c>
      <c r="EN40">
        <f t="shared" si="93"/>
        <v>89.662731871838105</v>
      </c>
      <c r="EO40">
        <f t="shared" si="93"/>
        <v>91.172692237107725</v>
      </c>
      <c r="EP40">
        <f t="shared" si="93"/>
        <v>82.826607702229595</v>
      </c>
      <c r="EQ40">
        <f t="shared" si="93"/>
        <v>89.23569427771109</v>
      </c>
      <c r="ER40">
        <f t="shared" si="93"/>
        <v>90.847643405188165</v>
      </c>
      <c r="ES40">
        <f t="shared" si="94"/>
        <v>83.139201833110548</v>
      </c>
      <c r="ET40">
        <f t="shared" si="94"/>
        <v>85.262032085561501</v>
      </c>
      <c r="EU40">
        <f t="shared" si="94"/>
        <v>85.356286772717368</v>
      </c>
      <c r="EV40">
        <f t="shared" si="94"/>
        <v>93.047337278106511</v>
      </c>
      <c r="EW40">
        <f t="shared" si="94"/>
        <v>90.406711654203903</v>
      </c>
      <c r="EX40">
        <f t="shared" si="116"/>
        <v>97.745510126098594</v>
      </c>
      <c r="EY40" s="377">
        <f t="shared" si="95"/>
        <v>87.780872016272625</v>
      </c>
      <c r="EZ40" s="365">
        <f t="shared" si="96"/>
        <v>3.5975326742133706</v>
      </c>
      <c r="FA40" s="594"/>
      <c r="FB40" s="545"/>
      <c r="FC40" s="559"/>
      <c r="FD40" s="558"/>
      <c r="FF40" s="590">
        <v>6.9444444444444503E-2</v>
      </c>
      <c r="FG40">
        <v>4323</v>
      </c>
      <c r="FH40">
        <v>5497</v>
      </c>
      <c r="FI40">
        <v>5056</v>
      </c>
      <c r="FJ40">
        <v>4439</v>
      </c>
      <c r="FK40">
        <v>4414</v>
      </c>
      <c r="FL40" s="379">
        <v>4811</v>
      </c>
      <c r="FM40" s="379">
        <v>4581</v>
      </c>
      <c r="FN40" s="379">
        <v>4111</v>
      </c>
      <c r="FO40" s="379">
        <v>3877</v>
      </c>
      <c r="FP40" s="379">
        <v>4974</v>
      </c>
      <c r="FQ40" s="379">
        <v>4973</v>
      </c>
      <c r="FR40" s="379">
        <v>5039</v>
      </c>
      <c r="FS40" s="447">
        <f t="shared" si="117"/>
        <v>4674.583333333333</v>
      </c>
      <c r="FT40" s="446">
        <f t="shared" si="118"/>
        <v>463.33739097852646</v>
      </c>
      <c r="FU40" s="455"/>
      <c r="FV40" s="561"/>
      <c r="FW40" s="458"/>
      <c r="FX40" s="453"/>
      <c r="FZ40" s="615">
        <v>6.9444444444444503E-2</v>
      </c>
      <c r="GA40">
        <f t="shared" si="97"/>
        <v>88.224489795918373</v>
      </c>
      <c r="GB40">
        <f t="shared" si="97"/>
        <v>92.698145025295105</v>
      </c>
      <c r="GC40">
        <f t="shared" si="97"/>
        <v>92.787667461919625</v>
      </c>
      <c r="GD40">
        <f t="shared" si="97"/>
        <v>81.794730053436524</v>
      </c>
      <c r="GE40">
        <f t="shared" si="97"/>
        <v>88.315326130452178</v>
      </c>
      <c r="GF40">
        <f t="shared" si="97"/>
        <v>87.888198757763973</v>
      </c>
      <c r="GG40">
        <f t="shared" si="97"/>
        <v>87.473744510215766</v>
      </c>
      <c r="GH40">
        <f t="shared" si="97"/>
        <v>87.935828877005349</v>
      </c>
      <c r="GI40">
        <f t="shared" si="97"/>
        <v>84.484637175855298</v>
      </c>
      <c r="GJ40">
        <f t="shared" si="97"/>
        <v>91.974852071005913</v>
      </c>
      <c r="GK40">
        <f t="shared" si="97"/>
        <v>90.698522706547507</v>
      </c>
      <c r="GL40">
        <f t="shared" si="97"/>
        <v>96.274359954145979</v>
      </c>
      <c r="GM40" s="377">
        <f t="shared" si="98"/>
        <v>88.57055841503778</v>
      </c>
      <c r="GN40" s="365">
        <f t="shared" si="99"/>
        <v>3.4029609703540049</v>
      </c>
      <c r="GO40" s="594"/>
      <c r="GP40" s="545"/>
      <c r="GQ40" s="559"/>
      <c r="GR40" s="558"/>
      <c r="GT40" s="590">
        <v>6.9444444444444503E-2</v>
      </c>
      <c r="GU40">
        <v>4717</v>
      </c>
      <c r="GV40">
        <v>5453</v>
      </c>
      <c r="GW40">
        <v>4964</v>
      </c>
      <c r="GX40" s="379"/>
      <c r="GY40">
        <v>4185</v>
      </c>
      <c r="GZ40" s="379">
        <v>4815</v>
      </c>
      <c r="HA40" s="379">
        <v>4558</v>
      </c>
      <c r="HB40" s="379">
        <v>4189</v>
      </c>
      <c r="HC40" s="379">
        <v>3829</v>
      </c>
      <c r="HD40" s="379">
        <v>4850</v>
      </c>
      <c r="HE40" s="379">
        <v>4778</v>
      </c>
      <c r="HF40" s="379">
        <v>5131</v>
      </c>
      <c r="HG40" s="447">
        <f t="shared" si="119"/>
        <v>4679</v>
      </c>
      <c r="HH40" s="446">
        <f t="shared" si="120"/>
        <v>465.28099037033525</v>
      </c>
      <c r="HI40" s="455"/>
      <c r="HJ40" s="561"/>
      <c r="HK40" s="458"/>
      <c r="HL40" s="453"/>
      <c r="HN40" s="615">
        <v>6.9444444444444503E-2</v>
      </c>
      <c r="HO40">
        <f t="shared" si="121"/>
        <v>96.265306122448976</v>
      </c>
      <c r="HP40">
        <f t="shared" si="100"/>
        <v>91.956155143338961</v>
      </c>
      <c r="HQ40">
        <f t="shared" si="100"/>
        <v>91.099284272343553</v>
      </c>
      <c r="HS40">
        <f t="shared" si="101"/>
        <v>83.733493397358956</v>
      </c>
      <c r="HT40">
        <f t="shared" si="101"/>
        <v>87.961271465107785</v>
      </c>
      <c r="HU40">
        <f t="shared" si="102"/>
        <v>87.034561772006867</v>
      </c>
      <c r="HV40">
        <f t="shared" si="102"/>
        <v>89.604278074866301</v>
      </c>
      <c r="HW40">
        <f>HC40/HC$34*100</f>
        <v>83.43865765962083</v>
      </c>
      <c r="HX40">
        <f t="shared" si="102"/>
        <v>89.681952662721898</v>
      </c>
      <c r="HY40">
        <f t="shared" si="103"/>
        <v>88.455225241656038</v>
      </c>
      <c r="HZ40">
        <f t="shared" si="122"/>
        <v>98.032097821933519</v>
      </c>
      <c r="IA40" s="377">
        <f t="shared" si="104"/>
        <v>88.923018581147019</v>
      </c>
      <c r="IB40" s="365">
        <f t="shared" si="105"/>
        <v>3.8094148739246472</v>
      </c>
      <c r="IC40" s="594"/>
      <c r="ID40" s="545"/>
      <c r="IE40" s="559"/>
      <c r="IF40" s="558"/>
    </row>
    <row r="41" spans="2:240" ht="16.5" thickTop="1" thickBot="1" x14ac:dyDescent="0.4">
      <c r="B41" s="587">
        <v>8.3333333333333301E-2</v>
      </c>
      <c r="C41">
        <v>4259</v>
      </c>
      <c r="D41">
        <v>5433</v>
      </c>
      <c r="E41">
        <v>4783</v>
      </c>
      <c r="F41">
        <v>4693</v>
      </c>
      <c r="G41">
        <v>4266</v>
      </c>
      <c r="H41" s="379">
        <v>4764</v>
      </c>
      <c r="I41" s="379">
        <v>4058</v>
      </c>
      <c r="J41" s="379">
        <v>4322</v>
      </c>
      <c r="K41" s="379">
        <v>4011</v>
      </c>
      <c r="L41" s="379">
        <v>4852</v>
      </c>
      <c r="M41" s="379">
        <v>4810</v>
      </c>
      <c r="N41" s="379">
        <v>4935</v>
      </c>
      <c r="O41" s="447">
        <f t="shared" si="106"/>
        <v>4598.833333333333</v>
      </c>
      <c r="P41" s="446">
        <f t="shared" si="107"/>
        <v>418.71466381889434</v>
      </c>
      <c r="Q41" s="463"/>
      <c r="R41" s="556"/>
      <c r="S41" s="458"/>
      <c r="T41" s="462"/>
      <c r="V41" s="460">
        <v>8.3333333333333301E-2</v>
      </c>
      <c r="W41">
        <f t="shared" si="82"/>
        <v>86.91836734693878</v>
      </c>
      <c r="X41">
        <f t="shared" si="82"/>
        <v>91.618887015177066</v>
      </c>
      <c r="Y41">
        <f t="shared" si="83"/>
        <v>87.777573866764541</v>
      </c>
      <c r="Z41">
        <f t="shared" si="83"/>
        <v>86.475032246176525</v>
      </c>
      <c r="AA41">
        <f t="shared" si="83"/>
        <v>85.354141656662662</v>
      </c>
      <c r="AB41">
        <f t="shared" si="83"/>
        <v>87.029594446474249</v>
      </c>
      <c r="AC41">
        <f t="shared" si="83"/>
        <v>77.48711094137866</v>
      </c>
      <c r="AD41">
        <f t="shared" si="83"/>
        <v>92.449197860962556</v>
      </c>
      <c r="AE41">
        <f t="shared" si="83"/>
        <v>87.404663325343208</v>
      </c>
      <c r="AF41">
        <f t="shared" si="83"/>
        <v>89.718934911242599</v>
      </c>
      <c r="AG41">
        <f t="shared" si="83"/>
        <v>87.725697610796999</v>
      </c>
      <c r="AH41">
        <f t="shared" si="83"/>
        <v>94.287351929690487</v>
      </c>
      <c r="AI41" s="377">
        <f t="shared" si="84"/>
        <v>87.269018293447076</v>
      </c>
      <c r="AJ41" s="365">
        <f t="shared" si="85"/>
        <v>3.9039268911375071</v>
      </c>
      <c r="AK41" s="592"/>
      <c r="AL41" s="545"/>
      <c r="AM41" s="554"/>
      <c r="AN41" s="553"/>
      <c r="AP41" s="587">
        <v>8.3333333333333301E-2</v>
      </c>
      <c r="AQ41">
        <v>4361</v>
      </c>
      <c r="AR41">
        <v>5287</v>
      </c>
      <c r="AS41">
        <v>5057</v>
      </c>
      <c r="AT41">
        <v>4849</v>
      </c>
      <c r="AU41">
        <v>4466</v>
      </c>
      <c r="AV41" s="379">
        <v>5115</v>
      </c>
      <c r="AW41" s="379">
        <v>4287</v>
      </c>
      <c r="AX41" s="379">
        <v>4241</v>
      </c>
      <c r="AY41" s="379">
        <v>4090</v>
      </c>
      <c r="AZ41" s="379">
        <v>5119</v>
      </c>
      <c r="BA41" s="379">
        <v>4859</v>
      </c>
      <c r="BB41" s="379">
        <v>5170</v>
      </c>
      <c r="BC41" s="447">
        <f t="shared" si="108"/>
        <v>4741.75</v>
      </c>
      <c r="BD41" s="446">
        <f t="shared" si="109"/>
        <v>425.36575170936453</v>
      </c>
      <c r="BE41" s="463"/>
      <c r="BF41" s="556"/>
      <c r="BG41" s="458"/>
      <c r="BH41" s="462"/>
      <c r="BJ41" s="460">
        <v>8.3333333333333301E-2</v>
      </c>
      <c r="BK41">
        <f t="shared" si="86"/>
        <v>89</v>
      </c>
      <c r="BL41">
        <f t="shared" si="86"/>
        <v>89.156829679595276</v>
      </c>
      <c r="BM41">
        <f t="shared" si="86"/>
        <v>92.806019453110665</v>
      </c>
      <c r="BN41">
        <f t="shared" si="86"/>
        <v>89.349548553528663</v>
      </c>
      <c r="BO41">
        <f t="shared" si="86"/>
        <v>89.355742296918777</v>
      </c>
      <c r="BP41">
        <f t="shared" si="86"/>
        <v>93.441724515893313</v>
      </c>
      <c r="BQ41">
        <f t="shared" si="86"/>
        <v>81.859843421806374</v>
      </c>
      <c r="BR41">
        <f t="shared" si="86"/>
        <v>90.716577540106954</v>
      </c>
      <c r="BS41">
        <f t="shared" si="86"/>
        <v>89.12617127914578</v>
      </c>
      <c r="BT41">
        <f t="shared" si="86"/>
        <v>94.656065088757401</v>
      </c>
      <c r="BU41">
        <f t="shared" si="86"/>
        <v>88.61936895859931</v>
      </c>
      <c r="BV41">
        <f t="shared" si="86"/>
        <v>98.777225831104317</v>
      </c>
      <c r="BW41" s="377">
        <f t="shared" si="87"/>
        <v>89.826171889769327</v>
      </c>
      <c r="BX41" s="365">
        <f t="shared" si="88"/>
        <v>3.3624428478426673</v>
      </c>
      <c r="BY41" s="592"/>
      <c r="BZ41" s="545"/>
      <c r="CA41" s="554"/>
      <c r="CB41" s="553"/>
      <c r="CD41" s="587">
        <v>8.3333333333333301E-2</v>
      </c>
      <c r="CE41">
        <v>4256</v>
      </c>
      <c r="CF41">
        <v>5531</v>
      </c>
      <c r="CG41">
        <v>5014</v>
      </c>
      <c r="CH41">
        <v>4764</v>
      </c>
      <c r="CI41">
        <v>4541</v>
      </c>
      <c r="CJ41" s="379">
        <v>5130</v>
      </c>
      <c r="CK41" s="379">
        <v>4550</v>
      </c>
      <c r="CL41" s="379">
        <v>4088</v>
      </c>
      <c r="CM41" s="379">
        <v>4301</v>
      </c>
      <c r="CN41" s="379">
        <v>5171</v>
      </c>
      <c r="CO41" s="379">
        <v>5041</v>
      </c>
      <c r="CP41" s="379">
        <v>5266</v>
      </c>
      <c r="CQ41" s="447">
        <f t="shared" si="110"/>
        <v>4804.416666666667</v>
      </c>
      <c r="CR41" s="446">
        <f t="shared" si="111"/>
        <v>455.71710888810537</v>
      </c>
      <c r="CS41" s="463"/>
      <c r="CT41" s="556"/>
      <c r="CU41" s="458"/>
      <c r="CV41" s="462"/>
      <c r="CX41" s="460">
        <v>8.3333333333333301E-2</v>
      </c>
      <c r="CY41">
        <f t="shared" si="112"/>
        <v>86.857142857142861</v>
      </c>
      <c r="CZ41">
        <f t="shared" si="112"/>
        <v>93.271500843170315</v>
      </c>
      <c r="DA41">
        <f t="shared" si="89"/>
        <v>92.016883831895754</v>
      </c>
      <c r="DB41">
        <f t="shared" si="89"/>
        <v>87.783305693753448</v>
      </c>
      <c r="DC41">
        <f t="shared" si="89"/>
        <v>90.856342537014811</v>
      </c>
      <c r="DD41">
        <f t="shared" si="89"/>
        <v>93.7157471684326</v>
      </c>
      <c r="DE41">
        <f t="shared" si="90"/>
        <v>86.881802558716828</v>
      </c>
      <c r="DF41">
        <f t="shared" si="90"/>
        <v>87.443850267379673</v>
      </c>
      <c r="DG41">
        <f t="shared" si="90"/>
        <v>93.724122902593152</v>
      </c>
      <c r="DH41">
        <f t="shared" si="90"/>
        <v>95.617603550295854</v>
      </c>
      <c r="DI41">
        <f t="shared" si="90"/>
        <v>91.938719679007846</v>
      </c>
      <c r="DJ41">
        <f t="shared" si="90"/>
        <v>100.61138708444784</v>
      </c>
      <c r="DK41" s="377">
        <f t="shared" si="91"/>
        <v>90.918820171763926</v>
      </c>
      <c r="DL41" s="365">
        <f t="shared" si="92"/>
        <v>3.1663486632403726</v>
      </c>
      <c r="DM41" s="592"/>
      <c r="DN41" s="545"/>
      <c r="DO41" s="554"/>
      <c r="DP41" s="553"/>
      <c r="DR41" s="587">
        <v>8.3333333333333301E-2</v>
      </c>
      <c r="DS41">
        <v>4963</v>
      </c>
      <c r="DT41">
        <v>5555</v>
      </c>
      <c r="DU41">
        <v>5021</v>
      </c>
      <c r="DV41">
        <v>4673</v>
      </c>
      <c r="DW41">
        <v>4448</v>
      </c>
      <c r="DX41" s="379">
        <v>4948</v>
      </c>
      <c r="DY41" s="379">
        <v>4457</v>
      </c>
      <c r="DZ41" s="379">
        <v>4233</v>
      </c>
      <c r="EA41" s="379">
        <v>4103</v>
      </c>
      <c r="EB41" s="379">
        <v>5075</v>
      </c>
      <c r="EC41" s="379">
        <v>4901</v>
      </c>
      <c r="ED41" s="379">
        <v>5161</v>
      </c>
      <c r="EE41" s="447">
        <f t="shared" si="113"/>
        <v>4794.833333333333</v>
      </c>
      <c r="EF41" s="446">
        <f t="shared" si="114"/>
        <v>420.83744072403005</v>
      </c>
      <c r="EG41" s="463"/>
      <c r="EH41" s="556"/>
      <c r="EI41" s="458"/>
      <c r="EJ41" s="462"/>
      <c r="EL41" s="460">
        <v>8.3333333333333301E-2</v>
      </c>
      <c r="EM41">
        <f t="shared" si="115"/>
        <v>101.28571428571429</v>
      </c>
      <c r="EN41">
        <f t="shared" si="93"/>
        <v>93.676222596964593</v>
      </c>
      <c r="EO41">
        <f t="shared" si="93"/>
        <v>92.145347770233059</v>
      </c>
      <c r="EP41">
        <f t="shared" si="93"/>
        <v>86.106504514464717</v>
      </c>
      <c r="EQ41">
        <f t="shared" si="93"/>
        <v>88.995598239295717</v>
      </c>
      <c r="ER41">
        <f t="shared" si="93"/>
        <v>90.390938984289377</v>
      </c>
      <c r="ES41">
        <f t="shared" si="94"/>
        <v>85.105976704219984</v>
      </c>
      <c r="ET41">
        <f t="shared" si="94"/>
        <v>90.545454545454547</v>
      </c>
      <c r="EU41">
        <f t="shared" si="94"/>
        <v>89.409457398125951</v>
      </c>
      <c r="EV41">
        <f t="shared" si="94"/>
        <v>93.842455621301781</v>
      </c>
      <c r="EW41">
        <f t="shared" si="94"/>
        <v>89.385372971001274</v>
      </c>
      <c r="EX41">
        <f t="shared" si="116"/>
        <v>98.605273213603368</v>
      </c>
      <c r="EY41" s="377">
        <f t="shared" si="95"/>
        <v>90.989913057369577</v>
      </c>
      <c r="EZ41" s="365">
        <f t="shared" si="96"/>
        <v>4.3676789055274314</v>
      </c>
      <c r="FA41" s="592"/>
      <c r="FB41" s="545"/>
      <c r="FC41" s="554"/>
      <c r="FD41" s="553"/>
      <c r="FF41" s="587">
        <v>8.3333333333333301E-2</v>
      </c>
      <c r="FG41">
        <v>4708</v>
      </c>
      <c r="FH41">
        <v>5465</v>
      </c>
      <c r="FI41">
        <v>5128</v>
      </c>
      <c r="FJ41">
        <v>4678</v>
      </c>
      <c r="FK41">
        <v>4273</v>
      </c>
      <c r="FL41" s="379">
        <v>5037</v>
      </c>
      <c r="FM41" s="379">
        <v>4910</v>
      </c>
      <c r="FN41" s="379">
        <v>4319</v>
      </c>
      <c r="FO41" s="379">
        <v>3974</v>
      </c>
      <c r="FP41" s="379">
        <v>4710</v>
      </c>
      <c r="FQ41" s="379">
        <v>5045</v>
      </c>
      <c r="FR41" s="379">
        <v>5068</v>
      </c>
      <c r="FS41" s="447">
        <f t="shared" si="117"/>
        <v>4776.25</v>
      </c>
      <c r="FT41" s="446">
        <f t="shared" si="118"/>
        <v>422.75850080158057</v>
      </c>
      <c r="FU41" s="463"/>
      <c r="FV41" s="556"/>
      <c r="FW41" s="458"/>
      <c r="FX41" s="462"/>
      <c r="FZ41" s="460">
        <v>8.3333333333333301E-2</v>
      </c>
      <c r="GA41">
        <f t="shared" si="97"/>
        <v>96.08163265306122</v>
      </c>
      <c r="GB41">
        <f t="shared" si="97"/>
        <v>92.158516020236092</v>
      </c>
      <c r="GC41">
        <f t="shared" si="97"/>
        <v>94.109010827674794</v>
      </c>
      <c r="GD41">
        <f t="shared" si="97"/>
        <v>86.198636447392659</v>
      </c>
      <c r="GE41">
        <f t="shared" si="97"/>
        <v>85.494197679071632</v>
      </c>
      <c r="GF41">
        <f t="shared" si="97"/>
        <v>92.016806722689068</v>
      </c>
      <c r="GG41">
        <f t="shared" si="97"/>
        <v>93.755967156769131</v>
      </c>
      <c r="GH41">
        <f t="shared" si="97"/>
        <v>92.385026737967905</v>
      </c>
      <c r="GI41">
        <f t="shared" si="97"/>
        <v>86.598387448245802</v>
      </c>
      <c r="GJ41">
        <f t="shared" si="97"/>
        <v>87.09319526627219</v>
      </c>
      <c r="GK41">
        <f t="shared" si="97"/>
        <v>92.01167244209374</v>
      </c>
      <c r="GL41">
        <f t="shared" si="97"/>
        <v>96.828429499426832</v>
      </c>
      <c r="GM41" s="377">
        <f t="shared" si="98"/>
        <v>90.718459036497663</v>
      </c>
      <c r="GN41" s="365">
        <f t="shared" si="99"/>
        <v>3.681500756228782</v>
      </c>
      <c r="GO41" s="592"/>
      <c r="GP41" s="545"/>
      <c r="GQ41" s="554"/>
      <c r="GR41" s="553"/>
      <c r="GT41" s="587">
        <v>8.3333333333333301E-2</v>
      </c>
      <c r="GU41">
        <v>4683</v>
      </c>
      <c r="GV41">
        <v>5503</v>
      </c>
      <c r="GW41">
        <v>5215</v>
      </c>
      <c r="GX41" s="379"/>
      <c r="GY41">
        <v>4389</v>
      </c>
      <c r="GZ41" s="379">
        <v>4869</v>
      </c>
      <c r="HA41" s="379">
        <v>4781</v>
      </c>
      <c r="HB41" s="379">
        <v>4530</v>
      </c>
      <c r="HC41" s="379">
        <v>3949</v>
      </c>
      <c r="HD41" s="379">
        <v>5120</v>
      </c>
      <c r="HE41" s="379">
        <v>5030</v>
      </c>
      <c r="HF41" s="379">
        <v>5239</v>
      </c>
      <c r="HG41" s="447">
        <f t="shared" si="119"/>
        <v>4846.181818181818</v>
      </c>
      <c r="HH41" s="446">
        <f t="shared" si="120"/>
        <v>444.50282747848036</v>
      </c>
      <c r="HI41" s="463"/>
      <c r="HJ41" s="556"/>
      <c r="HK41" s="458"/>
      <c r="HL41" s="462"/>
      <c r="HN41" s="460">
        <v>8.3333333333333301E-2</v>
      </c>
      <c r="HO41">
        <f t="shared" si="121"/>
        <v>95.571428571428569</v>
      </c>
      <c r="HP41">
        <f t="shared" si="100"/>
        <v>92.799325463743671</v>
      </c>
      <c r="HQ41">
        <f t="shared" si="100"/>
        <v>95.705634061295655</v>
      </c>
      <c r="HS41">
        <f t="shared" si="101"/>
        <v>87.815126050420162</v>
      </c>
      <c r="HT41">
        <f t="shared" si="101"/>
        <v>88.947753014249173</v>
      </c>
      <c r="HU41">
        <f t="shared" si="102"/>
        <v>91.292724842467067</v>
      </c>
      <c r="HV41">
        <f t="shared" si="102"/>
        <v>96.898395721925141</v>
      </c>
      <c r="HW41">
        <f t="shared" si="102"/>
        <v>86.053606450207027</v>
      </c>
      <c r="HX41">
        <f t="shared" si="102"/>
        <v>94.674556213017752</v>
      </c>
      <c r="HY41">
        <f t="shared" si="103"/>
        <v>93.379536749954411</v>
      </c>
      <c r="HZ41">
        <f t="shared" si="122"/>
        <v>100.09552923194498</v>
      </c>
      <c r="IA41" s="377">
        <f t="shared" si="104"/>
        <v>92.31380871387087</v>
      </c>
      <c r="IB41" s="365">
        <f t="shared" si="105"/>
        <v>3.6799887863362941</v>
      </c>
      <c r="IC41" s="592"/>
      <c r="ID41" s="545"/>
      <c r="IE41" s="554"/>
      <c r="IF41" s="553"/>
    </row>
    <row r="42" spans="2:240" ht="16.5" thickTop="1" thickBot="1" x14ac:dyDescent="0.4">
      <c r="B42" s="590">
        <v>9.7222222222222196E-2</v>
      </c>
      <c r="C42">
        <v>4348</v>
      </c>
      <c r="D42">
        <v>5382</v>
      </c>
      <c r="E42">
        <v>4711</v>
      </c>
      <c r="F42">
        <v>4762</v>
      </c>
      <c r="G42">
        <v>4377</v>
      </c>
      <c r="H42" s="379">
        <v>5028</v>
      </c>
      <c r="I42" s="379">
        <v>4342</v>
      </c>
      <c r="J42" s="379">
        <v>4102</v>
      </c>
      <c r="K42" s="379">
        <v>4033</v>
      </c>
      <c r="L42" s="379">
        <v>5045</v>
      </c>
      <c r="M42" s="379">
        <v>4853</v>
      </c>
      <c r="N42" s="379">
        <v>4961</v>
      </c>
      <c r="O42" s="447">
        <f t="shared" si="106"/>
        <v>4662</v>
      </c>
      <c r="P42" s="446">
        <f t="shared" si="107"/>
        <v>418.74162135444027</v>
      </c>
      <c r="Q42" s="459" t="s">
        <v>185</v>
      </c>
      <c r="R42" s="458">
        <f>AVERAGE(C43:C45,D41:D43,E42:E44,F42:F44,G42:G44,H42:H44,I42:I44,N42:N44,M42:M44,L42:L44,K42:K44,J42:J44)</f>
        <v>4680.416666666667</v>
      </c>
      <c r="S42" s="458">
        <f>STDEV(C42:N44)</f>
        <v>390.02146461078638</v>
      </c>
      <c r="T42" s="457">
        <f>S42/SQRT(10)</f>
        <v>123.33561645248419</v>
      </c>
      <c r="V42" s="615">
        <v>9.7222222222222196E-2</v>
      </c>
      <c r="W42">
        <f t="shared" si="82"/>
        <v>88.734693877551024</v>
      </c>
      <c r="X42">
        <f t="shared" si="82"/>
        <v>90.75885328836425</v>
      </c>
      <c r="Y42">
        <f t="shared" si="83"/>
        <v>86.456230501009358</v>
      </c>
      <c r="Z42">
        <f t="shared" si="83"/>
        <v>87.746452920582271</v>
      </c>
      <c r="AA42">
        <f t="shared" si="83"/>
        <v>87.575030012004802</v>
      </c>
      <c r="AB42">
        <f t="shared" si="83"/>
        <v>91.852393131165513</v>
      </c>
      <c r="AC42">
        <f t="shared" si="83"/>
        <v>82.910063013175488</v>
      </c>
      <c r="AD42">
        <f t="shared" si="83"/>
        <v>87.743315508021396</v>
      </c>
      <c r="AE42">
        <f t="shared" si="83"/>
        <v>87.884070603617346</v>
      </c>
      <c r="AF42">
        <f t="shared" si="83"/>
        <v>93.287721893491124</v>
      </c>
      <c r="AG42">
        <f t="shared" si="83"/>
        <v>88.509939813970448</v>
      </c>
      <c r="AH42">
        <f t="shared" si="83"/>
        <v>94.784103935804353</v>
      </c>
      <c r="AI42" s="377">
        <f t="shared" si="84"/>
        <v>88.496251323904829</v>
      </c>
      <c r="AJ42" s="365">
        <f t="shared" si="85"/>
        <v>2.7770127233127995</v>
      </c>
      <c r="AK42" s="591" t="s">
        <v>185</v>
      </c>
      <c r="AL42" s="545">
        <f>AVERAGE(W42:W44,X42:X44,Y42:Y44,Z42:Z44,AA42:AA44,AB42:AB44,AG42:AG44)</f>
        <v>89.165152442572733</v>
      </c>
      <c r="AM42" s="545">
        <f>STDEV(W42:AG44)</f>
        <v>2.6001229758741427</v>
      </c>
      <c r="AN42" s="548">
        <f>AM42/SQRT(10)</f>
        <v>0.82223108002973266</v>
      </c>
      <c r="AP42" s="590">
        <v>9.7222222222222196E-2</v>
      </c>
      <c r="AQ42">
        <v>4855</v>
      </c>
      <c r="AR42">
        <v>5833</v>
      </c>
      <c r="AS42">
        <v>4951</v>
      </c>
      <c r="AT42">
        <v>4929</v>
      </c>
      <c r="AU42">
        <v>4610</v>
      </c>
      <c r="AV42" s="379">
        <v>5083</v>
      </c>
      <c r="AW42" s="379">
        <v>4451</v>
      </c>
      <c r="AX42" s="379">
        <v>4378</v>
      </c>
      <c r="AY42" s="379">
        <v>4253</v>
      </c>
      <c r="AZ42" s="379">
        <v>5012</v>
      </c>
      <c r="BA42" s="379">
        <v>4935</v>
      </c>
      <c r="BB42" s="379">
        <v>5191</v>
      </c>
      <c r="BC42" s="447">
        <f t="shared" si="108"/>
        <v>4873.416666666667</v>
      </c>
      <c r="BD42" s="446">
        <f t="shared" si="109"/>
        <v>423.85770732712422</v>
      </c>
      <c r="BE42" s="459" t="s">
        <v>185</v>
      </c>
      <c r="BF42" s="458">
        <f>AVERAGE(AQ43:AQ45,AR42:AR44,AS40:AS42,AT42:AT44,AU42:AU44,AV42:AV44,AW42:AW44,BB42:BB44,BA42:BA44,AZ42:AZ44,AY42:AY44,AX42:AX44)</f>
        <v>4791.4444444444443</v>
      </c>
      <c r="BG42" s="458">
        <f>STDEV(AQ42:BB44)</f>
        <v>395.90514636795888</v>
      </c>
      <c r="BH42" s="457">
        <f>BG42/SQRT(10)</f>
        <v>125.19619999050887</v>
      </c>
      <c r="BJ42" s="615">
        <v>9.7222222222222196E-2</v>
      </c>
      <c r="BK42">
        <f t="shared" si="86"/>
        <v>99.08163265306122</v>
      </c>
      <c r="BL42">
        <f t="shared" si="86"/>
        <v>98.364249578414842</v>
      </c>
      <c r="BM42">
        <f t="shared" si="86"/>
        <v>90.860708386859983</v>
      </c>
      <c r="BN42">
        <f t="shared" si="86"/>
        <v>90.823659480375895</v>
      </c>
      <c r="BO42">
        <f t="shared" si="86"/>
        <v>92.236894757903158</v>
      </c>
      <c r="BP42">
        <f t="shared" si="86"/>
        <v>92.857142857142861</v>
      </c>
      <c r="BQ42">
        <f t="shared" si="86"/>
        <v>84.991407294252426</v>
      </c>
      <c r="BR42">
        <f t="shared" si="86"/>
        <v>93.64705882352942</v>
      </c>
      <c r="BS42">
        <f t="shared" si="86"/>
        <v>92.678143386358684</v>
      </c>
      <c r="BT42">
        <f t="shared" si="86"/>
        <v>92.677514792899402</v>
      </c>
      <c r="BU42">
        <f t="shared" si="86"/>
        <v>90.005471457231451</v>
      </c>
      <c r="BV42">
        <f t="shared" si="86"/>
        <v>99.178448605273218</v>
      </c>
      <c r="BW42" s="377">
        <f t="shared" si="87"/>
        <v>92.565807588002656</v>
      </c>
      <c r="BX42" s="365">
        <f t="shared" si="88"/>
        <v>3.8384172776830421</v>
      </c>
      <c r="BY42" s="591" t="s">
        <v>185</v>
      </c>
      <c r="BZ42" s="545">
        <f>AVERAGE(BK42:BK44,BL42:BL44,BM42:BM44,BN42:BN44,BO42:BO44,BP42:BP44,BU42:BU44)</f>
        <v>91.357007279852198</v>
      </c>
      <c r="CA42" s="545">
        <f>STDEV(BK42:BU44)</f>
        <v>3.3554669158073542</v>
      </c>
      <c r="CB42" s="548">
        <f>CA42/SQRT(10)</f>
        <v>1.0610918067291688</v>
      </c>
      <c r="CD42" s="590">
        <v>9.7222222222222196E-2</v>
      </c>
      <c r="CE42">
        <v>5125</v>
      </c>
      <c r="CF42">
        <v>5451</v>
      </c>
      <c r="CG42">
        <v>4756</v>
      </c>
      <c r="CH42">
        <v>4881</v>
      </c>
      <c r="CI42">
        <v>4509</v>
      </c>
      <c r="CJ42" s="379">
        <v>5146</v>
      </c>
      <c r="CK42" s="379">
        <v>4505</v>
      </c>
      <c r="CL42" s="379">
        <v>4474</v>
      </c>
      <c r="CM42" s="379">
        <v>4093</v>
      </c>
      <c r="CN42" s="379">
        <v>4976</v>
      </c>
      <c r="CO42" s="379">
        <v>5023</v>
      </c>
      <c r="CP42" s="379">
        <v>5288</v>
      </c>
      <c r="CQ42" s="447">
        <f t="shared" si="110"/>
        <v>4852.25</v>
      </c>
      <c r="CR42" s="446">
        <f t="shared" si="111"/>
        <v>395.60750176727618</v>
      </c>
      <c r="CS42" s="459" t="s">
        <v>185</v>
      </c>
      <c r="CT42" s="458">
        <f>AVERAGE(CE42:CE44,CF41:CF43,CG42:CG44,CH42:CH44,CI42:CI44,CJ42:CJ44,CK42:CK44,CP42:CP44,CO42:CO44,CN42:CN44,CM42:CM44,CL42:CL44)</f>
        <v>4801.583333333333</v>
      </c>
      <c r="CU42" s="458">
        <f>STDEV(CE42:CP44)</f>
        <v>403.62075551898255</v>
      </c>
      <c r="CV42" s="457">
        <f>CU42/SQRT(10)</f>
        <v>127.63608983579616</v>
      </c>
      <c r="CX42" s="615">
        <v>9.7222222222222196E-2</v>
      </c>
      <c r="CY42">
        <f t="shared" si="112"/>
        <v>104.59183673469387</v>
      </c>
      <c r="CZ42">
        <f t="shared" si="112"/>
        <v>91.922428330522763</v>
      </c>
      <c r="DA42">
        <f t="shared" si="89"/>
        <v>87.282070104606348</v>
      </c>
      <c r="DB42">
        <f t="shared" si="89"/>
        <v>89.939192924267559</v>
      </c>
      <c r="DC42">
        <f t="shared" si="89"/>
        <v>90.216086434573825</v>
      </c>
      <c r="DD42">
        <f t="shared" si="89"/>
        <v>94.008037997807818</v>
      </c>
      <c r="DE42">
        <f t="shared" si="90"/>
        <v>86.022531983960278</v>
      </c>
      <c r="DF42">
        <f t="shared" si="90"/>
        <v>95.700534759358291</v>
      </c>
      <c r="DG42">
        <f t="shared" si="90"/>
        <v>89.19154499891043</v>
      </c>
      <c r="DH42">
        <f t="shared" si="90"/>
        <v>92.011834319526628</v>
      </c>
      <c r="DI42">
        <f t="shared" si="90"/>
        <v>91.610432245121288</v>
      </c>
      <c r="DJ42">
        <f t="shared" si="90"/>
        <v>101.03171570500574</v>
      </c>
      <c r="DK42" s="377">
        <f t="shared" si="91"/>
        <v>92.045139166668108</v>
      </c>
      <c r="DL42" s="365">
        <f t="shared" si="92"/>
        <v>4.9972163572106867</v>
      </c>
      <c r="DM42" s="591" t="s">
        <v>185</v>
      </c>
      <c r="DN42" s="545">
        <f>AVERAGE(CY42:CY44,CZ42:CZ44,DA42:DA44,DB42:DB44,DC42:DC44,DD42:DD44,DI42:DI44)</f>
        <v>91.457627182642597</v>
      </c>
      <c r="DO42" s="545">
        <f>STDEV(CY42:DI44)</f>
        <v>3.5994016848096413</v>
      </c>
      <c r="DP42" s="548">
        <f>DO42/SQRT(10)</f>
        <v>1.1382307537845955</v>
      </c>
      <c r="DR42" s="590">
        <v>9.7222222222222196E-2</v>
      </c>
      <c r="DS42">
        <v>4607</v>
      </c>
      <c r="DT42">
        <v>5581</v>
      </c>
      <c r="DU42">
        <v>5017</v>
      </c>
      <c r="DV42">
        <v>4779</v>
      </c>
      <c r="DW42">
        <v>4502</v>
      </c>
      <c r="DX42" s="379">
        <v>5155</v>
      </c>
      <c r="DY42" s="379">
        <v>4707</v>
      </c>
      <c r="DZ42" s="379">
        <v>4129</v>
      </c>
      <c r="EA42" s="379">
        <v>4162</v>
      </c>
      <c r="EB42" s="379">
        <v>5099</v>
      </c>
      <c r="EC42" s="379">
        <v>5118</v>
      </c>
      <c r="ED42" s="379">
        <v>5355</v>
      </c>
      <c r="EE42" s="447">
        <f t="shared" si="113"/>
        <v>4850.916666666667</v>
      </c>
      <c r="EF42" s="446">
        <f t="shared" si="114"/>
        <v>451.55719628320782</v>
      </c>
      <c r="EG42" s="459" t="s">
        <v>185</v>
      </c>
      <c r="EH42" s="458">
        <f>AVERAGE(DS42:DS44,DT42:DT44,DU42:DU44,DV42:DV44,DW42:DW44,DX42:DX44,DY42:DY44,ED42:ED44,EC42:EC44,EB42:EB44,EA42:EA44,DZ42:DZ44)</f>
        <v>4785.0555555555557</v>
      </c>
      <c r="EI42" s="458">
        <f>STDEV(DS42:ED44)</f>
        <v>410.98292939484503</v>
      </c>
      <c r="EJ42" s="457">
        <f>EI42/SQRT(10)</f>
        <v>129.96421363358766</v>
      </c>
      <c r="EL42" s="615">
        <v>9.7222222222222196E-2</v>
      </c>
      <c r="EM42">
        <f t="shared" si="115"/>
        <v>94.020408163265301</v>
      </c>
      <c r="EN42">
        <f t="shared" si="93"/>
        <v>94.114671163575053</v>
      </c>
      <c r="EO42">
        <f t="shared" si="93"/>
        <v>92.071939805468901</v>
      </c>
      <c r="EP42">
        <f t="shared" si="93"/>
        <v>88.059701492537314</v>
      </c>
      <c r="EQ42">
        <f t="shared" si="93"/>
        <v>90.076030412164869</v>
      </c>
      <c r="ER42">
        <f t="shared" si="93"/>
        <v>94.172451589331388</v>
      </c>
      <c r="ES42">
        <f t="shared" si="94"/>
        <v>89.879702119534088</v>
      </c>
      <c r="ET42">
        <f t="shared" si="94"/>
        <v>88.320855614973254</v>
      </c>
      <c r="EU42">
        <f t="shared" si="94"/>
        <v>90.695140553497495</v>
      </c>
      <c r="EV42">
        <f t="shared" si="94"/>
        <v>94.286242603550292</v>
      </c>
      <c r="EW42">
        <f t="shared" si="94"/>
        <v>93.343060368411457</v>
      </c>
      <c r="EX42">
        <f t="shared" si="116"/>
        <v>102.31180741306841</v>
      </c>
      <c r="EY42" s="377">
        <f t="shared" si="95"/>
        <v>91.730927626028134</v>
      </c>
      <c r="EZ42" s="365">
        <f t="shared" si="96"/>
        <v>2.4181595798102915</v>
      </c>
      <c r="FA42" s="591" t="s">
        <v>185</v>
      </c>
      <c r="FB42" s="545">
        <f>AVERAGE(EM42:EM44,EN42:EN44,EO42:EO44,EP42:EP44,EQ42:EQ44,ER42:ER44,EW42:EW44)</f>
        <v>90.681783564686441</v>
      </c>
      <c r="FC42" s="545">
        <f>STDEV(EM42:EW44)</f>
        <v>2.6346689015740163</v>
      </c>
      <c r="FD42" s="548">
        <f>FC42/SQRT(10)</f>
        <v>0.83315546093878745</v>
      </c>
      <c r="FF42" s="590">
        <v>9.7222222222222196E-2</v>
      </c>
      <c r="FG42">
        <v>4451</v>
      </c>
      <c r="FH42">
        <v>5410</v>
      </c>
      <c r="FI42">
        <v>4995</v>
      </c>
      <c r="FJ42">
        <v>4713</v>
      </c>
      <c r="FK42">
        <v>4448</v>
      </c>
      <c r="FL42" s="379">
        <v>5083</v>
      </c>
      <c r="FM42" s="379">
        <v>4867</v>
      </c>
      <c r="FN42" s="379">
        <v>4119</v>
      </c>
      <c r="FO42" s="379">
        <v>4046</v>
      </c>
      <c r="FP42" s="379">
        <v>5240</v>
      </c>
      <c r="FQ42" s="379">
        <v>4911</v>
      </c>
      <c r="FR42" s="379">
        <v>5071</v>
      </c>
      <c r="FS42" s="447">
        <f t="shared" si="117"/>
        <v>4779.5</v>
      </c>
      <c r="FT42" s="446">
        <f t="shared" si="118"/>
        <v>432.17978161450782</v>
      </c>
      <c r="FU42" s="459" t="s">
        <v>185</v>
      </c>
      <c r="FV42" s="458">
        <f>AVERAGE(FG42:FG44,FH41:FH43,FI42:FI44,FJ42:FJ44,FK42:FK44,FL42:FL44,FM42:FM44,FR42:FR44,FQ42:FQ44,FP42:FP44,FO42:FO44,FN42:FN44)</f>
        <v>4754.75</v>
      </c>
      <c r="FW42" s="458">
        <f>STDEV(FG42:FR44)</f>
        <v>400.93139974512758</v>
      </c>
      <c r="FX42" s="457">
        <f>FW42/SQRT(10)</f>
        <v>126.78564086740552</v>
      </c>
      <c r="FZ42" s="615">
        <v>9.7222222222222196E-2</v>
      </c>
      <c r="GA42">
        <f t="shared" si="97"/>
        <v>90.836734693877546</v>
      </c>
      <c r="GB42">
        <f t="shared" si="97"/>
        <v>91.231028667790895</v>
      </c>
      <c r="GC42">
        <f t="shared" si="97"/>
        <v>91.668195999265919</v>
      </c>
      <c r="GD42">
        <f t="shared" si="97"/>
        <v>86.843559977888347</v>
      </c>
      <c r="GE42">
        <f t="shared" si="97"/>
        <v>88.995598239295717</v>
      </c>
      <c r="GF42">
        <f t="shared" si="97"/>
        <v>92.857142857142861</v>
      </c>
      <c r="GG42">
        <f t="shared" si="97"/>
        <v>92.934886385335119</v>
      </c>
      <c r="GH42">
        <f t="shared" si="97"/>
        <v>88.106951871657756</v>
      </c>
      <c r="GI42">
        <f t="shared" si="97"/>
        <v>88.167356722597518</v>
      </c>
      <c r="GJ42">
        <f t="shared" si="97"/>
        <v>96.89349112426035</v>
      </c>
      <c r="GK42">
        <f t="shared" si="97"/>
        <v>89.56775487871603</v>
      </c>
      <c r="GL42">
        <f t="shared" si="97"/>
        <v>96.885747038593806</v>
      </c>
      <c r="GM42" s="377">
        <f t="shared" si="98"/>
        <v>90.73660921980256</v>
      </c>
      <c r="GN42" s="365">
        <f t="shared" si="99"/>
        <v>2.8535580962326565</v>
      </c>
      <c r="GO42" s="591" t="s">
        <v>185</v>
      </c>
      <c r="GP42" s="545">
        <f>AVERAGE(GA42:GA44,GB42:GB44,GC42:GC44,GD42:GD44,GE42:GE44,GF42:GF44,GK42:GK44)</f>
        <v>89.872714286958143</v>
      </c>
      <c r="GQ42" s="545">
        <f>STDEV(GA42:GK44)</f>
        <v>2.9174819315156602</v>
      </c>
      <c r="GR42" s="548">
        <f>GQ42/SQRT(10)</f>
        <v>0.92258879359768653</v>
      </c>
      <c r="GT42" s="590">
        <v>9.7222222222222196E-2</v>
      </c>
      <c r="GU42">
        <v>4735</v>
      </c>
      <c r="GV42">
        <v>5440</v>
      </c>
      <c r="GW42">
        <v>5220</v>
      </c>
      <c r="GX42" s="379"/>
      <c r="GY42">
        <v>4412</v>
      </c>
      <c r="GZ42" s="379">
        <v>4808</v>
      </c>
      <c r="HA42" s="379">
        <v>4923</v>
      </c>
      <c r="HB42" s="379">
        <v>4311</v>
      </c>
      <c r="HC42" s="379">
        <v>4019</v>
      </c>
      <c r="HD42" s="379">
        <v>5014</v>
      </c>
      <c r="HE42" s="379">
        <v>5042</v>
      </c>
      <c r="HF42" s="379">
        <v>5177</v>
      </c>
      <c r="HG42" s="447">
        <f t="shared" si="119"/>
        <v>4827.363636363636</v>
      </c>
      <c r="HH42" s="446">
        <f t="shared" si="120"/>
        <v>429.33629539727309</v>
      </c>
      <c r="HI42" s="459" t="s">
        <v>185</v>
      </c>
      <c r="HJ42" s="458">
        <f>AVERAGE(GU42:GU44,GV42:GV44,GW42:GW44,GX42:GX44,GY42:GY44,GZ42:GZ44,HA42:HA44,HF42:HF44,HE42:HE44,HD42:HD44,HC42:HC44,HB42:HB44)</f>
        <v>4778.636363636364</v>
      </c>
      <c r="HK42" s="458">
        <f>STDEV(GU42:HF44)</f>
        <v>405.07096740739598</v>
      </c>
      <c r="HL42" s="457">
        <f>HK42/SQRT(10)</f>
        <v>128.09468710152021</v>
      </c>
      <c r="HN42" s="615">
        <v>9.7222222222222196E-2</v>
      </c>
      <c r="HO42">
        <f t="shared" si="121"/>
        <v>96.632653061224488</v>
      </c>
      <c r="HP42">
        <f t="shared" si="100"/>
        <v>91.736930860033723</v>
      </c>
      <c r="HQ42">
        <f t="shared" si="100"/>
        <v>95.797394017250866</v>
      </c>
      <c r="HS42">
        <f t="shared" si="101"/>
        <v>88.275310124049625</v>
      </c>
      <c r="HT42">
        <f t="shared" si="101"/>
        <v>87.833394227256122</v>
      </c>
      <c r="HU42">
        <f t="shared" si="102"/>
        <v>94.004200878365481</v>
      </c>
      <c r="HV42">
        <f t="shared" si="102"/>
        <v>92.213903743315512</v>
      </c>
      <c r="HW42">
        <f t="shared" si="102"/>
        <v>87.578993244715619</v>
      </c>
      <c r="HX42">
        <f t="shared" si="102"/>
        <v>92.714497041420117</v>
      </c>
      <c r="HY42">
        <f t="shared" si="103"/>
        <v>91.446288528178016</v>
      </c>
      <c r="HZ42">
        <f t="shared" si="122"/>
        <v>98.910966755827275</v>
      </c>
      <c r="IA42" s="377">
        <f t="shared" si="104"/>
        <v>91.823356572580963</v>
      </c>
      <c r="IB42" s="365">
        <f t="shared" si="105"/>
        <v>3.1849951950432112</v>
      </c>
      <c r="IC42" s="591" t="s">
        <v>185</v>
      </c>
      <c r="ID42" s="545">
        <f>AVERAGE(HO42:HO44,HP42:HP44,HQ42:HQ44,HR42:HR44,HS42:HS44,HT42:HT44,HY42:HY44)</f>
        <v>90.879747156153783</v>
      </c>
      <c r="IE42" s="545">
        <f>STDEV(HO42:HY44)</f>
        <v>2.5703166162031716</v>
      </c>
      <c r="IF42" s="548">
        <f>IE42/SQRT(10)</f>
        <v>0.81280548149788712</v>
      </c>
    </row>
    <row r="43" spans="2:240" ht="16.5" thickTop="1" thickBot="1" x14ac:dyDescent="0.4">
      <c r="B43" s="587">
        <v>0.11111111111111099</v>
      </c>
      <c r="C43">
        <v>4469</v>
      </c>
      <c r="D43">
        <v>5481</v>
      </c>
      <c r="E43">
        <v>5111</v>
      </c>
      <c r="F43">
        <v>4820</v>
      </c>
      <c r="G43">
        <v>4457</v>
      </c>
      <c r="H43" s="379">
        <v>4825</v>
      </c>
      <c r="I43" s="379">
        <v>4453</v>
      </c>
      <c r="J43" s="379">
        <v>4213</v>
      </c>
      <c r="K43" s="379">
        <v>4113</v>
      </c>
      <c r="L43" s="379">
        <v>4908</v>
      </c>
      <c r="M43" s="379">
        <v>4758</v>
      </c>
      <c r="N43" s="379">
        <v>5005</v>
      </c>
      <c r="O43" s="447">
        <f t="shared" si="106"/>
        <v>4717.75</v>
      </c>
      <c r="P43" s="446">
        <f t="shared" si="107"/>
        <v>393.11532543378297</v>
      </c>
      <c r="Q43" s="455"/>
      <c r="R43" s="454"/>
      <c r="S43" s="458"/>
      <c r="T43" s="453"/>
      <c r="V43" s="460">
        <v>0.11111111111111099</v>
      </c>
      <c r="W43">
        <f t="shared" si="82"/>
        <v>91.204081632653057</v>
      </c>
      <c r="X43">
        <f t="shared" si="82"/>
        <v>92.428330522765606</v>
      </c>
      <c r="Y43">
        <f t="shared" si="83"/>
        <v>93.797026977427052</v>
      </c>
      <c r="Z43">
        <f t="shared" si="83"/>
        <v>88.815183342546518</v>
      </c>
      <c r="AA43">
        <f t="shared" si="83"/>
        <v>89.17567026810724</v>
      </c>
      <c r="AB43">
        <f t="shared" si="83"/>
        <v>88.1439532334673</v>
      </c>
      <c r="AC43">
        <f t="shared" si="83"/>
        <v>85.02959709757495</v>
      </c>
      <c r="AD43">
        <f t="shared" si="83"/>
        <v>90.117647058823522</v>
      </c>
      <c r="AE43">
        <f t="shared" si="83"/>
        <v>89.627369797341473</v>
      </c>
      <c r="AF43">
        <f t="shared" si="83"/>
        <v>90.754437869822496</v>
      </c>
      <c r="AG43">
        <f t="shared" si="83"/>
        <v>86.777311690680278</v>
      </c>
      <c r="AH43">
        <f t="shared" si="83"/>
        <v>95.624761176920131</v>
      </c>
      <c r="AI43" s="377">
        <f t="shared" si="84"/>
        <v>89.624600862837227</v>
      </c>
      <c r="AJ43" s="365">
        <f t="shared" si="85"/>
        <v>2.4810191677347677</v>
      </c>
      <c r="AK43" s="594"/>
      <c r="AL43" s="545"/>
      <c r="AM43" s="563"/>
      <c r="AN43" s="558"/>
      <c r="AP43" s="587">
        <v>0.11111111111111099</v>
      </c>
      <c r="AQ43">
        <v>4620</v>
      </c>
      <c r="AR43">
        <v>5564</v>
      </c>
      <c r="AS43">
        <v>4916</v>
      </c>
      <c r="AT43">
        <v>4825</v>
      </c>
      <c r="AU43">
        <v>4603</v>
      </c>
      <c r="AV43" s="379">
        <v>4957</v>
      </c>
      <c r="AW43" s="379">
        <v>4541</v>
      </c>
      <c r="AX43" s="379">
        <v>4297</v>
      </c>
      <c r="AY43" s="379">
        <v>4329</v>
      </c>
      <c r="AZ43" s="379">
        <v>4868</v>
      </c>
      <c r="BA43" s="379">
        <v>4755</v>
      </c>
      <c r="BB43" s="379">
        <v>5065</v>
      </c>
      <c r="BC43" s="447">
        <f t="shared" si="108"/>
        <v>4778.333333333333</v>
      </c>
      <c r="BD43" s="446">
        <f t="shared" si="109"/>
        <v>344.67463797124105</v>
      </c>
      <c r="BE43" s="455"/>
      <c r="BF43" s="454"/>
      <c r="BG43" s="458"/>
      <c r="BH43" s="453"/>
      <c r="BJ43" s="460">
        <v>0.11111111111111099</v>
      </c>
      <c r="BK43">
        <f t="shared" si="86"/>
        <v>94.285714285714278</v>
      </c>
      <c r="BL43">
        <f t="shared" si="86"/>
        <v>93.827993254637434</v>
      </c>
      <c r="BM43">
        <f t="shared" si="86"/>
        <v>90.218388695173417</v>
      </c>
      <c r="BN43">
        <f t="shared" si="86"/>
        <v>88.907315275474474</v>
      </c>
      <c r="BO43">
        <f t="shared" si="86"/>
        <v>92.096838735494202</v>
      </c>
      <c r="BP43">
        <f t="shared" si="86"/>
        <v>90.555352575812933</v>
      </c>
      <c r="BQ43">
        <f t="shared" si="86"/>
        <v>86.709948443765512</v>
      </c>
      <c r="BR43">
        <f t="shared" si="86"/>
        <v>91.914438502673804</v>
      </c>
      <c r="BS43">
        <f t="shared" si="86"/>
        <v>94.334277620396605</v>
      </c>
      <c r="BT43">
        <f t="shared" si="86"/>
        <v>90.014792899408278</v>
      </c>
      <c r="BU43">
        <f t="shared" si="86"/>
        <v>86.722597118365869</v>
      </c>
      <c r="BV43">
        <f t="shared" si="86"/>
        <v>96.77111196025983</v>
      </c>
      <c r="BW43" s="377">
        <f t="shared" si="87"/>
        <v>90.871605218810615</v>
      </c>
      <c r="BX43" s="365">
        <f t="shared" si="88"/>
        <v>2.7318143193141529</v>
      </c>
      <c r="BY43" s="594"/>
      <c r="BZ43" s="545"/>
      <c r="CA43" s="563"/>
      <c r="CB43" s="558"/>
      <c r="CD43" s="587">
        <v>0.11111111111111099</v>
      </c>
      <c r="CE43">
        <v>4506</v>
      </c>
      <c r="CF43">
        <v>5257</v>
      </c>
      <c r="CG43">
        <v>5002</v>
      </c>
      <c r="CH43">
        <v>4830</v>
      </c>
      <c r="CI43">
        <v>4463</v>
      </c>
      <c r="CJ43" s="379">
        <v>5108</v>
      </c>
      <c r="CK43" s="379">
        <v>4655</v>
      </c>
      <c r="CL43" s="379">
        <v>4218</v>
      </c>
      <c r="CM43" s="379">
        <v>4155</v>
      </c>
      <c r="CN43" s="379">
        <v>5161</v>
      </c>
      <c r="CO43" s="379">
        <v>5080</v>
      </c>
      <c r="CP43" s="379">
        <v>5168</v>
      </c>
      <c r="CQ43" s="447">
        <f t="shared" si="110"/>
        <v>4800.25</v>
      </c>
      <c r="CR43" s="446">
        <f t="shared" si="111"/>
        <v>389.09454915459582</v>
      </c>
      <c r="CS43" s="455"/>
      <c r="CT43" s="454"/>
      <c r="CU43" s="458"/>
      <c r="CV43" s="453"/>
      <c r="CX43" s="460">
        <v>0.11111111111111099</v>
      </c>
      <c r="CY43">
        <f t="shared" si="112"/>
        <v>91.959183673469397</v>
      </c>
      <c r="CZ43">
        <f t="shared" si="112"/>
        <v>88.650927487352448</v>
      </c>
      <c r="DA43">
        <f t="shared" si="89"/>
        <v>91.796659937603238</v>
      </c>
      <c r="DB43">
        <f t="shared" si="89"/>
        <v>88.99944720840243</v>
      </c>
      <c r="DC43">
        <f t="shared" si="89"/>
        <v>89.295718287314926</v>
      </c>
      <c r="DD43">
        <f t="shared" si="89"/>
        <v>93.313847278041649</v>
      </c>
      <c r="DE43">
        <f t="shared" si="90"/>
        <v>88.886767233148746</v>
      </c>
      <c r="DF43">
        <f t="shared" si="90"/>
        <v>90.224598930481278</v>
      </c>
      <c r="DG43">
        <f t="shared" si="90"/>
        <v>90.542601874046639</v>
      </c>
      <c r="DH43">
        <f t="shared" si="90"/>
        <v>95.432692307692307</v>
      </c>
      <c r="DI43">
        <f t="shared" si="90"/>
        <v>92.650009119095387</v>
      </c>
      <c r="DJ43">
        <f t="shared" si="90"/>
        <v>98.739014138326326</v>
      </c>
      <c r="DK43" s="377">
        <f t="shared" si="91"/>
        <v>91.068404848786216</v>
      </c>
      <c r="DL43" s="365">
        <f t="shared" si="92"/>
        <v>2.166322949649047</v>
      </c>
      <c r="DM43" s="594"/>
      <c r="DN43" s="545"/>
      <c r="DO43" s="563"/>
      <c r="DP43" s="558"/>
      <c r="DR43" s="587">
        <v>0.11111111111111099</v>
      </c>
      <c r="DS43">
        <v>4545</v>
      </c>
      <c r="DT43">
        <v>5595</v>
      </c>
      <c r="DU43">
        <v>4946</v>
      </c>
      <c r="DV43">
        <v>4627</v>
      </c>
      <c r="DW43">
        <v>4348</v>
      </c>
      <c r="DX43" s="379">
        <v>5102</v>
      </c>
      <c r="DY43" s="379">
        <v>4614</v>
      </c>
      <c r="DZ43" s="379">
        <v>4394</v>
      </c>
      <c r="EA43" s="379">
        <v>4212</v>
      </c>
      <c r="EB43" s="379">
        <v>4855</v>
      </c>
      <c r="EC43" s="379">
        <v>4976</v>
      </c>
      <c r="ED43" s="379">
        <v>5160</v>
      </c>
      <c r="EE43" s="447">
        <f t="shared" si="113"/>
        <v>4781.166666666667</v>
      </c>
      <c r="EF43" s="446">
        <f t="shared" si="114"/>
        <v>398.67093592525043</v>
      </c>
      <c r="EG43" s="455"/>
      <c r="EH43" s="454"/>
      <c r="EI43" s="458"/>
      <c r="EJ43" s="453"/>
      <c r="EL43" s="460">
        <v>0.11111111111111099</v>
      </c>
      <c r="EM43">
        <f t="shared" si="115"/>
        <v>92.755102040816325</v>
      </c>
      <c r="EN43">
        <f t="shared" si="93"/>
        <v>94.350758853288369</v>
      </c>
      <c r="EO43">
        <f t="shared" si="93"/>
        <v>90.768948430904743</v>
      </c>
      <c r="EP43">
        <f t="shared" si="93"/>
        <v>85.258890731527543</v>
      </c>
      <c r="EQ43">
        <f t="shared" si="93"/>
        <v>86.994797919167667</v>
      </c>
      <c r="ER43">
        <f t="shared" si="93"/>
        <v>93.204238217025932</v>
      </c>
      <c r="ES43">
        <f t="shared" si="94"/>
        <v>88.103876265037243</v>
      </c>
      <c r="ET43">
        <f t="shared" si="94"/>
        <v>93.989304812834234</v>
      </c>
      <c r="EU43">
        <f t="shared" si="94"/>
        <v>91.784702549575073</v>
      </c>
      <c r="EV43">
        <f t="shared" si="94"/>
        <v>89.774408284023664</v>
      </c>
      <c r="EW43">
        <f t="shared" si="94"/>
        <v>90.753237278861945</v>
      </c>
      <c r="EX43">
        <f t="shared" si="116"/>
        <v>98.586167367214372</v>
      </c>
      <c r="EY43" s="377">
        <f t="shared" si="95"/>
        <v>90.703478671187526</v>
      </c>
      <c r="EZ43" s="365">
        <f t="shared" si="96"/>
        <v>2.9454545558863168</v>
      </c>
      <c r="FA43" s="594"/>
      <c r="FB43" s="545"/>
      <c r="FC43" s="563"/>
      <c r="FD43" s="558"/>
      <c r="FF43" s="587">
        <v>0.11111111111111099</v>
      </c>
      <c r="FG43">
        <v>4656</v>
      </c>
      <c r="FH43">
        <v>5536</v>
      </c>
      <c r="FI43">
        <v>4932</v>
      </c>
      <c r="FJ43">
        <v>4648</v>
      </c>
      <c r="FK43">
        <v>4362</v>
      </c>
      <c r="FL43" s="379">
        <v>4942</v>
      </c>
      <c r="FM43" s="379">
        <v>4734</v>
      </c>
      <c r="FN43" s="379">
        <v>4311</v>
      </c>
      <c r="FO43" s="379">
        <v>4036</v>
      </c>
      <c r="FP43" s="379">
        <v>5153</v>
      </c>
      <c r="FQ43" s="379">
        <v>4996</v>
      </c>
      <c r="FR43" s="379">
        <v>5019</v>
      </c>
      <c r="FS43" s="447">
        <f t="shared" si="117"/>
        <v>4777.083333333333</v>
      </c>
      <c r="FT43" s="446">
        <f t="shared" si="118"/>
        <v>409.74769583540581</v>
      </c>
      <c r="FU43" s="455"/>
      <c r="FV43" s="454"/>
      <c r="FW43" s="458"/>
      <c r="FX43" s="453"/>
      <c r="FZ43" s="460">
        <v>0.11111111111111099</v>
      </c>
      <c r="GA43">
        <f t="shared" si="97"/>
        <v>95.020408163265301</v>
      </c>
      <c r="GB43">
        <f t="shared" si="97"/>
        <v>93.355817875210789</v>
      </c>
      <c r="GC43">
        <f t="shared" si="97"/>
        <v>90.512020554230133</v>
      </c>
      <c r="GD43">
        <f t="shared" si="97"/>
        <v>85.645844849824954</v>
      </c>
      <c r="GE43">
        <f t="shared" si="97"/>
        <v>87.274909963985593</v>
      </c>
      <c r="GF43">
        <f t="shared" si="97"/>
        <v>90.28132992327366</v>
      </c>
      <c r="GG43">
        <f t="shared" si="97"/>
        <v>90.395264464388006</v>
      </c>
      <c r="GH43">
        <f t="shared" si="97"/>
        <v>92.213903743315512</v>
      </c>
      <c r="GI43">
        <f t="shared" si="97"/>
        <v>87.949444323381996</v>
      </c>
      <c r="GJ43">
        <f t="shared" si="97"/>
        <v>95.28476331360946</v>
      </c>
      <c r="GK43">
        <f t="shared" si="97"/>
        <v>91.118001094291444</v>
      </c>
      <c r="GL43">
        <f t="shared" si="97"/>
        <v>95.89224302636606</v>
      </c>
      <c r="GM43" s="377">
        <f t="shared" si="98"/>
        <v>90.822882569888804</v>
      </c>
      <c r="GN43" s="365">
        <f t="shared" si="99"/>
        <v>3.0689516975219484</v>
      </c>
      <c r="GO43" s="594"/>
      <c r="GP43" s="545"/>
      <c r="GQ43" s="563"/>
      <c r="GR43" s="558"/>
      <c r="GT43" s="587">
        <v>0.11111111111111099</v>
      </c>
      <c r="GU43">
        <v>4528</v>
      </c>
      <c r="GV43">
        <v>5552</v>
      </c>
      <c r="GW43">
        <v>5051</v>
      </c>
      <c r="GX43" s="379"/>
      <c r="GY43">
        <v>4303</v>
      </c>
      <c r="GZ43" s="379">
        <v>5031</v>
      </c>
      <c r="HA43" s="379">
        <v>4826</v>
      </c>
      <c r="HB43" s="379">
        <v>4301</v>
      </c>
      <c r="HC43" s="379">
        <v>3972</v>
      </c>
      <c r="HD43" s="379">
        <v>5001</v>
      </c>
      <c r="HE43" s="379">
        <v>4836</v>
      </c>
      <c r="HF43" s="379">
        <v>5031</v>
      </c>
      <c r="HG43" s="447">
        <f t="shared" si="119"/>
        <v>4766.545454545455</v>
      </c>
      <c r="HH43" s="446">
        <f t="shared" si="120"/>
        <v>449.54051288762923</v>
      </c>
      <c r="HI43" s="455"/>
      <c r="HJ43" s="454"/>
      <c r="HK43" s="458"/>
      <c r="HL43" s="453"/>
      <c r="HN43" s="460">
        <v>0.11111111111111099</v>
      </c>
      <c r="HO43">
        <f t="shared" si="121"/>
        <v>92.408163265306115</v>
      </c>
      <c r="HP43">
        <f t="shared" si="100"/>
        <v>93.625632377740303</v>
      </c>
      <c r="HQ43">
        <f t="shared" si="100"/>
        <v>92.695907505964385</v>
      </c>
      <c r="HS43">
        <f t="shared" si="101"/>
        <v>86.094437775110038</v>
      </c>
      <c r="HT43">
        <f t="shared" si="101"/>
        <v>91.907197661673365</v>
      </c>
      <c r="HU43">
        <f>HA43/HA$34*100</f>
        <v>92.151995417223603</v>
      </c>
      <c r="HV43">
        <f t="shared" si="102"/>
        <v>92</v>
      </c>
      <c r="HW43">
        <f t="shared" si="102"/>
        <v>86.554804968402692</v>
      </c>
      <c r="HX43">
        <f t="shared" si="102"/>
        <v>92.474112426035504</v>
      </c>
      <c r="HY43">
        <f t="shared" si="103"/>
        <v>91.209192048148822</v>
      </c>
      <c r="HZ43">
        <f t="shared" si="122"/>
        <v>96.121513183034011</v>
      </c>
      <c r="IA43" s="377">
        <f t="shared" si="104"/>
        <v>91.112144344560477</v>
      </c>
      <c r="IB43" s="365">
        <f t="shared" si="105"/>
        <v>2.5995379354558947</v>
      </c>
      <c r="IC43" s="594"/>
      <c r="ID43" s="545"/>
      <c r="IE43" s="563"/>
      <c r="IF43" s="558"/>
    </row>
    <row r="44" spans="2:240" ht="16.5" thickTop="1" thickBot="1" x14ac:dyDescent="0.4">
      <c r="B44" s="590">
        <v>0.125</v>
      </c>
      <c r="C44">
        <v>4255</v>
      </c>
      <c r="D44">
        <v>5355</v>
      </c>
      <c r="E44">
        <v>4728</v>
      </c>
      <c r="F44">
        <v>4721</v>
      </c>
      <c r="G44">
        <v>4375</v>
      </c>
      <c r="H44" s="379">
        <v>5031</v>
      </c>
      <c r="I44" s="379">
        <v>4338</v>
      </c>
      <c r="J44" s="379">
        <v>4270</v>
      </c>
      <c r="K44" s="379">
        <v>4109</v>
      </c>
      <c r="L44" s="379">
        <v>4824</v>
      </c>
      <c r="M44" s="379">
        <v>4943</v>
      </c>
      <c r="N44" s="379">
        <v>5022</v>
      </c>
      <c r="O44" s="447">
        <f t="shared" si="106"/>
        <v>4664.25</v>
      </c>
      <c r="P44" s="446">
        <f t="shared" si="107"/>
        <v>389.80860688291631</v>
      </c>
      <c r="Q44" s="463"/>
      <c r="R44" s="556"/>
      <c r="S44" s="458"/>
      <c r="T44" s="462"/>
      <c r="V44" s="615">
        <v>0.125</v>
      </c>
      <c r="W44">
        <f t="shared" si="82"/>
        <v>86.836734693877546</v>
      </c>
      <c r="X44">
        <f t="shared" si="82"/>
        <v>90.303541315345697</v>
      </c>
      <c r="Y44">
        <f t="shared" si="83"/>
        <v>86.768214351257114</v>
      </c>
      <c r="Z44">
        <f t="shared" si="83"/>
        <v>86.990971070573067</v>
      </c>
      <c r="AA44">
        <f t="shared" si="83"/>
        <v>87.535014005602235</v>
      </c>
      <c r="AB44">
        <f t="shared" si="83"/>
        <v>91.907197661673365</v>
      </c>
      <c r="AC44">
        <f t="shared" si="83"/>
        <v>82.833683406530454</v>
      </c>
      <c r="AD44">
        <f t="shared" si="83"/>
        <v>91.336898395721917</v>
      </c>
      <c r="AE44">
        <f t="shared" si="83"/>
        <v>89.540204837655253</v>
      </c>
      <c r="AF44">
        <f t="shared" si="83"/>
        <v>89.201183431952657</v>
      </c>
      <c r="AG44">
        <f t="shared" si="83"/>
        <v>90.151376983403239</v>
      </c>
      <c r="AH44">
        <f t="shared" si="83"/>
        <v>95.949560565533048</v>
      </c>
      <c r="AI44" s="377">
        <f t="shared" si="84"/>
        <v>88.49136546850842</v>
      </c>
      <c r="AJ44" s="365">
        <f t="shared" si="85"/>
        <v>2.6132489904769565</v>
      </c>
      <c r="AK44" s="592"/>
      <c r="AL44" s="545"/>
      <c r="AM44" s="554"/>
      <c r="AN44" s="553"/>
      <c r="AP44" s="590">
        <v>0.125</v>
      </c>
      <c r="AQ44">
        <v>4263</v>
      </c>
      <c r="AR44">
        <v>5464</v>
      </c>
      <c r="AS44">
        <v>4855</v>
      </c>
      <c r="AT44">
        <v>4740</v>
      </c>
      <c r="AU44">
        <v>4403</v>
      </c>
      <c r="AV44" s="379">
        <v>5122</v>
      </c>
      <c r="AW44" s="379">
        <v>4437</v>
      </c>
      <c r="AX44" s="379">
        <v>4296</v>
      </c>
      <c r="AY44" s="379">
        <v>4203</v>
      </c>
      <c r="AZ44" s="379">
        <v>5176</v>
      </c>
      <c r="BA44" s="379">
        <v>4957</v>
      </c>
      <c r="BB44" s="379">
        <v>5278</v>
      </c>
      <c r="BC44" s="447">
        <f t="shared" si="108"/>
        <v>4766.166666666667</v>
      </c>
      <c r="BD44" s="446">
        <f t="shared" si="109"/>
        <v>439.02264040465928</v>
      </c>
      <c r="BE44" s="463"/>
      <c r="BF44" s="556"/>
      <c r="BG44" s="458"/>
      <c r="BH44" s="462"/>
      <c r="BJ44" s="615">
        <v>0.125</v>
      </c>
      <c r="BK44">
        <f t="shared" si="86"/>
        <v>87</v>
      </c>
      <c r="BL44">
        <f t="shared" si="86"/>
        <v>92.141652613828001</v>
      </c>
      <c r="BM44">
        <f t="shared" si="86"/>
        <v>89.098917232519725</v>
      </c>
      <c r="BN44">
        <f t="shared" si="86"/>
        <v>87.341072415699287</v>
      </c>
      <c r="BO44">
        <f t="shared" si="86"/>
        <v>88.095238095238088</v>
      </c>
      <c r="BP44">
        <f t="shared" si="86"/>
        <v>93.569601753744976</v>
      </c>
      <c r="BQ44">
        <f t="shared" si="86"/>
        <v>84.724078670994842</v>
      </c>
      <c r="BR44">
        <f t="shared" si="86"/>
        <v>91.893048128342244</v>
      </c>
      <c r="BS44">
        <f t="shared" si="86"/>
        <v>91.588581390281107</v>
      </c>
      <c r="BT44">
        <f t="shared" si="86"/>
        <v>95.710059171597635</v>
      </c>
      <c r="BU44">
        <f t="shared" si="86"/>
        <v>90.406711654203903</v>
      </c>
      <c r="BV44">
        <f t="shared" si="86"/>
        <v>100.84065724111578</v>
      </c>
      <c r="BW44" s="377">
        <f t="shared" si="87"/>
        <v>90.142632829677254</v>
      </c>
      <c r="BX44" s="365">
        <f t="shared" si="88"/>
        <v>3.2299793998136326</v>
      </c>
      <c r="BY44" s="592"/>
      <c r="BZ44" s="545"/>
      <c r="CA44" s="554"/>
      <c r="CB44" s="553"/>
      <c r="CD44" s="590">
        <v>0.125</v>
      </c>
      <c r="CE44">
        <v>4340</v>
      </c>
      <c r="CF44">
        <v>5438</v>
      </c>
      <c r="CG44">
        <v>4983</v>
      </c>
      <c r="CH44">
        <v>4720</v>
      </c>
      <c r="CI44">
        <v>4401</v>
      </c>
      <c r="CJ44" s="379">
        <v>5121</v>
      </c>
      <c r="CK44" s="379">
        <v>4400</v>
      </c>
      <c r="CL44" s="379">
        <v>4178</v>
      </c>
      <c r="CM44" s="379">
        <v>4068</v>
      </c>
      <c r="CN44" s="379">
        <v>4987</v>
      </c>
      <c r="CO44" s="379">
        <v>5158</v>
      </c>
      <c r="CP44" s="379">
        <v>5140</v>
      </c>
      <c r="CQ44" s="447">
        <f t="shared" si="110"/>
        <v>4744.5</v>
      </c>
      <c r="CR44" s="446">
        <f t="shared" si="111"/>
        <v>451.78967351070463</v>
      </c>
      <c r="CS44" s="463"/>
      <c r="CT44" s="556"/>
      <c r="CU44" s="458"/>
      <c r="CV44" s="462"/>
      <c r="CX44" s="615">
        <v>0.125</v>
      </c>
      <c r="CY44">
        <f t="shared" si="112"/>
        <v>88.571428571428569</v>
      </c>
      <c r="CZ44">
        <f t="shared" si="112"/>
        <v>91.70320404721754</v>
      </c>
      <c r="DA44">
        <f t="shared" si="89"/>
        <v>91.447972104973388</v>
      </c>
      <c r="DB44">
        <f t="shared" si="89"/>
        <v>86.972544683987479</v>
      </c>
      <c r="DC44">
        <f t="shared" si="89"/>
        <v>88.055222088835535</v>
      </c>
      <c r="DD44">
        <f t="shared" si="89"/>
        <v>93.55133357690903</v>
      </c>
      <c r="DE44">
        <f t="shared" si="90"/>
        <v>84.017567309528346</v>
      </c>
      <c r="DF44">
        <f t="shared" si="90"/>
        <v>89.368983957219257</v>
      </c>
      <c r="DG44">
        <f t="shared" si="90"/>
        <v>88.646764000871642</v>
      </c>
      <c r="DH44">
        <f t="shared" si="90"/>
        <v>92.21523668639054</v>
      </c>
      <c r="DI44">
        <f t="shared" si="90"/>
        <v>94.072587999270468</v>
      </c>
      <c r="DJ44">
        <f t="shared" si="90"/>
        <v>98.204050439434468</v>
      </c>
      <c r="DK44" s="377">
        <f t="shared" si="91"/>
        <v>89.874804093330155</v>
      </c>
      <c r="DL44" s="365">
        <f t="shared" si="92"/>
        <v>3.0321233944726136</v>
      </c>
      <c r="DM44" s="592"/>
      <c r="DN44" s="545"/>
      <c r="DO44" s="554"/>
      <c r="DP44" s="553"/>
      <c r="DR44" s="590">
        <v>0.125</v>
      </c>
      <c r="DS44">
        <v>4363</v>
      </c>
      <c r="DT44">
        <v>5442</v>
      </c>
      <c r="DU44">
        <v>4996</v>
      </c>
      <c r="DV44">
        <v>4661</v>
      </c>
      <c r="DW44">
        <v>4278</v>
      </c>
      <c r="DX44" s="379">
        <v>4920</v>
      </c>
      <c r="DY44" s="379">
        <v>4635</v>
      </c>
      <c r="DZ44" s="379">
        <v>4148</v>
      </c>
      <c r="EA44" s="379">
        <v>4211</v>
      </c>
      <c r="EB44" s="379">
        <v>4947</v>
      </c>
      <c r="EC44" s="379">
        <v>4963</v>
      </c>
      <c r="ED44" s="379">
        <v>5113</v>
      </c>
      <c r="EE44" s="447">
        <f t="shared" si="113"/>
        <v>4723.083333333333</v>
      </c>
      <c r="EF44" s="446">
        <f t="shared" si="114"/>
        <v>407.0020009629913</v>
      </c>
      <c r="EG44" s="463"/>
      <c r="EH44" s="556"/>
      <c r="EI44" s="458"/>
      <c r="EJ44" s="462"/>
      <c r="EL44" s="615">
        <v>0.125</v>
      </c>
      <c r="EM44">
        <f t="shared" si="115"/>
        <v>89.040816326530617</v>
      </c>
      <c r="EN44">
        <f t="shared" si="93"/>
        <v>91.770657672849921</v>
      </c>
      <c r="EO44">
        <f t="shared" si="93"/>
        <v>91.686547990456972</v>
      </c>
      <c r="EP44">
        <f t="shared" si="93"/>
        <v>85.88538787543763</v>
      </c>
      <c r="EQ44">
        <f t="shared" si="93"/>
        <v>85.594237695078036</v>
      </c>
      <c r="ER44">
        <f t="shared" si="93"/>
        <v>89.879430032882723</v>
      </c>
      <c r="ES44">
        <f t="shared" si="94"/>
        <v>88.504869199923618</v>
      </c>
      <c r="ET44">
        <f t="shared" si="94"/>
        <v>88.727272727272734</v>
      </c>
      <c r="EU44">
        <f t="shared" si="94"/>
        <v>91.762911309653518</v>
      </c>
      <c r="EV44">
        <f t="shared" si="94"/>
        <v>91.475591715976336</v>
      </c>
      <c r="EW44">
        <f t="shared" si="94"/>
        <v>90.516140798832751</v>
      </c>
      <c r="EX44">
        <f t="shared" si="116"/>
        <v>97.688192586931592</v>
      </c>
      <c r="EY44" s="377">
        <f t="shared" si="95"/>
        <v>89.531260304081357</v>
      </c>
      <c r="EZ44" s="365">
        <f t="shared" si="96"/>
        <v>2.2415398946362393</v>
      </c>
      <c r="FA44" s="592"/>
      <c r="FB44" s="545"/>
      <c r="FC44" s="554"/>
      <c r="FD44" s="553"/>
      <c r="FF44" s="590">
        <v>0.125</v>
      </c>
      <c r="FG44">
        <v>4503</v>
      </c>
      <c r="FH44">
        <v>5398</v>
      </c>
      <c r="FI44">
        <v>4963</v>
      </c>
      <c r="FJ44">
        <v>4586</v>
      </c>
      <c r="FK44">
        <v>4239</v>
      </c>
      <c r="FL44" s="379">
        <v>5025</v>
      </c>
      <c r="FM44" s="379">
        <v>4844</v>
      </c>
      <c r="FN44" s="379">
        <v>4253</v>
      </c>
      <c r="FO44" s="379">
        <v>4039</v>
      </c>
      <c r="FP44" s="379">
        <v>4841</v>
      </c>
      <c r="FQ44" s="379">
        <v>4770</v>
      </c>
      <c r="FR44" s="379">
        <v>4964</v>
      </c>
      <c r="FS44" s="447">
        <f t="shared" si="117"/>
        <v>4702.083333333333</v>
      </c>
      <c r="FT44" s="446">
        <f t="shared" si="118"/>
        <v>390.59568920335312</v>
      </c>
      <c r="FU44" s="463"/>
      <c r="FV44" s="556"/>
      <c r="FW44" s="458"/>
      <c r="FX44" s="462"/>
      <c r="FZ44" s="615">
        <v>0.125</v>
      </c>
      <c r="GA44">
        <f t="shared" si="97"/>
        <v>91.897959183673478</v>
      </c>
      <c r="GB44">
        <f t="shared" si="97"/>
        <v>91.028667790893763</v>
      </c>
      <c r="GC44">
        <f t="shared" si="97"/>
        <v>91.080932281152499</v>
      </c>
      <c r="GD44">
        <f t="shared" si="97"/>
        <v>84.50340888151834</v>
      </c>
      <c r="GE44">
        <f t="shared" si="97"/>
        <v>84.813925570228093</v>
      </c>
      <c r="GF44">
        <f t="shared" si="97"/>
        <v>91.797588600657647</v>
      </c>
      <c r="GG44">
        <f t="shared" si="97"/>
        <v>92.49570364712622</v>
      </c>
      <c r="GH44">
        <f t="shared" si="97"/>
        <v>90.973262032085572</v>
      </c>
      <c r="GI44">
        <f t="shared" si="97"/>
        <v>88.014818043146661</v>
      </c>
      <c r="GJ44">
        <f t="shared" si="97"/>
        <v>89.515532544378701</v>
      </c>
      <c r="GK44">
        <f t="shared" si="97"/>
        <v>86.996169979937989</v>
      </c>
      <c r="GL44">
        <f t="shared" si="97"/>
        <v>94.841421474971341</v>
      </c>
      <c r="GM44" s="377">
        <f t="shared" si="98"/>
        <v>89.374360777709001</v>
      </c>
      <c r="GN44" s="365">
        <f t="shared" si="99"/>
        <v>2.8676956874551509</v>
      </c>
      <c r="GO44" s="592"/>
      <c r="GP44" s="545"/>
      <c r="GQ44" s="554"/>
      <c r="GR44" s="553"/>
      <c r="GT44" s="590">
        <v>0.125</v>
      </c>
      <c r="GU44">
        <v>4459</v>
      </c>
      <c r="GV44">
        <v>5178</v>
      </c>
      <c r="GW44">
        <v>4881</v>
      </c>
      <c r="GX44" s="379"/>
      <c r="GY44">
        <v>4438</v>
      </c>
      <c r="GZ44" s="379">
        <v>4886</v>
      </c>
      <c r="HA44" s="379">
        <v>4780</v>
      </c>
      <c r="HB44" s="379">
        <v>4326</v>
      </c>
      <c r="HC44" s="379">
        <v>4065</v>
      </c>
      <c r="HD44" s="379">
        <v>4947</v>
      </c>
      <c r="HE44" s="379">
        <v>5035</v>
      </c>
      <c r="HF44" s="379">
        <v>5167</v>
      </c>
      <c r="HG44" s="447">
        <f t="shared" si="119"/>
        <v>4742</v>
      </c>
      <c r="HH44" s="446">
        <f t="shared" si="120"/>
        <v>366.6041461849552</v>
      </c>
      <c r="HI44" s="463"/>
      <c r="HJ44" s="556"/>
      <c r="HK44" s="458"/>
      <c r="HL44" s="462"/>
      <c r="HN44" s="615">
        <v>0.125</v>
      </c>
      <c r="HO44">
        <f t="shared" si="121"/>
        <v>91</v>
      </c>
      <c r="HP44">
        <f t="shared" si="100"/>
        <v>87.318718381112987</v>
      </c>
      <c r="HQ44">
        <f t="shared" si="100"/>
        <v>89.576069003486879</v>
      </c>
      <c r="HS44">
        <f t="shared" si="101"/>
        <v>88.79551820728291</v>
      </c>
      <c r="HT44">
        <f t="shared" si="101"/>
        <v>89.258312020460366</v>
      </c>
      <c r="HU44">
        <f t="shared" si="102"/>
        <v>91.273629940805804</v>
      </c>
      <c r="HV44">
        <f t="shared" si="102"/>
        <v>92.534759358288767</v>
      </c>
      <c r="HW44">
        <f t="shared" si="102"/>
        <v>88.581390281106991</v>
      </c>
      <c r="HX44">
        <f t="shared" si="102"/>
        <v>91.475591715976336</v>
      </c>
      <c r="HY44">
        <f t="shared" si="103"/>
        <v>90.224329746489147</v>
      </c>
      <c r="HZ44">
        <f t="shared" si="122"/>
        <v>98.71990829193733</v>
      </c>
      <c r="IA44" s="377">
        <f t="shared" si="104"/>
        <v>90.003831865501027</v>
      </c>
      <c r="IB44" s="365">
        <f t="shared" si="105"/>
        <v>1.5866458590421144</v>
      </c>
      <c r="IC44" s="592"/>
      <c r="ID44" s="545"/>
      <c r="IE44" s="554"/>
      <c r="IF44" s="553"/>
    </row>
    <row r="45" spans="2:240" ht="16.5" thickTop="1" thickBot="1" x14ac:dyDescent="0.4">
      <c r="B45" s="587">
        <v>0.13888888888888901</v>
      </c>
      <c r="C45">
        <v>4237</v>
      </c>
      <c r="D45">
        <v>5423</v>
      </c>
      <c r="E45">
        <v>4936</v>
      </c>
      <c r="F45">
        <v>4704</v>
      </c>
      <c r="G45">
        <v>4487</v>
      </c>
      <c r="H45" s="379">
        <v>4843</v>
      </c>
      <c r="I45" s="379">
        <v>4206</v>
      </c>
      <c r="J45" s="379">
        <v>4236</v>
      </c>
      <c r="K45" s="379">
        <v>4044</v>
      </c>
      <c r="L45" s="379">
        <v>4866</v>
      </c>
      <c r="M45" s="379">
        <v>4813</v>
      </c>
      <c r="N45" s="379">
        <v>4986</v>
      </c>
      <c r="O45" s="447">
        <f t="shared" si="106"/>
        <v>4648.416666666667</v>
      </c>
      <c r="P45" s="446">
        <f t="shared" si="107"/>
        <v>408.8216900342058</v>
      </c>
      <c r="Q45" s="459" t="s">
        <v>184</v>
      </c>
      <c r="R45" s="458">
        <f>AVERAGE(C46:C48,D44:D46,E45:E47,F45:F47,G45:G47,H45:H47,I45:I47,N45:N47,M45:M47,L45:L47,K45:K47,J45:J47)</f>
        <v>4695.3611111111113</v>
      </c>
      <c r="S45" s="458">
        <f>STDEV(C45:N47)</f>
        <v>408.71819278215526</v>
      </c>
      <c r="T45" s="457">
        <f>S45/SQRT(10)</f>
        <v>129.24804103394024</v>
      </c>
      <c r="V45" s="460">
        <v>0.13888888888888901</v>
      </c>
      <c r="W45">
        <f t="shared" si="82"/>
        <v>86.469387755102048</v>
      </c>
      <c r="X45">
        <f t="shared" si="82"/>
        <v>91.450252951096118</v>
      </c>
      <c r="Y45">
        <f t="shared" si="83"/>
        <v>90.58542851899432</v>
      </c>
      <c r="Z45">
        <f t="shared" si="83"/>
        <v>86.677722498618024</v>
      </c>
      <c r="AA45">
        <f t="shared" si="83"/>
        <v>89.775910364145659</v>
      </c>
      <c r="AB45">
        <f t="shared" si="83"/>
        <v>88.472780416514425</v>
      </c>
      <c r="AC45">
        <f t="shared" si="83"/>
        <v>80.313156387244618</v>
      </c>
      <c r="AD45">
        <f t="shared" si="83"/>
        <v>90.609625668449198</v>
      </c>
      <c r="AE45">
        <f t="shared" si="83"/>
        <v>88.123774242754422</v>
      </c>
      <c r="AF45">
        <f t="shared" si="83"/>
        <v>89.977810650887562</v>
      </c>
      <c r="AG45">
        <f t="shared" si="83"/>
        <v>87.780412183111437</v>
      </c>
      <c r="AH45">
        <f t="shared" si="83"/>
        <v>95.261750095529223</v>
      </c>
      <c r="AI45" s="377">
        <f t="shared" si="84"/>
        <v>88.203296512447082</v>
      </c>
      <c r="AJ45" s="365">
        <f t="shared" si="85"/>
        <v>3.0899128974767365</v>
      </c>
      <c r="AK45" s="591" t="s">
        <v>184</v>
      </c>
      <c r="AL45" s="545">
        <f>AVERAGE(W45:W47,X45:X47,Y45:Y47,Z45:Z47,AA45:AA47,AB45:AB47,AG45:AG47)</f>
        <v>89.563702459586807</v>
      </c>
      <c r="AM45" s="545">
        <f>STDEV(W45:AG47)</f>
        <v>3.1273726364408172</v>
      </c>
      <c r="AN45" s="548">
        <f>AM45/SQRT(10)</f>
        <v>0.9889620623238683</v>
      </c>
      <c r="AP45" s="587">
        <v>0.13888888888888901</v>
      </c>
      <c r="AQ45">
        <v>4341</v>
      </c>
      <c r="AR45">
        <v>5426</v>
      </c>
      <c r="AS45">
        <v>5010</v>
      </c>
      <c r="AT45">
        <v>4773</v>
      </c>
      <c r="AU45">
        <v>4591</v>
      </c>
      <c r="AV45" s="379">
        <v>4852</v>
      </c>
      <c r="AW45" s="379">
        <v>4312</v>
      </c>
      <c r="AX45" s="379">
        <v>4308</v>
      </c>
      <c r="AY45" s="379">
        <v>4208</v>
      </c>
      <c r="AZ45" s="379">
        <v>4926</v>
      </c>
      <c r="BA45" s="379">
        <v>4911</v>
      </c>
      <c r="BB45" s="379">
        <v>4989</v>
      </c>
      <c r="BC45" s="447">
        <f t="shared" si="108"/>
        <v>4720.583333333333</v>
      </c>
      <c r="BD45" s="446">
        <f t="shared" si="109"/>
        <v>370.83161048288929</v>
      </c>
      <c r="BE45" s="459" t="s">
        <v>184</v>
      </c>
      <c r="BF45" s="458">
        <f>AVERAGE(AQ46:AQ48,AR45:AR47,AS43:AS45,AT45:AT47,AU45:AU47,AV45:AV47,AW45:AW47,BB45:BB47,BA45:BA47,AZ45:AZ47,AY45:AY47,AX45:AX47)</f>
        <v>4816.9444444444443</v>
      </c>
      <c r="BG45" s="458">
        <f>STDEV(AQ45:BB47)</f>
        <v>380.69571651310781</v>
      </c>
      <c r="BH45" s="457">
        <f>BG45/SQRT(10)</f>
        <v>120.38655596511951</v>
      </c>
      <c r="BJ45" s="460">
        <v>0.13888888888888901</v>
      </c>
      <c r="BK45">
        <f t="shared" si="86"/>
        <v>88.591836734693871</v>
      </c>
      <c r="BL45">
        <f t="shared" si="86"/>
        <v>91.500843170320394</v>
      </c>
      <c r="BM45">
        <f t="shared" si="86"/>
        <v>91.943475867131582</v>
      </c>
      <c r="BN45">
        <f t="shared" si="86"/>
        <v>87.949143173023771</v>
      </c>
      <c r="BO45">
        <f t="shared" si="86"/>
        <v>91.856742697078829</v>
      </c>
      <c r="BP45">
        <f t="shared" si="86"/>
        <v>88.637194008037994</v>
      </c>
      <c r="BQ45">
        <f t="shared" si="86"/>
        <v>82.337215963337783</v>
      </c>
      <c r="BR45">
        <f t="shared" si="86"/>
        <v>92.149732620320862</v>
      </c>
      <c r="BS45">
        <f t="shared" si="86"/>
        <v>91.697537589888867</v>
      </c>
      <c r="BT45">
        <f t="shared" si="86"/>
        <v>91.087278106508876</v>
      </c>
      <c r="BU45">
        <f t="shared" si="86"/>
        <v>89.56775487871603</v>
      </c>
      <c r="BV45">
        <f t="shared" si="86"/>
        <v>95.319067634696225</v>
      </c>
      <c r="BW45" s="377">
        <f t="shared" si="87"/>
        <v>89.756250437187177</v>
      </c>
      <c r="BX45" s="365">
        <f t="shared" si="88"/>
        <v>2.9062002748017894</v>
      </c>
      <c r="BY45" s="591" t="s">
        <v>184</v>
      </c>
      <c r="BZ45" s="545">
        <f>AVERAGE(BK45:BK47,BL45:BL47,BM45:BM47,BN45:BN47,BO45:BO47,BP45:BP47,BU45:BU47)</f>
        <v>91.35217732761383</v>
      </c>
      <c r="CA45" s="545">
        <f>STDEV(BK45:BU47)</f>
        <v>3.1850620730133854</v>
      </c>
      <c r="CB45" s="548">
        <f>CA45/SQRT(10)</f>
        <v>1.0072050639739816</v>
      </c>
      <c r="CD45" s="587">
        <v>0.13888888888888901</v>
      </c>
      <c r="CE45">
        <v>4562</v>
      </c>
      <c r="CF45">
        <v>5459</v>
      </c>
      <c r="CG45">
        <v>5033</v>
      </c>
      <c r="CH45">
        <v>4693</v>
      </c>
      <c r="CI45">
        <v>4543</v>
      </c>
      <c r="CJ45" s="379">
        <v>5048</v>
      </c>
      <c r="CK45" s="379">
        <v>4332</v>
      </c>
      <c r="CL45" s="379">
        <v>4220</v>
      </c>
      <c r="CM45" s="379">
        <v>4305</v>
      </c>
      <c r="CN45" s="379">
        <v>4941</v>
      </c>
      <c r="CO45" s="379">
        <v>4956</v>
      </c>
      <c r="CP45" s="379">
        <v>5149</v>
      </c>
      <c r="CQ45" s="447">
        <f t="shared" si="110"/>
        <v>4770.083333333333</v>
      </c>
      <c r="CR45" s="446">
        <f t="shared" si="111"/>
        <v>386.11619973392686</v>
      </c>
      <c r="CS45" s="459" t="s">
        <v>184</v>
      </c>
      <c r="CT45" s="458">
        <f>AVERAGE(CE45:CE47,CF44:CF46,CG45:CG47,CH45:CH47,CI45:CI47,CJ45:CJ47,CK45:CK47,CP45:CP47,CO45:CO47,CN45:CN47,CM45:CM47,CL45:CL47)</f>
        <v>4810.4722222222226</v>
      </c>
      <c r="CU45" s="458">
        <f>STDEV(CE45:CP47)</f>
        <v>369.34452772273499</v>
      </c>
      <c r="CV45" s="457">
        <f>CU45/SQRT(10)</f>
        <v>116.79699489230454</v>
      </c>
      <c r="CX45" s="460">
        <v>0.13888888888888901</v>
      </c>
      <c r="CY45">
        <f t="shared" si="112"/>
        <v>93.102040816326522</v>
      </c>
      <c r="CZ45">
        <f t="shared" si="112"/>
        <v>92.057335581787527</v>
      </c>
      <c r="DA45">
        <f t="shared" si="89"/>
        <v>92.365571664525604</v>
      </c>
      <c r="DB45">
        <f t="shared" si="89"/>
        <v>86.475032246176525</v>
      </c>
      <c r="DC45">
        <f t="shared" si="89"/>
        <v>90.896358543417364</v>
      </c>
      <c r="DD45">
        <f t="shared" si="89"/>
        <v>92.217756667884544</v>
      </c>
      <c r="DE45">
        <f t="shared" si="90"/>
        <v>82.719113996562925</v>
      </c>
      <c r="DF45">
        <f t="shared" si="90"/>
        <v>90.267379679144383</v>
      </c>
      <c r="DG45">
        <f t="shared" si="90"/>
        <v>93.811287862279372</v>
      </c>
      <c r="DH45">
        <f t="shared" si="90"/>
        <v>91.364644970414204</v>
      </c>
      <c r="DI45">
        <f t="shared" si="90"/>
        <v>90.388473463432433</v>
      </c>
      <c r="DJ45">
        <f t="shared" si="90"/>
        <v>98.376003056935417</v>
      </c>
      <c r="DK45" s="377">
        <f t="shared" si="91"/>
        <v>90.51499959017741</v>
      </c>
      <c r="DL45" s="365">
        <f t="shared" si="92"/>
        <v>3.2295962966202088</v>
      </c>
      <c r="DM45" s="591" t="s">
        <v>184</v>
      </c>
      <c r="DN45" s="545">
        <f>AVERAGE(CY45:CY47,CZ45:CZ47,DA45:DA47,DB45:DB47,DC45:DC47,DD45:DD47,DI45:DI47)</f>
        <v>91.546917048999319</v>
      </c>
      <c r="DO45" s="545">
        <f>STDEV(CY45:DI47)</f>
        <v>2.6153223838871411</v>
      </c>
      <c r="DP45" s="548">
        <f>DO45/SQRT(10)</f>
        <v>0.8270375548704616</v>
      </c>
      <c r="DR45" s="587">
        <v>0.13888888888888901</v>
      </c>
      <c r="DS45">
        <v>4276</v>
      </c>
      <c r="DT45">
        <v>5445</v>
      </c>
      <c r="DU45">
        <v>5101</v>
      </c>
      <c r="DV45">
        <v>4679</v>
      </c>
      <c r="DW45">
        <v>4152</v>
      </c>
      <c r="DX45" s="379">
        <v>5046</v>
      </c>
      <c r="DY45" s="379">
        <v>4709</v>
      </c>
      <c r="DZ45" s="379">
        <v>4155</v>
      </c>
      <c r="EA45" s="379">
        <v>4095</v>
      </c>
      <c r="EB45" s="449">
        <v>4935</v>
      </c>
      <c r="EC45" s="379">
        <v>5099</v>
      </c>
      <c r="ED45" s="379">
        <v>5125</v>
      </c>
      <c r="EE45" s="447">
        <f t="shared" si="113"/>
        <v>4734.75</v>
      </c>
      <c r="EF45" s="446">
        <f t="shared" si="114"/>
        <v>463.16639951141065</v>
      </c>
      <c r="EG45" s="459" t="s">
        <v>184</v>
      </c>
      <c r="EH45" s="458">
        <f>AVERAGE(DS45:DS47,DT45:DT47,DU45:DU47,DV45:DV47,DW45:DW47,DX45:DX47,DY45:DY47,ED45:ED47,EC45:EC47,EB45:EB47,EA45:EA47,DZ45:DZ47)</f>
        <v>4783.3611111111113</v>
      </c>
      <c r="EI45" s="458">
        <f>STDEV(DS45:ED47)</f>
        <v>395.83619648087318</v>
      </c>
      <c r="EJ45" s="457">
        <f>EI45/SQRT(10)</f>
        <v>125.17439612174864</v>
      </c>
      <c r="EL45" s="460">
        <v>0.13888888888888901</v>
      </c>
      <c r="EM45">
        <f t="shared" si="115"/>
        <v>87.265306122448976</v>
      </c>
      <c r="EN45">
        <f t="shared" si="93"/>
        <v>91.821247892074197</v>
      </c>
      <c r="EO45">
        <f t="shared" si="93"/>
        <v>93.613507065516615</v>
      </c>
      <c r="EP45">
        <f t="shared" si="93"/>
        <v>86.217062833978247</v>
      </c>
      <c r="EQ45">
        <f t="shared" si="93"/>
        <v>83.073229291716686</v>
      </c>
      <c r="ER45">
        <f t="shared" si="93"/>
        <v>92.181220314212638</v>
      </c>
      <c r="ES45">
        <f t="shared" si="94"/>
        <v>89.917891922856597</v>
      </c>
      <c r="ET45">
        <f t="shared" si="94"/>
        <v>88.877005347593581</v>
      </c>
      <c r="EU45">
        <f t="shared" si="94"/>
        <v>89.23512747875354</v>
      </c>
      <c r="EV45">
        <f t="shared" si="94"/>
        <v>91.253698224852073</v>
      </c>
      <c r="EW45">
        <f t="shared" si="94"/>
        <v>92.996534743753429</v>
      </c>
      <c r="EX45">
        <f t="shared" si="116"/>
        <v>97.917462743599543</v>
      </c>
      <c r="EY45" s="377">
        <f t="shared" si="95"/>
        <v>89.677439203432414</v>
      </c>
      <c r="EZ45" s="365">
        <f t="shared" si="96"/>
        <v>3.1962600672318469</v>
      </c>
      <c r="FA45" s="591" t="s">
        <v>184</v>
      </c>
      <c r="FB45" s="545">
        <f>AVERAGE(EM45:EM47,EN45:EN47,EO45:EO47,EP45:EP47,EQ45:EQ47,ER45:ER47,EW45:EW47)</f>
        <v>90.71229661511245</v>
      </c>
      <c r="FC45" s="545">
        <f>STDEV(EM45:EW47)</f>
        <v>2.8481749250441784</v>
      </c>
      <c r="FD45" s="548">
        <f>FC45/SQRT(10)</f>
        <v>0.90067199377189533</v>
      </c>
      <c r="FF45" s="587">
        <v>0.13888888888888901</v>
      </c>
      <c r="FG45">
        <v>4500</v>
      </c>
      <c r="FH45">
        <v>5523</v>
      </c>
      <c r="FI45">
        <v>5110</v>
      </c>
      <c r="FJ45">
        <v>4572</v>
      </c>
      <c r="FK45">
        <v>4490</v>
      </c>
      <c r="FL45" s="379">
        <v>4922</v>
      </c>
      <c r="FM45" s="379">
        <v>4676</v>
      </c>
      <c r="FN45" s="379">
        <v>4085</v>
      </c>
      <c r="FO45" s="379">
        <v>4033</v>
      </c>
      <c r="FP45" s="379">
        <v>4881</v>
      </c>
      <c r="FQ45" s="379">
        <v>4828</v>
      </c>
      <c r="FR45" s="379">
        <v>5078</v>
      </c>
      <c r="FS45" s="447">
        <f t="shared" si="117"/>
        <v>4724.833333333333</v>
      </c>
      <c r="FT45" s="446">
        <f t="shared" si="118"/>
        <v>426.77603948533459</v>
      </c>
      <c r="FU45" s="459" t="s">
        <v>184</v>
      </c>
      <c r="FV45" s="458">
        <f>AVERAGE(FG45:FG47,FH44:FH46,FI45:FI47,FJ45:FJ47,FK45:FK47,FL45:FL47,FM45:FM47,FR45:FR47,FQ45:FQ47,FP45:FP47,FO45:FO47,FN45:FN47)</f>
        <v>4777.2777777777774</v>
      </c>
      <c r="FW45" s="458">
        <f>STDEV(FG45:FR47)</f>
        <v>397.34067986177291</v>
      </c>
      <c r="FX45" s="457">
        <f>FW45/SQRT(10)</f>
        <v>125.65015554030002</v>
      </c>
      <c r="FZ45" s="460">
        <v>0.13888888888888901</v>
      </c>
      <c r="GA45">
        <f t="shared" si="97"/>
        <v>91.83673469387756</v>
      </c>
      <c r="GB45">
        <f t="shared" si="97"/>
        <v>93.136593591905566</v>
      </c>
      <c r="GC45">
        <f t="shared" si="97"/>
        <v>93.778674986236013</v>
      </c>
      <c r="GD45">
        <f t="shared" si="97"/>
        <v>84.245439469320075</v>
      </c>
      <c r="GE45">
        <f t="shared" si="97"/>
        <v>89.83593437374951</v>
      </c>
      <c r="GF45">
        <f t="shared" si="97"/>
        <v>89.915966386554629</v>
      </c>
      <c r="GG45">
        <f t="shared" si="97"/>
        <v>89.287760168035135</v>
      </c>
      <c r="GH45">
        <f t="shared" si="97"/>
        <v>87.379679144385022</v>
      </c>
      <c r="GI45">
        <f t="shared" si="97"/>
        <v>87.884070603617346</v>
      </c>
      <c r="GJ45">
        <f t="shared" si="97"/>
        <v>90.255177514792891</v>
      </c>
      <c r="GK45">
        <f t="shared" si="97"/>
        <v>88.053985044683571</v>
      </c>
      <c r="GL45">
        <f t="shared" si="97"/>
        <v>97.019487963316777</v>
      </c>
      <c r="GM45" s="377">
        <f t="shared" si="98"/>
        <v>89.600910543377935</v>
      </c>
      <c r="GN45" s="365">
        <f t="shared" si="99"/>
        <v>2.7311126310433775</v>
      </c>
      <c r="GO45" s="591" t="s">
        <v>184</v>
      </c>
      <c r="GP45" s="545">
        <f>AVERAGE(GA45:GA47,GB45:GB47,GC45:GC47,GD45:GD47,GE45:GE47,GF45:GF47,GK45:GK47)</f>
        <v>91.064438033438719</v>
      </c>
      <c r="GQ45" s="545">
        <f>STDEV(GA45:GK47)</f>
        <v>2.8444362656795406</v>
      </c>
      <c r="GR45" s="548">
        <f>GQ45/SQRT(10)</f>
        <v>0.89948972587311793</v>
      </c>
      <c r="GT45" s="587">
        <v>0.13888888888888901</v>
      </c>
      <c r="GU45">
        <v>4357</v>
      </c>
      <c r="GV45">
        <v>5027</v>
      </c>
      <c r="GW45">
        <v>5246</v>
      </c>
      <c r="GX45" s="379"/>
      <c r="GY45">
        <v>4517</v>
      </c>
      <c r="GZ45" s="379">
        <v>4892</v>
      </c>
      <c r="HA45" s="379">
        <v>5119</v>
      </c>
      <c r="HB45" s="379">
        <v>4204</v>
      </c>
      <c r="HC45" s="379">
        <v>3924</v>
      </c>
      <c r="HD45" s="379">
        <v>4851</v>
      </c>
      <c r="HE45" s="379">
        <v>5037</v>
      </c>
      <c r="HF45" s="379">
        <v>5078</v>
      </c>
      <c r="HG45" s="447">
        <f t="shared" si="119"/>
        <v>4750.181818181818</v>
      </c>
      <c r="HH45" s="446">
        <f t="shared" si="120"/>
        <v>432.24456461170638</v>
      </c>
      <c r="HI45" s="459" t="s">
        <v>184</v>
      </c>
      <c r="HJ45" s="458">
        <f>AVERAGE(GU45:GU47,GV45:GV47,GW45:GW47,GX45:GX47,GY45:GY47,GZ45:GZ47,HA45:HA47,HF45:HF47,HE45:HE47,HD45:HD47,HC45:HC47,HB45:HB47)</f>
        <v>4788.69696969697</v>
      </c>
      <c r="HK45" s="458">
        <f>STDEV(GU45:HF47)</f>
        <v>386.26055688230747</v>
      </c>
      <c r="HL45" s="457">
        <f>HK45/SQRT(10)</f>
        <v>122.14631300331183</v>
      </c>
      <c r="HN45" s="460">
        <v>0.13888888888888901</v>
      </c>
      <c r="HO45">
        <f t="shared" si="121"/>
        <v>88.91836734693878</v>
      </c>
      <c r="HP45">
        <f t="shared" si="100"/>
        <v>84.772344013490724</v>
      </c>
      <c r="HQ45">
        <f t="shared" si="100"/>
        <v>96.27454578821802</v>
      </c>
      <c r="HS45">
        <f t="shared" si="101"/>
        <v>90.376150460184064</v>
      </c>
      <c r="HT45">
        <f t="shared" si="101"/>
        <v>89.367921081476069</v>
      </c>
      <c r="HU45">
        <f t="shared" si="102"/>
        <v>97.746801603971747</v>
      </c>
      <c r="HV45">
        <f t="shared" si="102"/>
        <v>89.925133689839569</v>
      </c>
      <c r="HW45">
        <f t="shared" si="102"/>
        <v>85.508825452168225</v>
      </c>
      <c r="HX45">
        <f t="shared" si="102"/>
        <v>89.700443786982248</v>
      </c>
      <c r="HY45">
        <f t="shared" si="103"/>
        <v>88.473463432427508</v>
      </c>
      <c r="HZ45">
        <f t="shared" si="122"/>
        <v>97.019487963316777</v>
      </c>
      <c r="IA45" s="377">
        <f t="shared" si="104"/>
        <v>90.106399665569683</v>
      </c>
      <c r="IB45" s="365">
        <f t="shared" si="105"/>
        <v>4.0947836992010869</v>
      </c>
      <c r="IC45" s="591" t="s">
        <v>184</v>
      </c>
      <c r="ID45" s="545">
        <f>AVERAGE(HO45:HO47,HP45:HP47,HQ45:HQ47,HR45:HR47,HS45:HS47,HT45:HT47,HY45:HY47)</f>
        <v>90.665912438925744</v>
      </c>
      <c r="IE45" s="545">
        <f>STDEV(HO45:HY47)</f>
        <v>3.2829508954361719</v>
      </c>
      <c r="IF45" s="548">
        <f>IE45/SQRT(10)</f>
        <v>1.0381602276067583</v>
      </c>
    </row>
    <row r="46" spans="2:240" ht="16.5" thickTop="1" thickBot="1" x14ac:dyDescent="0.4">
      <c r="B46" s="590">
        <v>0.15277777777777801</v>
      </c>
      <c r="C46">
        <v>4349</v>
      </c>
      <c r="D46">
        <v>5632</v>
      </c>
      <c r="E46">
        <v>4799</v>
      </c>
      <c r="F46">
        <v>4782</v>
      </c>
      <c r="G46">
        <v>4314</v>
      </c>
      <c r="H46" s="379">
        <v>5025</v>
      </c>
      <c r="I46" s="379">
        <v>4273</v>
      </c>
      <c r="J46" s="379">
        <v>4137</v>
      </c>
      <c r="K46" s="379">
        <v>4043</v>
      </c>
      <c r="L46" s="379">
        <v>4869</v>
      </c>
      <c r="M46" s="379">
        <v>4918</v>
      </c>
      <c r="N46" s="379">
        <v>5075</v>
      </c>
      <c r="O46" s="447">
        <f t="shared" si="106"/>
        <v>4684.666666666667</v>
      </c>
      <c r="P46" s="446">
        <f t="shared" si="107"/>
        <v>467.85843494749048</v>
      </c>
      <c r="Q46" s="455"/>
      <c r="R46" s="561"/>
      <c r="S46" s="458"/>
      <c r="T46" s="453"/>
      <c r="V46" s="615">
        <v>0.15277777777777801</v>
      </c>
      <c r="W46">
        <f t="shared" si="82"/>
        <v>88.755102040816325</v>
      </c>
      <c r="X46">
        <f t="shared" si="82"/>
        <v>94.974704890387869</v>
      </c>
      <c r="Y46">
        <f t="shared" si="83"/>
        <v>88.071205725821258</v>
      </c>
      <c r="Z46">
        <f t="shared" si="83"/>
        <v>88.114980652294079</v>
      </c>
      <c r="AA46">
        <f t="shared" si="83"/>
        <v>86.314525810324128</v>
      </c>
      <c r="AB46">
        <f t="shared" si="83"/>
        <v>91.797588600657647</v>
      </c>
      <c r="AC46">
        <f t="shared" si="83"/>
        <v>81.592514798548791</v>
      </c>
      <c r="AD46">
        <f t="shared" si="83"/>
        <v>88.491978609625662</v>
      </c>
      <c r="AE46">
        <f t="shared" si="83"/>
        <v>88.101983002832867</v>
      </c>
      <c r="AF46">
        <f t="shared" si="83"/>
        <v>90.033284023668642</v>
      </c>
      <c r="AG46">
        <f t="shared" si="83"/>
        <v>89.695422214116363</v>
      </c>
      <c r="AH46">
        <f t="shared" si="83"/>
        <v>96.962170424149789</v>
      </c>
      <c r="AI46" s="377">
        <f t="shared" si="84"/>
        <v>88.722117306281248</v>
      </c>
      <c r="AJ46" s="365">
        <f t="shared" si="85"/>
        <v>3.3027034938432425</v>
      </c>
      <c r="AK46" s="594"/>
      <c r="AL46" s="545"/>
      <c r="AM46" s="559"/>
      <c r="AN46" s="558"/>
      <c r="AP46" s="590">
        <v>0.15277777777777801</v>
      </c>
      <c r="AQ46">
        <v>4334</v>
      </c>
      <c r="AR46">
        <v>5596</v>
      </c>
      <c r="AS46">
        <v>5075</v>
      </c>
      <c r="AT46">
        <v>4891</v>
      </c>
      <c r="AU46">
        <v>4263</v>
      </c>
      <c r="AV46" s="379">
        <v>4961</v>
      </c>
      <c r="AW46" s="379">
        <v>4663</v>
      </c>
      <c r="AX46" s="379">
        <v>4398</v>
      </c>
      <c r="AY46" s="379">
        <v>4280</v>
      </c>
      <c r="AZ46" s="379">
        <v>4951</v>
      </c>
      <c r="BA46" s="379">
        <v>5181</v>
      </c>
      <c r="BB46" s="379">
        <v>5181</v>
      </c>
      <c r="BC46" s="447">
        <f t="shared" si="108"/>
        <v>4814.5</v>
      </c>
      <c r="BD46" s="446">
        <f t="shared" si="109"/>
        <v>427.50236575634614</v>
      </c>
      <c r="BE46" s="455"/>
      <c r="BF46" s="561"/>
      <c r="BG46" s="458"/>
      <c r="BH46" s="453"/>
      <c r="BJ46" s="615">
        <v>0.15277777777777801</v>
      </c>
      <c r="BK46">
        <f t="shared" si="86"/>
        <v>88.448979591836732</v>
      </c>
      <c r="BL46">
        <f t="shared" si="86"/>
        <v>94.367622259696461</v>
      </c>
      <c r="BM46">
        <f t="shared" si="86"/>
        <v>93.13635529454946</v>
      </c>
      <c r="BN46">
        <f t="shared" si="86"/>
        <v>90.123456790123456</v>
      </c>
      <c r="BO46">
        <f t="shared" si="86"/>
        <v>85.294117647058826</v>
      </c>
      <c r="BP46">
        <f t="shared" si="86"/>
        <v>90.628425283156744</v>
      </c>
      <c r="BQ46">
        <f t="shared" si="86"/>
        <v>89.039526446438799</v>
      </c>
      <c r="BR46">
        <f t="shared" si="86"/>
        <v>94.074866310160431</v>
      </c>
      <c r="BS46">
        <f t="shared" si="86"/>
        <v>93.266506864240569</v>
      </c>
      <c r="BT46">
        <f t="shared" si="86"/>
        <v>91.549556213017752</v>
      </c>
      <c r="BU46">
        <f t="shared" si="86"/>
        <v>94.492066387014404</v>
      </c>
      <c r="BV46">
        <f t="shared" si="86"/>
        <v>98.987390141383258</v>
      </c>
      <c r="BW46" s="377">
        <f t="shared" si="87"/>
        <v>91.311043553390334</v>
      </c>
      <c r="BX46" s="365">
        <f t="shared" si="88"/>
        <v>2.9282027143051979</v>
      </c>
      <c r="BY46" s="594"/>
      <c r="BZ46" s="545"/>
      <c r="CA46" s="559"/>
      <c r="CB46" s="558"/>
      <c r="CD46" s="590">
        <v>0.15277777777777801</v>
      </c>
      <c r="CE46">
        <v>4669</v>
      </c>
      <c r="CF46">
        <v>5488</v>
      </c>
      <c r="CG46">
        <v>5072</v>
      </c>
      <c r="CH46">
        <v>4795</v>
      </c>
      <c r="CI46">
        <v>4489</v>
      </c>
      <c r="CJ46" s="379">
        <v>5106</v>
      </c>
      <c r="CK46" s="379">
        <v>4757</v>
      </c>
      <c r="CL46" s="379">
        <v>4434</v>
      </c>
      <c r="CM46" s="379">
        <v>4280</v>
      </c>
      <c r="CN46" s="379">
        <v>5031</v>
      </c>
      <c r="CO46" s="379">
        <v>5043</v>
      </c>
      <c r="CP46" s="379">
        <v>5178</v>
      </c>
      <c r="CQ46" s="447">
        <f t="shared" si="110"/>
        <v>4861.833333333333</v>
      </c>
      <c r="CR46" s="446">
        <f t="shared" si="111"/>
        <v>352.97304386733231</v>
      </c>
      <c r="CS46" s="455"/>
      <c r="CT46" s="561"/>
      <c r="CU46" s="458"/>
      <c r="CV46" s="453"/>
      <c r="CX46" s="615">
        <v>0.15277777777777801</v>
      </c>
      <c r="CY46">
        <f t="shared" si="112"/>
        <v>95.285714285714278</v>
      </c>
      <c r="CZ46">
        <f t="shared" si="112"/>
        <v>92.546374367622263</v>
      </c>
      <c r="DA46">
        <f t="shared" si="89"/>
        <v>93.081299320976328</v>
      </c>
      <c r="DB46">
        <f t="shared" si="89"/>
        <v>88.354523677906755</v>
      </c>
      <c r="DC46">
        <f t="shared" si="89"/>
        <v>89.815926370548212</v>
      </c>
      <c r="DD46">
        <f t="shared" si="89"/>
        <v>93.277310924369743</v>
      </c>
      <c r="DE46">
        <f t="shared" si="90"/>
        <v>90.834447202596905</v>
      </c>
      <c r="DF46">
        <f t="shared" si="90"/>
        <v>94.844919786096256</v>
      </c>
      <c r="DG46">
        <f t="shared" si="90"/>
        <v>93.266506864240569</v>
      </c>
      <c r="DH46">
        <f t="shared" si="90"/>
        <v>93.02884615384616</v>
      </c>
      <c r="DI46">
        <f t="shared" si="90"/>
        <v>91.975196060550786</v>
      </c>
      <c r="DJ46">
        <f t="shared" si="90"/>
        <v>98.930072602216285</v>
      </c>
      <c r="DK46" s="377">
        <f t="shared" si="91"/>
        <v>92.391915001315297</v>
      </c>
      <c r="DL46" s="365">
        <f t="shared" si="92"/>
        <v>2.0586534461320602</v>
      </c>
      <c r="DM46" s="594"/>
      <c r="DN46" s="545"/>
      <c r="DO46" s="559"/>
      <c r="DP46" s="558"/>
      <c r="DR46" s="590">
        <v>0.15277777777777801</v>
      </c>
      <c r="DS46">
        <v>4549</v>
      </c>
      <c r="DT46">
        <v>5335</v>
      </c>
      <c r="DU46">
        <v>5070</v>
      </c>
      <c r="DV46">
        <v>4735</v>
      </c>
      <c r="DW46">
        <v>4616</v>
      </c>
      <c r="DX46" s="379">
        <v>4975</v>
      </c>
      <c r="DY46" s="379">
        <v>4651</v>
      </c>
      <c r="DZ46" s="379">
        <v>4314</v>
      </c>
      <c r="EA46" s="379">
        <v>4231</v>
      </c>
      <c r="EB46" s="379">
        <v>4935</v>
      </c>
      <c r="EC46" s="379">
        <v>4754</v>
      </c>
      <c r="ED46" s="379">
        <v>5078</v>
      </c>
      <c r="EE46" s="447">
        <f t="shared" si="113"/>
        <v>4770.25</v>
      </c>
      <c r="EF46" s="446">
        <f t="shared" si="114"/>
        <v>324.73685150791357</v>
      </c>
      <c r="EG46" s="455"/>
      <c r="EH46" s="561"/>
      <c r="EI46" s="458"/>
      <c r="EJ46" s="453"/>
      <c r="EL46" s="615">
        <v>0.15277777777777801</v>
      </c>
      <c r="EM46">
        <f t="shared" si="115"/>
        <v>92.83673469387756</v>
      </c>
      <c r="EN46">
        <f t="shared" si="93"/>
        <v>89.966273187183816</v>
      </c>
      <c r="EO46">
        <f t="shared" si="93"/>
        <v>93.044595338594235</v>
      </c>
      <c r="EP46">
        <f t="shared" si="93"/>
        <v>87.248940482771332</v>
      </c>
      <c r="EQ46">
        <f t="shared" si="93"/>
        <v>92.356942777110845</v>
      </c>
      <c r="ER46">
        <f t="shared" si="93"/>
        <v>90.884179758860057</v>
      </c>
      <c r="ES46">
        <f t="shared" si="94"/>
        <v>88.810387626503726</v>
      </c>
      <c r="ET46">
        <f t="shared" si="94"/>
        <v>92.278074866310149</v>
      </c>
      <c r="EU46">
        <f t="shared" si="94"/>
        <v>92.198736108084546</v>
      </c>
      <c r="EV46">
        <f t="shared" si="94"/>
        <v>91.253698224852073</v>
      </c>
      <c r="EW46">
        <f t="shared" si="94"/>
        <v>86.704358927594384</v>
      </c>
      <c r="EX46">
        <f t="shared" si="116"/>
        <v>97.019487963316777</v>
      </c>
      <c r="EY46" s="377">
        <f t="shared" si="95"/>
        <v>90.68935654470387</v>
      </c>
      <c r="EZ46" s="365">
        <f t="shared" si="96"/>
        <v>2.2331135024411495</v>
      </c>
      <c r="FA46" s="594"/>
      <c r="FB46" s="545"/>
      <c r="FC46" s="559"/>
      <c r="FD46" s="558"/>
      <c r="FF46" s="590">
        <v>0.15277777777777801</v>
      </c>
      <c r="FG46">
        <v>4712</v>
      </c>
      <c r="FH46">
        <v>5598</v>
      </c>
      <c r="FI46">
        <v>5141</v>
      </c>
      <c r="FJ46">
        <v>4691</v>
      </c>
      <c r="FK46">
        <v>4367</v>
      </c>
      <c r="FL46" s="379">
        <v>5002</v>
      </c>
      <c r="FM46" s="379">
        <v>4845</v>
      </c>
      <c r="FN46" s="379">
        <v>4293</v>
      </c>
      <c r="FO46" s="379">
        <v>4101</v>
      </c>
      <c r="FP46" s="379">
        <v>4816</v>
      </c>
      <c r="FQ46" s="379">
        <v>4979</v>
      </c>
      <c r="FR46" s="379">
        <v>5049</v>
      </c>
      <c r="FS46" s="447">
        <f t="shared" si="117"/>
        <v>4799.5</v>
      </c>
      <c r="FT46" s="446">
        <f t="shared" si="118"/>
        <v>409.32016808361641</v>
      </c>
      <c r="FU46" s="455"/>
      <c r="FV46" s="561"/>
      <c r="FW46" s="458"/>
      <c r="FX46" s="453"/>
      <c r="FZ46" s="615">
        <v>0.15277777777777801</v>
      </c>
      <c r="GA46">
        <f t="shared" si="97"/>
        <v>96.16326530612244</v>
      </c>
      <c r="GB46">
        <f t="shared" si="97"/>
        <v>94.401349072512659</v>
      </c>
      <c r="GC46">
        <f t="shared" si="97"/>
        <v>94.347586713158378</v>
      </c>
      <c r="GD46">
        <f t="shared" si="97"/>
        <v>86.438179473005334</v>
      </c>
      <c r="GE46">
        <f t="shared" si="97"/>
        <v>87.374949979991996</v>
      </c>
      <c r="GF46">
        <f t="shared" si="97"/>
        <v>91.377420533430765</v>
      </c>
      <c r="GG46">
        <f t="shared" si="97"/>
        <v>92.514798548787468</v>
      </c>
      <c r="GH46">
        <f t="shared" si="97"/>
        <v>91.828877005347593</v>
      </c>
      <c r="GI46">
        <f t="shared" si="97"/>
        <v>89.365874918282856</v>
      </c>
      <c r="GJ46">
        <f t="shared" si="97"/>
        <v>89.053254437869825</v>
      </c>
      <c r="GK46">
        <f t="shared" si="97"/>
        <v>90.807951851176355</v>
      </c>
      <c r="GL46">
        <f t="shared" si="97"/>
        <v>96.465418418035924</v>
      </c>
      <c r="GM46" s="377">
        <f t="shared" si="98"/>
        <v>91.243046167244145</v>
      </c>
      <c r="GN46" s="365">
        <f t="shared" si="99"/>
        <v>3.039035913269815</v>
      </c>
      <c r="GO46" s="594"/>
      <c r="GP46" s="545"/>
      <c r="GQ46" s="559"/>
      <c r="GR46" s="558"/>
      <c r="GT46" s="590">
        <v>0.15277777777777801</v>
      </c>
      <c r="GU46">
        <v>4637</v>
      </c>
      <c r="GV46">
        <v>5378</v>
      </c>
      <c r="GW46">
        <v>5149</v>
      </c>
      <c r="GX46" s="379"/>
      <c r="GY46">
        <v>4438</v>
      </c>
      <c r="GZ46" s="379">
        <v>4917</v>
      </c>
      <c r="HA46" s="379">
        <v>4716</v>
      </c>
      <c r="HB46" s="379">
        <v>4400</v>
      </c>
      <c r="HC46" s="379">
        <v>4010</v>
      </c>
      <c r="HD46" s="379">
        <v>4857</v>
      </c>
      <c r="HE46" s="379">
        <v>4904</v>
      </c>
      <c r="HF46" s="379">
        <v>5070</v>
      </c>
      <c r="HG46" s="447">
        <f t="shared" si="119"/>
        <v>4770.545454545455</v>
      </c>
      <c r="HH46" s="446">
        <f t="shared" si="120"/>
        <v>386.75117676262175</v>
      </c>
      <c r="HI46" s="455"/>
      <c r="HJ46" s="561"/>
      <c r="HK46" s="458"/>
      <c r="HL46" s="453"/>
      <c r="HN46" s="615">
        <v>0.15277777777777801</v>
      </c>
      <c r="HO46">
        <f t="shared" si="121"/>
        <v>94.632653061224488</v>
      </c>
      <c r="HP46">
        <f t="shared" si="100"/>
        <v>90.691399662731868</v>
      </c>
      <c r="HQ46">
        <f t="shared" si="100"/>
        <v>94.494402642686737</v>
      </c>
      <c r="HS46">
        <f t="shared" si="101"/>
        <v>88.79551820728291</v>
      </c>
      <c r="HT46">
        <f t="shared" si="101"/>
        <v>89.824625502374872</v>
      </c>
      <c r="HU46">
        <f t="shared" si="102"/>
        <v>90.051556234485403</v>
      </c>
      <c r="HV46">
        <f t="shared" si="102"/>
        <v>94.117647058823522</v>
      </c>
      <c r="HW46">
        <f t="shared" si="102"/>
        <v>87.382872085421653</v>
      </c>
      <c r="HX46">
        <f t="shared" si="102"/>
        <v>89.81139053254438</v>
      </c>
      <c r="HY46">
        <f t="shared" si="103"/>
        <v>88.582892577056356</v>
      </c>
      <c r="HZ46">
        <f t="shared" si="122"/>
        <v>96.86664119220481</v>
      </c>
      <c r="IA46" s="377">
        <f t="shared" si="104"/>
        <v>90.838495756463217</v>
      </c>
      <c r="IB46" s="365">
        <f t="shared" si="105"/>
        <v>2.6339818844441005</v>
      </c>
      <c r="IC46" s="594"/>
      <c r="ID46" s="545"/>
      <c r="IE46" s="559"/>
      <c r="IF46" s="558"/>
    </row>
    <row r="47" spans="2:240" ht="16.5" thickTop="1" thickBot="1" x14ac:dyDescent="0.4">
      <c r="B47" s="587">
        <v>0.16666666666666699</v>
      </c>
      <c r="C47">
        <v>4446</v>
      </c>
      <c r="D47">
        <v>5541</v>
      </c>
      <c r="E47">
        <v>4874</v>
      </c>
      <c r="F47">
        <v>4837</v>
      </c>
      <c r="G47">
        <v>4507</v>
      </c>
      <c r="H47" s="379">
        <v>5000</v>
      </c>
      <c r="I47" s="379">
        <v>4490</v>
      </c>
      <c r="J47" s="379">
        <v>4511</v>
      </c>
      <c r="K47" s="379">
        <v>4109</v>
      </c>
      <c r="L47" s="379">
        <v>4893</v>
      </c>
      <c r="M47" s="379">
        <v>4805</v>
      </c>
      <c r="N47" s="379">
        <v>5075</v>
      </c>
      <c r="O47" s="447">
        <f t="shared" si="106"/>
        <v>4757.333333333333</v>
      </c>
      <c r="P47" s="446">
        <f t="shared" si="107"/>
        <v>372.54001208737384</v>
      </c>
      <c r="Q47" s="463"/>
      <c r="R47" s="556"/>
      <c r="S47" s="458"/>
      <c r="T47" s="462"/>
      <c r="V47" s="460">
        <v>0.16666666666666699</v>
      </c>
      <c r="W47">
        <f t="shared" si="82"/>
        <v>90.734693877551024</v>
      </c>
      <c r="X47">
        <f t="shared" si="82"/>
        <v>93.440134907251263</v>
      </c>
      <c r="Y47">
        <f t="shared" si="83"/>
        <v>89.447605065149574</v>
      </c>
      <c r="Z47">
        <f t="shared" si="83"/>
        <v>89.128431914501576</v>
      </c>
      <c r="AA47">
        <f t="shared" si="83"/>
        <v>90.176070428171272</v>
      </c>
      <c r="AB47">
        <f t="shared" si="83"/>
        <v>91.340884179758859</v>
      </c>
      <c r="AC47">
        <f t="shared" si="83"/>
        <v>85.736108459041432</v>
      </c>
      <c r="AD47">
        <f t="shared" si="83"/>
        <v>96.491978609625676</v>
      </c>
      <c r="AE47">
        <f t="shared" si="83"/>
        <v>89.540204837655253</v>
      </c>
      <c r="AF47">
        <f t="shared" si="83"/>
        <v>90.477071005917168</v>
      </c>
      <c r="AG47">
        <f t="shared" si="83"/>
        <v>87.634506656939635</v>
      </c>
      <c r="AH47">
        <f t="shared" si="83"/>
        <v>96.962170424149789</v>
      </c>
      <c r="AI47" s="377">
        <f t="shared" si="84"/>
        <v>90.377062721960243</v>
      </c>
      <c r="AJ47" s="365">
        <f t="shared" si="85"/>
        <v>2.8295800168657421</v>
      </c>
      <c r="AK47" s="592"/>
      <c r="AL47" s="545"/>
      <c r="AM47" s="554"/>
      <c r="AN47" s="553"/>
      <c r="AP47" s="587">
        <v>0.16666666666666699</v>
      </c>
      <c r="AQ47">
        <v>4811</v>
      </c>
      <c r="AR47">
        <v>5603</v>
      </c>
      <c r="AS47">
        <v>5039</v>
      </c>
      <c r="AT47">
        <v>4914</v>
      </c>
      <c r="AU47">
        <v>4646</v>
      </c>
      <c r="AV47" s="379">
        <v>5053</v>
      </c>
      <c r="AW47" s="379">
        <v>4537</v>
      </c>
      <c r="AX47" s="379">
        <v>4453</v>
      </c>
      <c r="AY47" s="379">
        <v>4364</v>
      </c>
      <c r="AZ47" s="379">
        <v>5134</v>
      </c>
      <c r="BA47" s="379">
        <v>4984</v>
      </c>
      <c r="BB47" s="379">
        <v>5183</v>
      </c>
      <c r="BC47" s="447">
        <f t="shared" si="108"/>
        <v>4893.416666666667</v>
      </c>
      <c r="BD47" s="446">
        <f t="shared" si="109"/>
        <v>352.88768708608933</v>
      </c>
      <c r="BE47" s="463"/>
      <c r="BF47" s="556"/>
      <c r="BG47" s="458"/>
      <c r="BH47" s="462"/>
      <c r="BJ47" s="460">
        <v>0.16666666666666699</v>
      </c>
      <c r="BK47">
        <f t="shared" si="86"/>
        <v>98.183673469387756</v>
      </c>
      <c r="BL47">
        <f t="shared" si="86"/>
        <v>94.485666104553118</v>
      </c>
      <c r="BM47">
        <f t="shared" si="86"/>
        <v>92.475683611671869</v>
      </c>
      <c r="BN47">
        <f t="shared" si="86"/>
        <v>90.547263681592042</v>
      </c>
      <c r="BO47">
        <f t="shared" si="86"/>
        <v>92.957182873149264</v>
      </c>
      <c r="BP47">
        <f t="shared" si="86"/>
        <v>92.309097552064301</v>
      </c>
      <c r="BQ47">
        <f t="shared" si="86"/>
        <v>86.633568837120492</v>
      </c>
      <c r="BR47">
        <f t="shared" si="86"/>
        <v>95.251336898395721</v>
      </c>
      <c r="BS47">
        <f t="shared" si="86"/>
        <v>95.096971017650901</v>
      </c>
      <c r="BT47">
        <f t="shared" si="86"/>
        <v>94.933431952662716</v>
      </c>
      <c r="BU47">
        <f t="shared" si="86"/>
        <v>90.899142805033733</v>
      </c>
      <c r="BV47">
        <f t="shared" si="86"/>
        <v>99.025601834161264</v>
      </c>
      <c r="BW47" s="377">
        <f t="shared" si="87"/>
        <v>93.070274436661975</v>
      </c>
      <c r="BX47" s="365">
        <f t="shared" si="88"/>
        <v>3.0650018706681545</v>
      </c>
      <c r="BY47" s="592"/>
      <c r="BZ47" s="545"/>
      <c r="CA47" s="554"/>
      <c r="CB47" s="553"/>
      <c r="CD47" s="587">
        <v>0.16666666666666699</v>
      </c>
      <c r="CE47">
        <v>4493</v>
      </c>
      <c r="CF47">
        <v>5524</v>
      </c>
      <c r="CG47">
        <v>4903</v>
      </c>
      <c r="CH47">
        <v>4852</v>
      </c>
      <c r="CI47">
        <v>4475</v>
      </c>
      <c r="CJ47" s="379">
        <v>5201</v>
      </c>
      <c r="CK47" s="379">
        <v>4539</v>
      </c>
      <c r="CL47" s="379">
        <v>4263</v>
      </c>
      <c r="CM47" s="379">
        <v>4288</v>
      </c>
      <c r="CN47" s="379">
        <v>4972</v>
      </c>
      <c r="CO47" s="379">
        <v>5037</v>
      </c>
      <c r="CP47" s="379">
        <v>5133</v>
      </c>
      <c r="CQ47" s="447">
        <f t="shared" si="110"/>
        <v>4806.666666666667</v>
      </c>
      <c r="CR47" s="446">
        <f t="shared" si="111"/>
        <v>394.61219935372992</v>
      </c>
      <c r="CS47" s="463"/>
      <c r="CT47" s="556"/>
      <c r="CU47" s="458"/>
      <c r="CV47" s="462"/>
      <c r="CX47" s="460">
        <v>0.16666666666666699</v>
      </c>
      <c r="CY47">
        <f t="shared" si="112"/>
        <v>91.693877551020407</v>
      </c>
      <c r="CZ47">
        <f t="shared" si="112"/>
        <v>93.153456998313658</v>
      </c>
      <c r="DA47">
        <f t="shared" si="89"/>
        <v>89.979812809689847</v>
      </c>
      <c r="DB47">
        <f t="shared" si="89"/>
        <v>89.404827713285428</v>
      </c>
      <c r="DC47">
        <f t="shared" si="89"/>
        <v>89.535814325730286</v>
      </c>
      <c r="DD47">
        <f t="shared" si="89"/>
        <v>95.012787723785166</v>
      </c>
      <c r="DE47">
        <f t="shared" si="90"/>
        <v>86.671758640443002</v>
      </c>
      <c r="DF47">
        <f t="shared" si="90"/>
        <v>91.18716577540107</v>
      </c>
      <c r="DG47">
        <f t="shared" si="90"/>
        <v>93.440836783612994</v>
      </c>
      <c r="DH47">
        <f t="shared" si="90"/>
        <v>91.937869822485212</v>
      </c>
      <c r="DI47">
        <f t="shared" si="90"/>
        <v>91.865766915921938</v>
      </c>
      <c r="DJ47">
        <f t="shared" si="90"/>
        <v>98.070309514711511</v>
      </c>
      <c r="DK47" s="377">
        <f t="shared" si="91"/>
        <v>91.26217955088083</v>
      </c>
      <c r="DL47" s="365">
        <f t="shared" si="92"/>
        <v>2.2923770632446367</v>
      </c>
      <c r="DM47" s="592"/>
      <c r="DN47" s="545"/>
      <c r="DO47" s="554"/>
      <c r="DP47" s="553"/>
      <c r="DR47" s="587">
        <v>0.16666666666666699</v>
      </c>
      <c r="DS47">
        <v>4652</v>
      </c>
      <c r="DT47">
        <v>5610</v>
      </c>
      <c r="DU47">
        <v>5097</v>
      </c>
      <c r="DV47">
        <v>4779</v>
      </c>
      <c r="DW47">
        <v>4331</v>
      </c>
      <c r="DX47" s="379">
        <v>5189</v>
      </c>
      <c r="DY47" s="379">
        <v>4705</v>
      </c>
      <c r="DZ47" s="379">
        <v>4390</v>
      </c>
      <c r="EA47" s="379">
        <v>4195</v>
      </c>
      <c r="EB47" s="379">
        <v>4966</v>
      </c>
      <c r="EC47" s="379">
        <v>5053</v>
      </c>
      <c r="ED47" s="379">
        <v>5174</v>
      </c>
      <c r="EE47" s="447">
        <f t="shared" si="113"/>
        <v>4845.083333333333</v>
      </c>
      <c r="EF47" s="446">
        <f t="shared" si="114"/>
        <v>414.30521431193762</v>
      </c>
      <c r="EG47" s="463"/>
      <c r="EH47" s="556"/>
      <c r="EI47" s="458"/>
      <c r="EJ47" s="462"/>
      <c r="EL47" s="460">
        <v>0.16666666666666699</v>
      </c>
      <c r="EM47">
        <f t="shared" si="115"/>
        <v>94.938775510204081</v>
      </c>
      <c r="EN47">
        <f t="shared" si="93"/>
        <v>94.603709949409776</v>
      </c>
      <c r="EO47">
        <f t="shared" si="93"/>
        <v>93.540099100752428</v>
      </c>
      <c r="EP47">
        <f t="shared" si="93"/>
        <v>88.059701492537314</v>
      </c>
      <c r="EQ47">
        <f t="shared" si="93"/>
        <v>86.65466186474589</v>
      </c>
      <c r="ER47">
        <f t="shared" si="93"/>
        <v>94.793569601753745</v>
      </c>
      <c r="ES47">
        <f t="shared" si="94"/>
        <v>89.841512316211563</v>
      </c>
      <c r="ET47">
        <f t="shared" si="94"/>
        <v>93.903743315508024</v>
      </c>
      <c r="EU47">
        <f t="shared" si="94"/>
        <v>91.414251470908695</v>
      </c>
      <c r="EV47">
        <f t="shared" si="94"/>
        <v>91.826923076923066</v>
      </c>
      <c r="EW47">
        <f t="shared" si="94"/>
        <v>92.157577968265542</v>
      </c>
      <c r="EX47">
        <f t="shared" si="116"/>
        <v>98.853649216660301</v>
      </c>
      <c r="EY47" s="377">
        <f t="shared" si="95"/>
        <v>91.975865969747275</v>
      </c>
      <c r="EZ47" s="365">
        <f t="shared" si="96"/>
        <v>2.7993753583910932</v>
      </c>
      <c r="FA47" s="592"/>
      <c r="FB47" s="545"/>
      <c r="FC47" s="554"/>
      <c r="FD47" s="553"/>
      <c r="FF47" s="587">
        <v>0.16666666666666699</v>
      </c>
      <c r="FG47">
        <v>4696</v>
      </c>
      <c r="FH47">
        <v>5554</v>
      </c>
      <c r="FI47">
        <v>5045</v>
      </c>
      <c r="FJ47">
        <v>4724</v>
      </c>
      <c r="FK47">
        <v>4459</v>
      </c>
      <c r="FL47" s="379">
        <v>5020</v>
      </c>
      <c r="FM47" s="379">
        <v>4886</v>
      </c>
      <c r="FN47" s="379">
        <v>4374</v>
      </c>
      <c r="FO47" s="379">
        <v>4090</v>
      </c>
      <c r="FP47" s="379">
        <v>5008</v>
      </c>
      <c r="FQ47" s="379">
        <v>4967</v>
      </c>
      <c r="FR47" s="379">
        <v>5023</v>
      </c>
      <c r="FS47" s="447">
        <f t="shared" si="117"/>
        <v>4820.5</v>
      </c>
      <c r="FT47" s="446">
        <f t="shared" si="118"/>
        <v>383.59839320926159</v>
      </c>
      <c r="FU47" s="463"/>
      <c r="FV47" s="556"/>
      <c r="FW47" s="458"/>
      <c r="FX47" s="462"/>
      <c r="FZ47" s="460">
        <v>0.16666666666666699</v>
      </c>
      <c r="GA47">
        <f t="shared" si="97"/>
        <v>95.836734693877546</v>
      </c>
      <c r="GB47">
        <f t="shared" si="97"/>
        <v>93.659359190556486</v>
      </c>
      <c r="GC47">
        <f t="shared" si="97"/>
        <v>92.585795558818134</v>
      </c>
      <c r="GD47">
        <f t="shared" si="97"/>
        <v>87.046250230329832</v>
      </c>
      <c r="GE47">
        <f t="shared" si="97"/>
        <v>89.215686274509807</v>
      </c>
      <c r="GF47">
        <f t="shared" si="97"/>
        <v>91.70624771647789</v>
      </c>
      <c r="GG47">
        <f t="shared" si="97"/>
        <v>93.297689516898984</v>
      </c>
      <c r="GH47">
        <f t="shared" si="97"/>
        <v>93.561497326203209</v>
      </c>
      <c r="GI47">
        <f t="shared" si="97"/>
        <v>89.12617127914578</v>
      </c>
      <c r="GJ47">
        <f t="shared" si="97"/>
        <v>92.603550295857985</v>
      </c>
      <c r="GK47">
        <f t="shared" si="97"/>
        <v>90.589093561918659</v>
      </c>
      <c r="GL47">
        <f t="shared" si="97"/>
        <v>95.968666411922044</v>
      </c>
      <c r="GM47" s="377">
        <f t="shared" si="98"/>
        <v>91.74800687678129</v>
      </c>
      <c r="GN47" s="365">
        <f t="shared" si="99"/>
        <v>2.534424592241296</v>
      </c>
      <c r="GO47" s="592"/>
      <c r="GP47" s="545"/>
      <c r="GQ47" s="554"/>
      <c r="GR47" s="553"/>
      <c r="GT47" s="587">
        <v>0.16666666666666699</v>
      </c>
      <c r="GU47">
        <v>4516</v>
      </c>
      <c r="GV47">
        <v>5103</v>
      </c>
      <c r="GW47">
        <v>5122</v>
      </c>
      <c r="GX47" s="379"/>
      <c r="GY47">
        <v>4546</v>
      </c>
      <c r="GZ47" s="379">
        <v>5058</v>
      </c>
      <c r="HA47" s="379">
        <v>5089</v>
      </c>
      <c r="HB47" s="379">
        <v>4423</v>
      </c>
      <c r="HC47" s="379">
        <v>4134</v>
      </c>
      <c r="HD47" s="379">
        <v>5001</v>
      </c>
      <c r="HE47" s="379">
        <v>5227</v>
      </c>
      <c r="HF47" s="379">
        <v>5080</v>
      </c>
      <c r="HG47" s="447">
        <f t="shared" si="119"/>
        <v>4845.363636363636</v>
      </c>
      <c r="HH47" s="446">
        <f t="shared" si="120"/>
        <v>368.09354048319642</v>
      </c>
      <c r="HI47" s="463"/>
      <c r="HJ47" s="556"/>
      <c r="HK47" s="458"/>
      <c r="HL47" s="462"/>
      <c r="HN47" s="460">
        <v>0.16666666666666699</v>
      </c>
      <c r="HO47">
        <f t="shared" si="121"/>
        <v>92.16326530612244</v>
      </c>
      <c r="HP47">
        <f t="shared" si="100"/>
        <v>86.053962900505894</v>
      </c>
      <c r="HQ47">
        <f t="shared" si="100"/>
        <v>93.998898880528543</v>
      </c>
      <c r="HS47">
        <f t="shared" si="101"/>
        <v>90.956382553021214</v>
      </c>
      <c r="HT47">
        <f t="shared" si="101"/>
        <v>92.400438436244059</v>
      </c>
      <c r="HU47">
        <f t="shared" si="102"/>
        <v>97.173954554134042</v>
      </c>
      <c r="HV47">
        <f t="shared" si="102"/>
        <v>94.609625668449198</v>
      </c>
      <c r="HW47">
        <f t="shared" si="102"/>
        <v>90.084985835694056</v>
      </c>
      <c r="HX47">
        <f t="shared" si="102"/>
        <v>92.474112426035504</v>
      </c>
      <c r="HY47">
        <f t="shared" si="103"/>
        <v>91.209192048148822</v>
      </c>
      <c r="HZ47">
        <f t="shared" si="122"/>
        <v>97.057699656094769</v>
      </c>
      <c r="IA47" s="377">
        <f t="shared" si="104"/>
        <v>92.11248186088838</v>
      </c>
      <c r="IB47" s="365">
        <f t="shared" si="105"/>
        <v>2.9551831495468508</v>
      </c>
      <c r="IC47" s="592"/>
      <c r="ID47" s="545"/>
      <c r="IE47" s="554"/>
      <c r="IF47" s="553"/>
    </row>
    <row r="48" spans="2:240" ht="16.5" thickTop="1" thickBot="1" x14ac:dyDescent="0.4">
      <c r="B48" s="590">
        <v>0.180555555555556</v>
      </c>
      <c r="C48">
        <v>4371</v>
      </c>
      <c r="D48">
        <v>5515</v>
      </c>
      <c r="E48">
        <v>4735</v>
      </c>
      <c r="F48">
        <v>4836</v>
      </c>
      <c r="G48">
        <v>4368</v>
      </c>
      <c r="H48" s="379">
        <v>4981</v>
      </c>
      <c r="I48" s="379">
        <v>4490</v>
      </c>
      <c r="J48" s="379">
        <v>4208</v>
      </c>
      <c r="K48" s="379">
        <v>4260</v>
      </c>
      <c r="L48" s="379">
        <v>4993</v>
      </c>
      <c r="M48" s="379">
        <v>4912</v>
      </c>
      <c r="N48" s="379">
        <v>5101</v>
      </c>
      <c r="O48" s="447">
        <f t="shared" si="106"/>
        <v>4730.833333333333</v>
      </c>
      <c r="P48" s="446">
        <f t="shared" si="107"/>
        <v>397.87180058024933</v>
      </c>
      <c r="Q48" s="459" t="s">
        <v>183</v>
      </c>
      <c r="R48" s="458">
        <f>AVERAGE(C49:C50,D47:D49,E48:E50,F48:F50,G48:G50,H48:H50,I48:I50,N48:N50,M48:M50,L48:L50,K48:K50,J48:J50)</f>
        <v>4718.5714285714284</v>
      </c>
      <c r="S48" s="458">
        <f>STDEV(C48:N50)</f>
        <v>351.05143995155964</v>
      </c>
      <c r="T48" s="457">
        <f>S48/SQRT(10)</f>
        <v>111.01221261287583</v>
      </c>
      <c r="V48" s="615">
        <v>0.180555555555556</v>
      </c>
      <c r="W48">
        <f t="shared" si="82"/>
        <v>89.204081632653072</v>
      </c>
      <c r="X48">
        <f t="shared" si="82"/>
        <v>93.001686340640816</v>
      </c>
      <c r="Y48">
        <f t="shared" si="83"/>
        <v>86.896678289594419</v>
      </c>
      <c r="Z48">
        <f t="shared" si="83"/>
        <v>89.110005527915987</v>
      </c>
      <c r="AA48">
        <f t="shared" si="83"/>
        <v>87.394957983193279</v>
      </c>
      <c r="AB48">
        <f t="shared" si="83"/>
        <v>90.993788819875775</v>
      </c>
      <c r="AC48">
        <f t="shared" si="83"/>
        <v>85.736108459041432</v>
      </c>
      <c r="AD48">
        <f t="shared" si="83"/>
        <v>90.01069518716578</v>
      </c>
      <c r="AE48">
        <f t="shared" si="83"/>
        <v>92.83068206580954</v>
      </c>
      <c r="AF48">
        <f t="shared" si="83"/>
        <v>92.326183431952657</v>
      </c>
      <c r="AG48">
        <f t="shared" si="83"/>
        <v>89.5859930694875</v>
      </c>
      <c r="AH48">
        <f t="shared" si="83"/>
        <v>97.458922430263655</v>
      </c>
      <c r="AI48" s="377">
        <f t="shared" si="84"/>
        <v>89.735532800666405</v>
      </c>
      <c r="AJ48" s="365">
        <f t="shared" si="85"/>
        <v>2.4258394110524257</v>
      </c>
      <c r="AK48" s="591" t="s">
        <v>183</v>
      </c>
      <c r="AL48" s="545">
        <f>AVERAGE(W48:W50,X48:X50,Y48:Y50,Z48:Z50,AA48:AA50,AB48:AB50,AG48:AG50)</f>
        <v>89.288924218901712</v>
      </c>
      <c r="AM48" s="545">
        <f>STDEV(W48:AG50)</f>
        <v>2.5642031192979844</v>
      </c>
      <c r="AN48" s="548">
        <f>AM48/SQRT(10)</f>
        <v>0.81087222402900894</v>
      </c>
      <c r="AP48" s="590">
        <v>0.180555555555556</v>
      </c>
      <c r="AQ48">
        <v>4952</v>
      </c>
      <c r="AR48">
        <v>5461</v>
      </c>
      <c r="AS48">
        <v>4897</v>
      </c>
      <c r="AT48">
        <v>4774</v>
      </c>
      <c r="AU48">
        <v>4418</v>
      </c>
      <c r="AV48" s="379">
        <v>5088</v>
      </c>
      <c r="AW48" s="379">
        <v>4676</v>
      </c>
      <c r="AX48" s="379">
        <v>4261</v>
      </c>
      <c r="AY48" s="379">
        <v>4274</v>
      </c>
      <c r="AZ48" s="379">
        <v>5028</v>
      </c>
      <c r="BA48" s="379">
        <v>4982</v>
      </c>
      <c r="BB48" s="379">
        <v>5146</v>
      </c>
      <c r="BC48" s="447">
        <f t="shared" si="108"/>
        <v>4829.75</v>
      </c>
      <c r="BD48" s="446">
        <f t="shared" si="109"/>
        <v>366.27786893658651</v>
      </c>
      <c r="BE48" s="459" t="s">
        <v>183</v>
      </c>
      <c r="BF48" s="458">
        <f>AVERAGE(AQ49:AQ50,AR48:AR50,AS46:AS48,AT48:AT50,AU48:AU50,AV48:AV50,AW48:AW50,BB48:BB50,BA48:BA50,AZ48:AZ50,AY48:AY50,AX48:AX50)</f>
        <v>4786.2857142857147</v>
      </c>
      <c r="BG48" s="458">
        <f>STDEV(AQ48:BB50)</f>
        <v>356.80786146047848</v>
      </c>
      <c r="BH48" s="457">
        <f>BG48/SQRT(10)</f>
        <v>112.8325529268925</v>
      </c>
      <c r="BJ48" s="615">
        <v>0.180555555555556</v>
      </c>
      <c r="BK48">
        <f t="shared" si="86"/>
        <v>101.0612244897959</v>
      </c>
      <c r="BL48">
        <f t="shared" si="86"/>
        <v>92.091062394603711</v>
      </c>
      <c r="BM48">
        <f t="shared" si="86"/>
        <v>89.869700862543596</v>
      </c>
      <c r="BN48">
        <f t="shared" si="86"/>
        <v>87.967569559609359</v>
      </c>
      <c r="BO48">
        <f t="shared" si="86"/>
        <v>88.395358143257312</v>
      </c>
      <c r="BP48">
        <f t="shared" si="86"/>
        <v>92.948483741322619</v>
      </c>
      <c r="BQ48">
        <f t="shared" si="86"/>
        <v>89.287760168035135</v>
      </c>
      <c r="BR48">
        <f t="shared" si="86"/>
        <v>91.144385026737979</v>
      </c>
      <c r="BS48">
        <f t="shared" si="86"/>
        <v>93.135759424711267</v>
      </c>
      <c r="BT48">
        <f t="shared" si="86"/>
        <v>92.973372781065095</v>
      </c>
      <c r="BU48">
        <f t="shared" si="86"/>
        <v>90.862666423490793</v>
      </c>
      <c r="BV48">
        <f t="shared" si="86"/>
        <v>98.318685517768429</v>
      </c>
      <c r="BW48" s="377">
        <f t="shared" si="87"/>
        <v>91.794303910470262</v>
      </c>
      <c r="BX48" s="365">
        <f t="shared" si="88"/>
        <v>3.5771448043040444</v>
      </c>
      <c r="BY48" s="591" t="s">
        <v>183</v>
      </c>
      <c r="BZ48" s="545">
        <f>AVERAGE(BK48:BK50,BL48:BL50,BM48:BM50,BN48:BN50,BO48:BO50,BP48:BP50,BU48:BU50)</f>
        <v>90.885359204635037</v>
      </c>
      <c r="CA48" s="545">
        <f>STDEV(BK48:BU50)</f>
        <v>2.9942180001412386</v>
      </c>
      <c r="CB48" s="548">
        <f>CA48/SQRT(10)</f>
        <v>0.94685486915206796</v>
      </c>
      <c r="CD48" s="590">
        <v>0.180555555555556</v>
      </c>
      <c r="CE48">
        <v>4574</v>
      </c>
      <c r="CF48">
        <v>5588</v>
      </c>
      <c r="CG48">
        <v>4854</v>
      </c>
      <c r="CH48">
        <v>4779</v>
      </c>
      <c r="CI48">
        <v>4519</v>
      </c>
      <c r="CJ48" s="379">
        <v>5126</v>
      </c>
      <c r="CK48" s="379">
        <v>4644</v>
      </c>
      <c r="CL48" s="379">
        <v>4268</v>
      </c>
      <c r="CM48" s="379">
        <v>4326</v>
      </c>
      <c r="CN48" s="379">
        <v>5033</v>
      </c>
      <c r="CO48" s="379">
        <v>5109</v>
      </c>
      <c r="CP48" s="379">
        <v>5172</v>
      </c>
      <c r="CQ48" s="447">
        <f t="shared" si="110"/>
        <v>4832.666666666667</v>
      </c>
      <c r="CR48" s="446">
        <f t="shared" si="111"/>
        <v>389.40498510450846</v>
      </c>
      <c r="CS48" s="459" t="s">
        <v>183</v>
      </c>
      <c r="CT48" s="458">
        <f>AVERAGE(CE48:CE50,CF47:CF49,CG48:CG50,CH48:CH50,CI48:CI50,CJ48:CJ50,CK48:CK50,CP48:CP50,CO48:CO50,CN48:CN50,CM48:CM50,CL48:CL50)</f>
        <v>4777.75</v>
      </c>
      <c r="CU48" s="458">
        <f>STDEV(CE48:CP50)</f>
        <v>366.53015099347772</v>
      </c>
      <c r="CV48" s="457">
        <f>CU48/SQRT(10)</f>
        <v>115.90701082648174</v>
      </c>
      <c r="CX48" s="615">
        <v>0.180555555555556</v>
      </c>
      <c r="CY48">
        <f t="shared" si="112"/>
        <v>93.346938775510196</v>
      </c>
      <c r="CZ48">
        <f t="shared" si="112"/>
        <v>94.232715008431697</v>
      </c>
      <c r="DA48">
        <f t="shared" si="89"/>
        <v>89.080565241328685</v>
      </c>
      <c r="DB48">
        <f t="shared" si="89"/>
        <v>88.059701492537314</v>
      </c>
      <c r="DC48">
        <f t="shared" si="89"/>
        <v>90.416166466586631</v>
      </c>
      <c r="DD48">
        <f t="shared" si="89"/>
        <v>93.642674461088788</v>
      </c>
      <c r="DE48">
        <f t="shared" si="90"/>
        <v>88.676723314874934</v>
      </c>
      <c r="DF48">
        <f t="shared" si="90"/>
        <v>91.294117647058826</v>
      </c>
      <c r="DG48">
        <f t="shared" si="90"/>
        <v>94.268903900631955</v>
      </c>
      <c r="DH48">
        <f t="shared" si="90"/>
        <v>93.065828402366861</v>
      </c>
      <c r="DI48">
        <f t="shared" si="90"/>
        <v>93.178916651468171</v>
      </c>
      <c r="DJ48">
        <f t="shared" si="90"/>
        <v>98.815437523882309</v>
      </c>
      <c r="DK48" s="377">
        <f t="shared" si="91"/>
        <v>91.751204669262179</v>
      </c>
      <c r="DL48" s="365">
        <f t="shared" si="92"/>
        <v>2.3364615803133804</v>
      </c>
      <c r="DM48" s="591" t="s">
        <v>183</v>
      </c>
      <c r="DN48" s="545">
        <f>AVERAGE(CY48:CY50,CZ48:CZ50,DA48:DA50,DB48:DB50,DC48:DC50,DD48:DD50,DI48:DI50)</f>
        <v>89.915036444695772</v>
      </c>
      <c r="DO48" s="545">
        <f>STDEV(CY48:DI50)</f>
        <v>3.6716446855422507</v>
      </c>
      <c r="DP48" s="548">
        <f>DO48/SQRT(10)</f>
        <v>1.1610759965166213</v>
      </c>
      <c r="DR48" s="590">
        <v>0.180555555555556</v>
      </c>
      <c r="DS48">
        <v>4492</v>
      </c>
      <c r="DT48">
        <v>5627</v>
      </c>
      <c r="DU48">
        <v>4787</v>
      </c>
      <c r="DV48">
        <v>4620</v>
      </c>
      <c r="DW48">
        <v>4411</v>
      </c>
      <c r="DX48" s="379">
        <v>5106</v>
      </c>
      <c r="DY48" s="379">
        <v>4801</v>
      </c>
      <c r="DZ48" s="379">
        <v>4298</v>
      </c>
      <c r="EA48" s="379">
        <v>4324</v>
      </c>
      <c r="EB48" s="379">
        <v>5235</v>
      </c>
      <c r="EC48" s="379">
        <v>5037</v>
      </c>
      <c r="ED48" s="379">
        <v>5103</v>
      </c>
      <c r="EE48" s="447">
        <f t="shared" si="113"/>
        <v>4820.083333333333</v>
      </c>
      <c r="EF48" s="446">
        <f t="shared" si="114"/>
        <v>412.00870651288943</v>
      </c>
      <c r="EG48" s="459" t="s">
        <v>183</v>
      </c>
      <c r="EH48" s="458">
        <f>AVERAGE(DS48:DS50,DT48:DT50,DU48:DU50,DV48:DV50,DW48:DW50,DX48:DX50,DY48:DY50,ED48:ED50,EC48:EC50,EB48:EB50,EA48:EA50,DZ48:DZ50)</f>
        <v>4731.0555555555557</v>
      </c>
      <c r="EI48" s="458">
        <f>STDEV(DS48:ED50)</f>
        <v>413.78758832759621</v>
      </c>
      <c r="EJ48" s="457">
        <f>EI48/SQRT(10)</f>
        <v>130.85112466233073</v>
      </c>
      <c r="EL48" s="615">
        <v>0.180555555555556</v>
      </c>
      <c r="EM48">
        <f t="shared" si="115"/>
        <v>91.673469387755105</v>
      </c>
      <c r="EN48">
        <f t="shared" si="93"/>
        <v>94.890387858347395</v>
      </c>
      <c r="EO48">
        <f t="shared" si="93"/>
        <v>87.850981831528713</v>
      </c>
      <c r="EP48">
        <f t="shared" si="93"/>
        <v>85.129906025428411</v>
      </c>
      <c r="EQ48">
        <f t="shared" si="93"/>
        <v>88.255302120848341</v>
      </c>
      <c r="ER48">
        <f t="shared" si="93"/>
        <v>93.277310924369743</v>
      </c>
      <c r="ES48">
        <f t="shared" si="94"/>
        <v>91.674622875692194</v>
      </c>
      <c r="ET48">
        <f t="shared" si="94"/>
        <v>91.935828877005349</v>
      </c>
      <c r="EU48">
        <f t="shared" si="94"/>
        <v>94.225321420788845</v>
      </c>
      <c r="EV48">
        <f t="shared" si="94"/>
        <v>96.80103550295857</v>
      </c>
      <c r="EW48">
        <f t="shared" si="94"/>
        <v>91.865766915921938</v>
      </c>
      <c r="EX48">
        <f t="shared" si="116"/>
        <v>97.497134123041647</v>
      </c>
      <c r="EY48" s="377">
        <f t="shared" si="95"/>
        <v>91.59817579460406</v>
      </c>
      <c r="EZ48" s="365">
        <f t="shared" si="96"/>
        <v>3.3894204082518251</v>
      </c>
      <c r="FA48" s="591" t="s">
        <v>183</v>
      </c>
      <c r="FB48" s="545">
        <f>AVERAGE(EM48:EM50,EN48:EN50,EO48:EO50,EP48:EP50,EQ48:EQ50,ER48:ER50,EW48:EW50)</f>
        <v>89.365384002042518</v>
      </c>
      <c r="FC48" s="545">
        <f>STDEV(EM48:EW50)</f>
        <v>3.4130783948535144</v>
      </c>
      <c r="FD48" s="548">
        <f>FC48/SQRT(10)</f>
        <v>1.0793101560448619</v>
      </c>
      <c r="FF48" s="590">
        <v>0.180555555555556</v>
      </c>
      <c r="FG48">
        <v>4553</v>
      </c>
      <c r="FH48">
        <v>5347</v>
      </c>
      <c r="FI48">
        <v>4921</v>
      </c>
      <c r="FJ48">
        <v>4618</v>
      </c>
      <c r="FK48">
        <v>4268</v>
      </c>
      <c r="FL48" s="379">
        <v>5025</v>
      </c>
      <c r="FM48" s="379">
        <v>4868</v>
      </c>
      <c r="FN48" s="379">
        <v>4250</v>
      </c>
      <c r="FO48" s="379">
        <v>4012</v>
      </c>
      <c r="FP48" s="379">
        <v>5027</v>
      </c>
      <c r="FQ48" s="379">
        <v>4955</v>
      </c>
      <c r="FR48" s="379">
        <v>5090</v>
      </c>
      <c r="FS48" s="447">
        <f t="shared" si="117"/>
        <v>4744.5</v>
      </c>
      <c r="FT48" s="446">
        <f t="shared" si="118"/>
        <v>403.66401420443259</v>
      </c>
      <c r="FU48" s="459" t="s">
        <v>183</v>
      </c>
      <c r="FV48" s="458">
        <f>AVERAGE(FG48:FG50,FH47:FH49,FI48:FI50,FJ48:FJ50,FK48:FK50,FL48:FL50,FM48:FM50,FR48:FR50,FQ48:FQ50,FP48:FP50,FO48:FO50,FN48:FN50)</f>
        <v>4705.1944444444443</v>
      </c>
      <c r="FW48" s="458">
        <f>STDEV(FG48:FR50)</f>
        <v>415.90120927092272</v>
      </c>
      <c r="FX48" s="457">
        <f>FW48/SQRT(10)</f>
        <v>131.5195102914453</v>
      </c>
      <c r="FZ48" s="615">
        <v>0.180555555555556</v>
      </c>
      <c r="GA48">
        <f t="shared" si="97"/>
        <v>92.91836734693878</v>
      </c>
      <c r="GB48">
        <f t="shared" si="97"/>
        <v>90.168634064080948</v>
      </c>
      <c r="GC48">
        <f t="shared" si="97"/>
        <v>90.310148651128657</v>
      </c>
      <c r="GD48">
        <f t="shared" si="97"/>
        <v>85.093053252257235</v>
      </c>
      <c r="GE48">
        <f t="shared" si="97"/>
        <v>85.394157663065229</v>
      </c>
      <c r="GF48">
        <f t="shared" si="97"/>
        <v>91.797588600657647</v>
      </c>
      <c r="GG48">
        <f t="shared" si="97"/>
        <v>92.953981286996367</v>
      </c>
      <c r="GH48">
        <f t="shared" si="97"/>
        <v>90.909090909090907</v>
      </c>
      <c r="GI48">
        <f t="shared" si="97"/>
        <v>87.426454565264763</v>
      </c>
      <c r="GJ48">
        <f t="shared" si="97"/>
        <v>92.95488165680473</v>
      </c>
      <c r="GK48">
        <f t="shared" si="97"/>
        <v>90.370235272660949</v>
      </c>
      <c r="GL48">
        <f t="shared" si="97"/>
        <v>97.248758119984714</v>
      </c>
      <c r="GM48" s="377">
        <f t="shared" si="98"/>
        <v>90.026963024449657</v>
      </c>
      <c r="GN48" s="365">
        <f t="shared" si="99"/>
        <v>2.867066845069826</v>
      </c>
      <c r="GO48" s="591" t="s">
        <v>183</v>
      </c>
      <c r="GP48" s="545">
        <f>AVERAGE(GA48:GA50,GB48:GB50,GC48:GC50,GD48:GD50,GE48:GE50,GF48:GF50,GK48:GK50)</f>
        <v>89.041352650845013</v>
      </c>
      <c r="GQ48" s="545">
        <f>STDEV(GA48:GK50)</f>
        <v>3.328276109997546</v>
      </c>
      <c r="GR48" s="548">
        <f>GQ48/SQRT(10)</f>
        <v>1.0524933189517354</v>
      </c>
      <c r="GT48" s="590">
        <v>0.180555555555556</v>
      </c>
      <c r="GU48">
        <v>4527</v>
      </c>
      <c r="GV48">
        <v>5320</v>
      </c>
      <c r="GW48">
        <v>5006</v>
      </c>
      <c r="GX48" s="379"/>
      <c r="GY48">
        <v>4503</v>
      </c>
      <c r="GZ48" s="379">
        <v>4962</v>
      </c>
      <c r="HA48" s="379">
        <v>4885</v>
      </c>
      <c r="HB48" s="379">
        <v>4338</v>
      </c>
      <c r="HC48" s="379">
        <v>4158</v>
      </c>
      <c r="HD48" s="379">
        <v>4957</v>
      </c>
      <c r="HE48" s="379">
        <v>5118</v>
      </c>
      <c r="HF48" s="379">
        <v>5200</v>
      </c>
      <c r="HG48" s="447">
        <f t="shared" si="119"/>
        <v>4815.818181818182</v>
      </c>
      <c r="HH48" s="446">
        <f t="shared" si="120"/>
        <v>376.51980510507497</v>
      </c>
      <c r="HI48" s="459" t="s">
        <v>183</v>
      </c>
      <c r="HJ48" s="458">
        <f>AVERAGE(GU48:GU50,GV48:GV50,GW48:GW50,GX48:GX50,GY48:GY50,GZ48:GZ50,HA48:HA50,HF48:HF50,HE48:HE50,HD48:HD50,HC48:HC50,HB48:HB50)</f>
        <v>4768.575757575758</v>
      </c>
      <c r="HK48" s="458">
        <f>STDEV(GU48:HF50)</f>
        <v>382.01088255956711</v>
      </c>
      <c r="HL48" s="457">
        <f>HK48/SQRT(10)</f>
        <v>120.80244798593253</v>
      </c>
      <c r="HN48" s="615">
        <v>0.180555555555556</v>
      </c>
      <c r="HO48">
        <f t="shared" si="121"/>
        <v>92.387755102040813</v>
      </c>
      <c r="HP48">
        <f t="shared" si="100"/>
        <v>89.713322091062395</v>
      </c>
      <c r="HQ48">
        <f t="shared" si="100"/>
        <v>91.870067902367396</v>
      </c>
      <c r="HS48">
        <f t="shared" si="101"/>
        <v>90.096038415366138</v>
      </c>
      <c r="HT48">
        <f t="shared" si="101"/>
        <v>90.64669345999269</v>
      </c>
      <c r="HU48">
        <f t="shared" si="102"/>
        <v>93.278594615237736</v>
      </c>
      <c r="HV48">
        <f t="shared" si="102"/>
        <v>92.79144385026737</v>
      </c>
      <c r="HW48">
        <f t="shared" si="102"/>
        <v>90.60797559381129</v>
      </c>
      <c r="HX48">
        <f t="shared" si="102"/>
        <v>91.660502958579883</v>
      </c>
      <c r="HY48">
        <f t="shared" si="103"/>
        <v>90.406711654203903</v>
      </c>
      <c r="HZ48">
        <f t="shared" si="122"/>
        <v>99.350401222774167</v>
      </c>
      <c r="IA48" s="377">
        <f t="shared" si="104"/>
        <v>91.34591056429295</v>
      </c>
      <c r="IB48" s="365">
        <f t="shared" si="105"/>
        <v>1.221431588841478</v>
      </c>
      <c r="IC48" s="591" t="s">
        <v>183</v>
      </c>
      <c r="ID48" s="545">
        <f>AVERAGE(HO48:HO50,HP48:HP50,HQ48:HQ50,HR48:HR50,HS48:HS50,HT48:HT50,HY48:HY50)</f>
        <v>89.983846843713479</v>
      </c>
      <c r="IE48" s="545">
        <f>STDEV(HO48:HY50)</f>
        <v>2.0545536593018245</v>
      </c>
      <c r="IF48" s="548">
        <f>IE48/SQRT(10)</f>
        <v>0.64970691384273549</v>
      </c>
    </row>
    <row r="49" spans="2:240" ht="16.5" thickTop="1" thickBot="1" x14ac:dyDescent="0.4">
      <c r="B49" s="587">
        <v>0.194444444444445</v>
      </c>
      <c r="C49">
        <v>4315</v>
      </c>
      <c r="D49">
        <v>5354</v>
      </c>
      <c r="E49">
        <v>4729</v>
      </c>
      <c r="F49">
        <v>4731</v>
      </c>
      <c r="G49">
        <v>4656</v>
      </c>
      <c r="H49" s="393">
        <v>4883</v>
      </c>
      <c r="I49" s="393">
        <v>4434</v>
      </c>
      <c r="J49" s="393">
        <v>4317</v>
      </c>
      <c r="K49" s="393">
        <v>4215</v>
      </c>
      <c r="L49" s="393">
        <v>4844</v>
      </c>
      <c r="M49" s="393">
        <v>4870</v>
      </c>
      <c r="N49" s="393">
        <v>5002</v>
      </c>
      <c r="O49" s="447">
        <f t="shared" si="106"/>
        <v>4695.833333333333</v>
      </c>
      <c r="P49" s="446">
        <f t="shared" si="107"/>
        <v>331.17829126629152</v>
      </c>
      <c r="Q49" s="455"/>
      <c r="R49" s="458"/>
      <c r="S49" s="454"/>
      <c r="T49" s="453"/>
      <c r="V49" s="448">
        <v>0.194444444444445</v>
      </c>
      <c r="W49">
        <f>C49/C$34*100</f>
        <v>88.061224489795919</v>
      </c>
      <c r="X49">
        <f t="shared" si="82"/>
        <v>90.286677908937605</v>
      </c>
      <c r="Y49">
        <f t="shared" si="83"/>
        <v>86.786566342448154</v>
      </c>
      <c r="Z49">
        <f t="shared" si="83"/>
        <v>87.175234936428964</v>
      </c>
      <c r="AA49">
        <f t="shared" si="83"/>
        <v>93.157262905162071</v>
      </c>
      <c r="AB49">
        <f t="shared" si="83"/>
        <v>89.2035074899525</v>
      </c>
      <c r="AC49">
        <f t="shared" si="83"/>
        <v>84.666793966011085</v>
      </c>
      <c r="AD49">
        <f t="shared" si="83"/>
        <v>92.342245989304814</v>
      </c>
      <c r="AE49">
        <f t="shared" si="83"/>
        <v>91.850076269339723</v>
      </c>
      <c r="AF49">
        <f t="shared" si="83"/>
        <v>89.571005917159766</v>
      </c>
      <c r="AG49">
        <f t="shared" si="83"/>
        <v>88.819989057085536</v>
      </c>
      <c r="AH49">
        <f t="shared" si="83"/>
        <v>95.567443637753158</v>
      </c>
      <c r="AI49" s="377">
        <f t="shared" si="84"/>
        <v>89.265507751966027</v>
      </c>
      <c r="AJ49" s="365">
        <f t="shared" si="85"/>
        <v>2.5640471319537887</v>
      </c>
      <c r="AK49" s="546"/>
      <c r="AL49" s="545"/>
      <c r="AM49" s="544"/>
      <c r="AN49" s="543"/>
      <c r="AP49" s="587">
        <v>0.194444444444445</v>
      </c>
      <c r="AQ49">
        <v>4591</v>
      </c>
      <c r="AR49">
        <v>5504</v>
      </c>
      <c r="AS49">
        <v>4903</v>
      </c>
      <c r="AT49">
        <v>4722</v>
      </c>
      <c r="AU49">
        <v>4426</v>
      </c>
      <c r="AV49" s="393">
        <v>4926</v>
      </c>
      <c r="AW49" s="393">
        <v>4462</v>
      </c>
      <c r="AX49" s="393">
        <v>4313</v>
      </c>
      <c r="AY49" s="393">
        <v>4237</v>
      </c>
      <c r="AZ49" s="393">
        <v>4953</v>
      </c>
      <c r="BA49" s="393">
        <v>5059</v>
      </c>
      <c r="BB49" s="393">
        <v>5008</v>
      </c>
      <c r="BC49" s="447">
        <f t="shared" si="108"/>
        <v>4758.666666666667</v>
      </c>
      <c r="BD49" s="446">
        <f t="shared" si="109"/>
        <v>368.45829499621141</v>
      </c>
      <c r="BE49" s="455"/>
      <c r="BF49" s="458"/>
      <c r="BG49" s="454"/>
      <c r="BH49" s="453"/>
      <c r="BJ49" s="448">
        <v>0.194444444444445</v>
      </c>
      <c r="BK49">
        <f>AQ49/AQ$34*100</f>
        <v>93.693877551020407</v>
      </c>
      <c r="BL49">
        <f t="shared" si="86"/>
        <v>92.816188870151777</v>
      </c>
      <c r="BM49">
        <f t="shared" si="86"/>
        <v>89.979812809689847</v>
      </c>
      <c r="BN49">
        <f t="shared" si="86"/>
        <v>87.009397457158656</v>
      </c>
      <c r="BO49">
        <f t="shared" si="86"/>
        <v>88.555422168867551</v>
      </c>
      <c r="BP49">
        <f t="shared" si="86"/>
        <v>89.989039093898427</v>
      </c>
      <c r="BQ49">
        <f t="shared" si="86"/>
        <v>85.201451212526251</v>
      </c>
      <c r="BR49">
        <f t="shared" si="86"/>
        <v>92.256684491978618</v>
      </c>
      <c r="BS49">
        <f t="shared" si="86"/>
        <v>92.329483547613862</v>
      </c>
      <c r="BT49">
        <f t="shared" si="86"/>
        <v>91.586538461538453</v>
      </c>
      <c r="BU49">
        <f t="shared" si="86"/>
        <v>92.267007112894404</v>
      </c>
      <c r="BV49">
        <f t="shared" si="86"/>
        <v>95.682078716087133</v>
      </c>
      <c r="BW49" s="377">
        <f t="shared" si="87"/>
        <v>90.516809343394385</v>
      </c>
      <c r="BX49" s="365">
        <f t="shared" si="88"/>
        <v>2.6621474618586896</v>
      </c>
      <c r="BY49" s="546"/>
      <c r="BZ49" s="545"/>
      <c r="CA49" s="544"/>
      <c r="CB49" s="543"/>
      <c r="CD49" s="587">
        <v>0.194444444444445</v>
      </c>
      <c r="CE49">
        <v>4482</v>
      </c>
      <c r="CF49">
        <v>5431</v>
      </c>
      <c r="CG49">
        <v>4844</v>
      </c>
      <c r="CH49">
        <v>4632</v>
      </c>
      <c r="CI49">
        <v>4238</v>
      </c>
      <c r="CJ49" s="393">
        <v>5125</v>
      </c>
      <c r="CK49" s="393">
        <v>4584</v>
      </c>
      <c r="CL49" s="393">
        <v>4190</v>
      </c>
      <c r="CM49" s="393">
        <v>4189</v>
      </c>
      <c r="CN49" s="393">
        <v>4939</v>
      </c>
      <c r="CO49" s="393">
        <v>5034</v>
      </c>
      <c r="CP49" s="393">
        <v>5099</v>
      </c>
      <c r="CQ49" s="447">
        <f t="shared" si="110"/>
        <v>4732.25</v>
      </c>
      <c r="CR49" s="446">
        <f t="shared" si="111"/>
        <v>410.25360781749714</v>
      </c>
      <c r="CS49" s="455"/>
      <c r="CT49" s="458"/>
      <c r="CU49" s="454"/>
      <c r="CV49" s="453"/>
      <c r="CX49" s="448">
        <v>0.194444444444445</v>
      </c>
      <c r="CY49">
        <f t="shared" si="112"/>
        <v>91.469387755102034</v>
      </c>
      <c r="CZ49">
        <f t="shared" si="112"/>
        <v>91.585160202360882</v>
      </c>
      <c r="DA49">
        <f t="shared" si="89"/>
        <v>88.897045329418248</v>
      </c>
      <c r="DB49">
        <f t="shared" si="89"/>
        <v>85.351022664455499</v>
      </c>
      <c r="DC49">
        <f t="shared" si="89"/>
        <v>84.79391756702681</v>
      </c>
      <c r="DD49">
        <f t="shared" si="89"/>
        <v>93.624406284252842</v>
      </c>
      <c r="DE49">
        <f t="shared" si="90"/>
        <v>87.531029215199538</v>
      </c>
      <c r="DF49">
        <f t="shared" si="90"/>
        <v>89.62566844919786</v>
      </c>
      <c r="DG49">
        <f t="shared" si="90"/>
        <v>91.28350403137938</v>
      </c>
      <c r="DH49">
        <f t="shared" si="90"/>
        <v>91.327662721893489</v>
      </c>
      <c r="DI49">
        <f t="shared" si="90"/>
        <v>91.811052343607514</v>
      </c>
      <c r="DJ49">
        <f t="shared" si="90"/>
        <v>97.420710737485678</v>
      </c>
      <c r="DK49" s="377">
        <f t="shared" si="91"/>
        <v>89.754532414899458</v>
      </c>
      <c r="DL49" s="365">
        <f t="shared" si="92"/>
        <v>2.8284991139542166</v>
      </c>
      <c r="DM49" s="546"/>
      <c r="DN49" s="545"/>
      <c r="DO49" s="544"/>
      <c r="DP49" s="543"/>
      <c r="DR49" s="587">
        <v>0.194444444444445</v>
      </c>
      <c r="DS49">
        <v>4460</v>
      </c>
      <c r="DT49">
        <v>5495</v>
      </c>
      <c r="DU49">
        <v>4961</v>
      </c>
      <c r="DV49">
        <v>4582</v>
      </c>
      <c r="DW49">
        <v>4137</v>
      </c>
      <c r="DX49" s="393">
        <v>5020</v>
      </c>
      <c r="DY49" s="393">
        <v>4682</v>
      </c>
      <c r="DZ49" s="393">
        <v>4215</v>
      </c>
      <c r="EA49" s="393">
        <v>4042</v>
      </c>
      <c r="EB49" s="393">
        <v>4904</v>
      </c>
      <c r="EC49" s="393">
        <v>5041</v>
      </c>
      <c r="ED49" s="393">
        <v>4873</v>
      </c>
      <c r="EE49" s="447">
        <f t="shared" si="113"/>
        <v>4701</v>
      </c>
      <c r="EF49" s="446">
        <f t="shared" si="114"/>
        <v>431.42111888290987</v>
      </c>
      <c r="EG49" s="455"/>
      <c r="EH49" s="458"/>
      <c r="EI49" s="454"/>
      <c r="EJ49" s="453"/>
      <c r="EL49" s="448">
        <v>0.194444444444445</v>
      </c>
      <c r="EM49">
        <f t="shared" si="115"/>
        <v>91.020408163265316</v>
      </c>
      <c r="EN49">
        <f t="shared" si="93"/>
        <v>92.664418212478921</v>
      </c>
      <c r="EO49">
        <f t="shared" si="93"/>
        <v>91.044228298770406</v>
      </c>
      <c r="EP49">
        <f t="shared" si="93"/>
        <v>84.429703335175972</v>
      </c>
      <c r="EQ49">
        <f t="shared" si="93"/>
        <v>82.773109243697476</v>
      </c>
      <c r="ER49">
        <f t="shared" si="93"/>
        <v>91.70624771647789</v>
      </c>
      <c r="ES49">
        <f t="shared" si="94"/>
        <v>89.402329578002664</v>
      </c>
      <c r="ET49">
        <f t="shared" si="94"/>
        <v>90.160427807486627</v>
      </c>
      <c r="EU49">
        <f t="shared" si="94"/>
        <v>88.080191762911312</v>
      </c>
      <c r="EV49">
        <f t="shared" si="94"/>
        <v>90.680473372781066</v>
      </c>
      <c r="EW49">
        <f t="shared" si="94"/>
        <v>91.938719679007846</v>
      </c>
      <c r="EX49">
        <f t="shared" si="116"/>
        <v>93.102789453572797</v>
      </c>
      <c r="EY49" s="377">
        <f t="shared" si="95"/>
        <v>89.445477924550502</v>
      </c>
      <c r="EZ49" s="365">
        <f t="shared" si="96"/>
        <v>3.1671130830975027</v>
      </c>
      <c r="FA49" s="546"/>
      <c r="FB49" s="545"/>
      <c r="FC49" s="544"/>
      <c r="FD49" s="543"/>
      <c r="FF49" s="587">
        <v>0.194444444444445</v>
      </c>
      <c r="FG49">
        <v>4388</v>
      </c>
      <c r="FH49">
        <v>5422</v>
      </c>
      <c r="FI49">
        <v>4846</v>
      </c>
      <c r="FJ49">
        <v>4500</v>
      </c>
      <c r="FK49">
        <v>4369</v>
      </c>
      <c r="FL49" s="393">
        <v>5057</v>
      </c>
      <c r="FM49" s="393">
        <v>4809</v>
      </c>
      <c r="FN49" s="393">
        <v>4405</v>
      </c>
      <c r="FO49" s="393">
        <v>3890</v>
      </c>
      <c r="FP49" s="393">
        <v>4766</v>
      </c>
      <c r="FQ49" s="393">
        <v>5026</v>
      </c>
      <c r="FR49" s="393">
        <v>5032</v>
      </c>
      <c r="FS49" s="447">
        <f t="shared" si="117"/>
        <v>4709.166666666667</v>
      </c>
      <c r="FT49" s="446">
        <f t="shared" si="118"/>
        <v>414.70774667410683</v>
      </c>
      <c r="FU49" s="455"/>
      <c r="FV49" s="458"/>
      <c r="FW49" s="454"/>
      <c r="FX49" s="453"/>
      <c r="FZ49" s="448">
        <v>0.194444444444445</v>
      </c>
      <c r="GA49">
        <f t="shared" si="97"/>
        <v>89.551020408163268</v>
      </c>
      <c r="GB49">
        <f t="shared" si="97"/>
        <v>91.433389544688026</v>
      </c>
      <c r="GC49">
        <f t="shared" si="97"/>
        <v>88.933749311800327</v>
      </c>
      <c r="GD49">
        <f t="shared" si="97"/>
        <v>82.91873963515755</v>
      </c>
      <c r="GE49">
        <f t="shared" si="97"/>
        <v>87.414965986394549</v>
      </c>
      <c r="GF49">
        <f t="shared" si="97"/>
        <v>92.382170259408113</v>
      </c>
      <c r="GG49">
        <f t="shared" si="97"/>
        <v>91.827382088982247</v>
      </c>
      <c r="GH49">
        <f t="shared" si="97"/>
        <v>94.224598930481278</v>
      </c>
      <c r="GI49">
        <f t="shared" si="97"/>
        <v>84.767923294835484</v>
      </c>
      <c r="GJ49">
        <f t="shared" si="97"/>
        <v>88.128698224852073</v>
      </c>
      <c r="GK49">
        <f t="shared" si="97"/>
        <v>91.665146817435712</v>
      </c>
      <c r="GL49">
        <f t="shared" si="97"/>
        <v>96.140619029423007</v>
      </c>
      <c r="GM49" s="377">
        <f t="shared" si="98"/>
        <v>89.38616222747261</v>
      </c>
      <c r="GN49" s="365">
        <f t="shared" si="99"/>
        <v>3.4144599946340257</v>
      </c>
      <c r="GO49" s="546"/>
      <c r="GP49" s="545"/>
      <c r="GQ49" s="544"/>
      <c r="GR49" s="543"/>
      <c r="GT49" s="587">
        <v>0.194444444444445</v>
      </c>
      <c r="GU49">
        <v>4538</v>
      </c>
      <c r="GV49">
        <v>5475</v>
      </c>
      <c r="GW49">
        <v>4909</v>
      </c>
      <c r="GX49" s="379"/>
      <c r="GY49">
        <v>4366</v>
      </c>
      <c r="GZ49" s="393">
        <v>4982</v>
      </c>
      <c r="HA49" s="393">
        <v>4850</v>
      </c>
      <c r="HB49" s="393">
        <v>4419</v>
      </c>
      <c r="HC49" s="393">
        <v>4050</v>
      </c>
      <c r="HD49" s="393">
        <v>4888</v>
      </c>
      <c r="HE49" s="393">
        <v>4961</v>
      </c>
      <c r="HF49" s="393">
        <v>5058</v>
      </c>
      <c r="HG49" s="447">
        <f t="shared" si="119"/>
        <v>4772.363636363636</v>
      </c>
      <c r="HH49" s="446">
        <f t="shared" si="120"/>
        <v>394.92006095595417</v>
      </c>
      <c r="HI49" s="455"/>
      <c r="HJ49" s="458"/>
      <c r="HK49" s="454"/>
      <c r="HL49" s="453"/>
      <c r="HN49" s="448">
        <v>0.194444444444445</v>
      </c>
      <c r="HO49">
        <f t="shared" si="121"/>
        <v>92.612244897959187</v>
      </c>
      <c r="HP49">
        <f t="shared" si="100"/>
        <v>92.32715008431704</v>
      </c>
      <c r="HQ49">
        <f t="shared" si="100"/>
        <v>90.089924756836112</v>
      </c>
      <c r="HS49">
        <f t="shared" si="101"/>
        <v>87.354941976790712</v>
      </c>
      <c r="HT49">
        <f t="shared" si="101"/>
        <v>91.012056996711735</v>
      </c>
      <c r="HU49">
        <f t="shared" si="102"/>
        <v>92.61027305709375</v>
      </c>
      <c r="HV49">
        <f t="shared" si="102"/>
        <v>94.524064171122987</v>
      </c>
      <c r="HW49">
        <f t="shared" si="102"/>
        <v>88.254521682283723</v>
      </c>
      <c r="HX49">
        <f t="shared" si="102"/>
        <v>90.384615384615387</v>
      </c>
      <c r="HY49">
        <f t="shared" si="103"/>
        <v>89.148276490972094</v>
      </c>
      <c r="HZ49">
        <f t="shared" si="122"/>
        <v>96.637371035536873</v>
      </c>
      <c r="IA49" s="377">
        <f t="shared" si="104"/>
        <v>90.83180694987027</v>
      </c>
      <c r="IB49" s="365">
        <f t="shared" si="105"/>
        <v>2.2248555314025906</v>
      </c>
      <c r="IC49" s="546"/>
      <c r="ID49" s="545"/>
      <c r="IE49" s="544"/>
      <c r="IF49" s="543"/>
    </row>
    <row r="50" spans="2:240" ht="16.5" thickTop="1" thickBot="1" x14ac:dyDescent="0.4">
      <c r="B50" s="614">
        <v>0.20833333333333301</v>
      </c>
      <c r="C50">
        <v>4666</v>
      </c>
      <c r="D50">
        <v>5365</v>
      </c>
      <c r="E50">
        <v>4824</v>
      </c>
      <c r="F50">
        <v>4674</v>
      </c>
      <c r="G50">
        <v>4380</v>
      </c>
      <c r="H50" s="379">
        <v>4873</v>
      </c>
      <c r="I50" s="379">
        <v>4392</v>
      </c>
      <c r="J50" s="379">
        <v>4254</v>
      </c>
      <c r="K50" s="379">
        <v>4112</v>
      </c>
      <c r="L50" s="379">
        <v>4867</v>
      </c>
      <c r="M50" s="379">
        <v>4846</v>
      </c>
      <c r="N50" s="379">
        <v>4972</v>
      </c>
      <c r="O50" s="447">
        <f>AVERAGE(C50:N50)</f>
        <v>4685.416666666667</v>
      </c>
      <c r="P50" s="446">
        <f>STDEV(C50:N50)</f>
        <v>350.57393418982724</v>
      </c>
      <c r="Q50" s="445"/>
      <c r="R50" s="443"/>
      <c r="S50" s="443"/>
      <c r="T50" s="442"/>
      <c r="V50" s="613">
        <v>0.20833333333333301</v>
      </c>
      <c r="W50">
        <f>C50/C$34*100</f>
        <v>95.224489795918359</v>
      </c>
      <c r="X50">
        <f t="shared" si="82"/>
        <v>90.472175379426645</v>
      </c>
      <c r="Y50">
        <f t="shared" si="83"/>
        <v>88.530005505597359</v>
      </c>
      <c r="Z50">
        <f t="shared" si="83"/>
        <v>86.124930901050305</v>
      </c>
      <c r="AA50">
        <f t="shared" si="83"/>
        <v>87.635054021608639</v>
      </c>
      <c r="AB50">
        <f t="shared" si="83"/>
        <v>89.020825721592985</v>
      </c>
      <c r="AC50">
        <f t="shared" si="83"/>
        <v>83.864808096238306</v>
      </c>
      <c r="AD50">
        <f t="shared" si="83"/>
        <v>90.994652406417103</v>
      </c>
      <c r="AE50">
        <f t="shared" si="83"/>
        <v>89.605578557419918</v>
      </c>
      <c r="AF50">
        <f t="shared" si="83"/>
        <v>89.996301775147927</v>
      </c>
      <c r="AG50">
        <f t="shared" si="83"/>
        <v>88.38227247857013</v>
      </c>
      <c r="AH50">
        <f t="shared" si="83"/>
        <v>94.994268246083308</v>
      </c>
      <c r="AI50" s="377">
        <f t="shared" si="84"/>
        <v>89.077372239907973</v>
      </c>
      <c r="AJ50" s="365">
        <f t="shared" si="85"/>
        <v>2.8859299171980459</v>
      </c>
      <c r="AK50" s="537"/>
      <c r="AL50" s="536"/>
      <c r="AM50" s="536"/>
      <c r="AN50" s="535"/>
      <c r="AP50" s="614">
        <v>0.20833333333333301</v>
      </c>
      <c r="AQ50">
        <v>4403</v>
      </c>
      <c r="AR50">
        <v>5329</v>
      </c>
      <c r="AS50">
        <v>4906</v>
      </c>
      <c r="AT50">
        <v>4631</v>
      </c>
      <c r="AU50">
        <v>4457</v>
      </c>
      <c r="AV50" s="379">
        <v>5085</v>
      </c>
      <c r="AW50" s="379">
        <v>4557</v>
      </c>
      <c r="AX50" s="379">
        <v>4303</v>
      </c>
      <c r="AY50" s="379">
        <v>4308</v>
      </c>
      <c r="AZ50" s="379">
        <v>4832</v>
      </c>
      <c r="BA50" s="379">
        <v>5150</v>
      </c>
      <c r="BB50" s="379">
        <v>5145</v>
      </c>
      <c r="BC50" s="447">
        <f>AVERAGE(AQ50:BB50)</f>
        <v>4758.833333333333</v>
      </c>
      <c r="BD50" s="446">
        <f>STDEV(AQ50:BB50)</f>
        <v>362.62373019008243</v>
      </c>
      <c r="BE50" s="445"/>
      <c r="BF50" s="443"/>
      <c r="BG50" s="443"/>
      <c r="BH50" s="442"/>
      <c r="BJ50" s="613">
        <v>0.20833333333333301</v>
      </c>
      <c r="BK50">
        <f>AQ50/AQ$34*100</f>
        <v>89.857142857142861</v>
      </c>
      <c r="BL50">
        <f t="shared" si="86"/>
        <v>89.865092748735236</v>
      </c>
      <c r="BM50">
        <f t="shared" si="86"/>
        <v>90.034868783262993</v>
      </c>
      <c r="BN50">
        <f t="shared" si="86"/>
        <v>85.332596277869911</v>
      </c>
      <c r="BO50">
        <f t="shared" si="86"/>
        <v>89.17567026810724</v>
      </c>
      <c r="BP50">
        <f t="shared" si="86"/>
        <v>92.893679210814767</v>
      </c>
      <c r="BQ50">
        <f t="shared" si="86"/>
        <v>87.01546687034562</v>
      </c>
      <c r="BR50">
        <f t="shared" si="86"/>
        <v>92.042780748663105</v>
      </c>
      <c r="BS50">
        <f t="shared" si="86"/>
        <v>93.876661582044022</v>
      </c>
      <c r="BT50">
        <f t="shared" si="86"/>
        <v>89.349112426035504</v>
      </c>
      <c r="BU50">
        <f t="shared" si="86"/>
        <v>93.926682473098666</v>
      </c>
      <c r="BV50">
        <f t="shared" si="86"/>
        <v>98.299579671379448</v>
      </c>
      <c r="BW50" s="377">
        <f t="shared" si="87"/>
        <v>90.306341295101817</v>
      </c>
      <c r="BX50" s="365">
        <f t="shared" si="88"/>
        <v>2.7165505988008545</v>
      </c>
      <c r="BY50" s="537"/>
      <c r="BZ50" s="536"/>
      <c r="CA50" s="536"/>
      <c r="CB50" s="535"/>
      <c r="CD50" s="614">
        <v>0.20833333333333301</v>
      </c>
      <c r="CE50">
        <v>4205</v>
      </c>
      <c r="CF50">
        <v>5240</v>
      </c>
      <c r="CG50" s="393">
        <v>4734</v>
      </c>
      <c r="CH50">
        <v>4653</v>
      </c>
      <c r="CI50">
        <v>4521</v>
      </c>
      <c r="CJ50" s="379">
        <v>4967</v>
      </c>
      <c r="CK50" s="379">
        <v>4509</v>
      </c>
      <c r="CL50" s="379">
        <v>4864</v>
      </c>
      <c r="CM50" s="379">
        <v>4281</v>
      </c>
      <c r="CN50" s="379">
        <v>4946</v>
      </c>
      <c r="CO50" s="379">
        <v>4975</v>
      </c>
      <c r="CP50" s="379">
        <v>5041</v>
      </c>
      <c r="CQ50" s="447">
        <f t="shared" si="110"/>
        <v>4744.666666666667</v>
      </c>
      <c r="CR50" s="446">
        <f t="shared" si="111"/>
        <v>317.76759184070738</v>
      </c>
      <c r="CS50" s="445"/>
      <c r="CT50" s="443"/>
      <c r="CU50" s="443"/>
      <c r="CV50" s="442"/>
      <c r="CX50" s="613">
        <v>0.20833333333333301</v>
      </c>
      <c r="CY50">
        <f t="shared" si="112"/>
        <v>85.816326530612244</v>
      </c>
      <c r="CZ50">
        <f t="shared" si="112"/>
        <v>88.364249578414842</v>
      </c>
      <c r="DA50">
        <f t="shared" si="89"/>
        <v>86.87832629840338</v>
      </c>
      <c r="DB50">
        <f t="shared" si="89"/>
        <v>85.737976782752895</v>
      </c>
      <c r="DC50">
        <f t="shared" si="89"/>
        <v>90.456182472989198</v>
      </c>
      <c r="DD50">
        <f t="shared" si="89"/>
        <v>90.738034344172448</v>
      </c>
      <c r="DE50">
        <f t="shared" si="90"/>
        <v>86.098911590605312</v>
      </c>
      <c r="DF50">
        <f t="shared" si="90"/>
        <v>104.04278074866311</v>
      </c>
      <c r="DG50">
        <f t="shared" si="90"/>
        <v>93.288298104162124</v>
      </c>
      <c r="DH50">
        <f t="shared" si="90"/>
        <v>91.457100591715985</v>
      </c>
      <c r="DI50">
        <f t="shared" si="90"/>
        <v>90.734999088090461</v>
      </c>
      <c r="DJ50">
        <f t="shared" si="90"/>
        <v>96.312571646923956</v>
      </c>
      <c r="DK50" s="377">
        <f t="shared" si="91"/>
        <v>90.328471466416531</v>
      </c>
      <c r="DL50" s="365">
        <f t="shared" si="92"/>
        <v>5.2301903644848968</v>
      </c>
      <c r="DM50" s="537"/>
      <c r="DN50" s="536"/>
      <c r="DO50" s="536"/>
      <c r="DP50" s="535"/>
      <c r="DR50" s="614">
        <v>0.20833333333333301</v>
      </c>
      <c r="DS50">
        <v>4345</v>
      </c>
      <c r="DT50">
        <v>5523</v>
      </c>
      <c r="DU50">
        <v>4909</v>
      </c>
      <c r="DV50">
        <v>4481</v>
      </c>
      <c r="DW50">
        <v>4139</v>
      </c>
      <c r="DX50" s="379">
        <v>4973</v>
      </c>
      <c r="DY50" s="379">
        <v>4611</v>
      </c>
      <c r="DZ50" s="379">
        <v>4285</v>
      </c>
      <c r="EA50" s="379">
        <v>4104</v>
      </c>
      <c r="EB50" s="379">
        <v>4879</v>
      </c>
      <c r="EC50" s="379">
        <v>4936</v>
      </c>
      <c r="ED50" s="379">
        <v>4880</v>
      </c>
      <c r="EE50" s="447">
        <f t="shared" si="113"/>
        <v>4672.083333333333</v>
      </c>
      <c r="EF50" s="446">
        <f t="shared" si="114"/>
        <v>418.91558236894832</v>
      </c>
      <c r="EG50" s="445"/>
      <c r="EH50" s="443"/>
      <c r="EI50" s="443"/>
      <c r="EJ50" s="442"/>
      <c r="EL50" s="613">
        <v>0.20833333333333301</v>
      </c>
      <c r="EM50">
        <f t="shared" si="115"/>
        <v>88.673469387755105</v>
      </c>
      <c r="EN50">
        <f t="shared" si="93"/>
        <v>93.136593591905566</v>
      </c>
      <c r="EO50">
        <f t="shared" si="93"/>
        <v>90.089924756836112</v>
      </c>
      <c r="EP50">
        <f t="shared" si="93"/>
        <v>82.56863829003133</v>
      </c>
      <c r="EQ50">
        <f t="shared" si="93"/>
        <v>82.813125250100043</v>
      </c>
      <c r="ER50">
        <f t="shared" si="93"/>
        <v>90.847643405188165</v>
      </c>
      <c r="ES50">
        <f t="shared" si="94"/>
        <v>88.046591560053471</v>
      </c>
      <c r="ET50">
        <f t="shared" si="94"/>
        <v>91.657754010695186</v>
      </c>
      <c r="EU50">
        <f t="shared" si="94"/>
        <v>89.431248638047506</v>
      </c>
      <c r="EV50">
        <f t="shared" si="94"/>
        <v>90.21819526627219</v>
      </c>
      <c r="EW50">
        <f t="shared" si="94"/>
        <v>90.023709648002921</v>
      </c>
      <c r="EX50">
        <f t="shared" si="116"/>
        <v>93.236530378295754</v>
      </c>
      <c r="EY50" s="377">
        <f t="shared" si="95"/>
        <v>88.8642630731716</v>
      </c>
      <c r="EZ50" s="365">
        <f t="shared" si="96"/>
        <v>3.3458558614411689</v>
      </c>
      <c r="FA50" s="537"/>
      <c r="FB50" s="536"/>
      <c r="FC50" s="536"/>
      <c r="FD50" s="535"/>
      <c r="FF50" s="614">
        <v>0.20833333333333301</v>
      </c>
      <c r="FG50">
        <v>4118</v>
      </c>
      <c r="FH50">
        <v>5443</v>
      </c>
      <c r="FI50">
        <v>5201</v>
      </c>
      <c r="FJ50">
        <v>4426</v>
      </c>
      <c r="FK50">
        <v>4382</v>
      </c>
      <c r="FL50" s="379">
        <v>4929</v>
      </c>
      <c r="FM50" s="379">
        <v>4736</v>
      </c>
      <c r="FN50" s="379">
        <v>4110</v>
      </c>
      <c r="FO50" s="379">
        <v>3959</v>
      </c>
      <c r="FP50" s="379">
        <v>4743</v>
      </c>
      <c r="FQ50" s="379">
        <v>4878</v>
      </c>
      <c r="FR50" s="379">
        <v>4907</v>
      </c>
      <c r="FS50" s="447">
        <f t="shared" si="117"/>
        <v>4652.666666666667</v>
      </c>
      <c r="FT50" s="446">
        <f t="shared" si="118"/>
        <v>459.08888688423519</v>
      </c>
      <c r="FU50" s="445"/>
      <c r="FV50" s="443"/>
      <c r="FW50" s="443"/>
      <c r="FX50" s="442"/>
      <c r="FZ50" s="613">
        <v>0.20833333333333301</v>
      </c>
      <c r="GA50">
        <f t="shared" si="97"/>
        <v>84.040816326530603</v>
      </c>
      <c r="GB50">
        <f t="shared" si="97"/>
        <v>91.787521079257999</v>
      </c>
      <c r="GC50">
        <f t="shared" si="97"/>
        <v>95.448706184621031</v>
      </c>
      <c r="GD50">
        <f t="shared" si="97"/>
        <v>81.555187027823834</v>
      </c>
      <c r="GE50">
        <f t="shared" si="97"/>
        <v>87.675070028011206</v>
      </c>
      <c r="GF50">
        <f t="shared" si="97"/>
        <v>90.043843624406279</v>
      </c>
      <c r="GG50">
        <f t="shared" si="97"/>
        <v>90.433454267710516</v>
      </c>
      <c r="GH50">
        <f t="shared" si="97"/>
        <v>87.914438502673804</v>
      </c>
      <c r="GI50">
        <f t="shared" si="97"/>
        <v>86.271518849422534</v>
      </c>
      <c r="GJ50">
        <f t="shared" si="97"/>
        <v>87.703402366863898</v>
      </c>
      <c r="GK50">
        <f t="shared" si="97"/>
        <v>88.965894583257338</v>
      </c>
      <c r="GL50">
        <f t="shared" si="97"/>
        <v>93.752388230798616</v>
      </c>
      <c r="GM50" s="377">
        <f t="shared" si="98"/>
        <v>88.349077530961722</v>
      </c>
      <c r="GN50" s="365">
        <f t="shared" si="99"/>
        <v>3.7405794910524466</v>
      </c>
      <c r="GO50" s="537"/>
      <c r="GP50" s="536"/>
      <c r="GQ50" s="536"/>
      <c r="GR50" s="535"/>
      <c r="GT50" s="614">
        <v>0.20833333333333301</v>
      </c>
      <c r="GU50">
        <v>4257</v>
      </c>
      <c r="GV50">
        <v>5393</v>
      </c>
      <c r="GW50">
        <v>4925</v>
      </c>
      <c r="GX50" s="393"/>
      <c r="GY50">
        <v>4424</v>
      </c>
      <c r="GZ50" s="379">
        <v>4848</v>
      </c>
      <c r="HA50" s="379">
        <v>4936</v>
      </c>
      <c r="HB50" s="379">
        <v>4194</v>
      </c>
      <c r="HC50" s="379">
        <v>4142</v>
      </c>
      <c r="HD50" s="379">
        <v>4757</v>
      </c>
      <c r="HE50" s="379">
        <v>4990</v>
      </c>
      <c r="HF50" s="379">
        <v>5027</v>
      </c>
      <c r="HG50" s="447">
        <f t="shared" si="119"/>
        <v>4717.545454545455</v>
      </c>
      <c r="HH50" s="446">
        <f t="shared" si="120"/>
        <v>404.86920446889104</v>
      </c>
      <c r="HI50" s="445"/>
      <c r="HJ50" s="443"/>
      <c r="HK50" s="443"/>
      <c r="HL50" s="442"/>
      <c r="HN50" s="613">
        <v>0.20833333333333301</v>
      </c>
      <c r="HO50">
        <f t="shared" si="121"/>
        <v>86.877551020408163</v>
      </c>
      <c r="HP50">
        <f t="shared" si="100"/>
        <v>90.94435075885329</v>
      </c>
      <c r="HQ50">
        <f t="shared" si="100"/>
        <v>90.383556615892829</v>
      </c>
      <c r="HS50">
        <f t="shared" si="101"/>
        <v>88.515406162464984</v>
      </c>
      <c r="HT50">
        <f t="shared" si="101"/>
        <v>88.564121300694183</v>
      </c>
      <c r="HU50">
        <f t="shared" si="102"/>
        <v>94.252434599961816</v>
      </c>
      <c r="HV50">
        <f t="shared" si="102"/>
        <v>89.711229946524057</v>
      </c>
      <c r="HW50">
        <f t="shared" si="102"/>
        <v>90.259315755066467</v>
      </c>
      <c r="HX50">
        <f t="shared" si="102"/>
        <v>87.962278106508876</v>
      </c>
      <c r="HY50">
        <f t="shared" si="103"/>
        <v>86.759073499908808</v>
      </c>
      <c r="HZ50">
        <f t="shared" si="122"/>
        <v>96.045089797478028</v>
      </c>
      <c r="IA50" s="377">
        <f t="shared" si="104"/>
        <v>89.42293177662836</v>
      </c>
      <c r="IB50" s="365">
        <f t="shared" si="105"/>
        <v>2.2264580427860201</v>
      </c>
      <c r="IC50" s="537"/>
      <c r="ID50" s="536"/>
      <c r="IE50" s="536"/>
      <c r="IF50" s="535"/>
    </row>
    <row r="51" spans="2:240" ht="16" thickBot="1" x14ac:dyDescent="0.4">
      <c r="B51" s="579" t="s">
        <v>182</v>
      </c>
      <c r="C51" s="437">
        <f>AVERAGE(C37:C50)</f>
        <v>4287.7142857142853</v>
      </c>
      <c r="D51" s="437">
        <f>AVERAGE(D37:D50)</f>
        <v>5390.4285714285716</v>
      </c>
      <c r="E51" s="434">
        <f t="shared" ref="E51:N51" si="123">AVERAGE(E36:E50)</f>
        <v>4718.2</v>
      </c>
      <c r="F51" s="434">
        <f t="shared" si="123"/>
        <v>4415.3999999999996</v>
      </c>
      <c r="G51" s="434">
        <f t="shared" si="123"/>
        <v>4285.1333333333332</v>
      </c>
      <c r="H51" s="434">
        <f t="shared" si="123"/>
        <v>4795.8</v>
      </c>
      <c r="I51" s="434">
        <f t="shared" si="123"/>
        <v>4005.2666666666669</v>
      </c>
      <c r="J51" s="434">
        <f t="shared" si="123"/>
        <v>4106.666666666667</v>
      </c>
      <c r="K51" s="434">
        <f t="shared" si="123"/>
        <v>3903.4</v>
      </c>
      <c r="L51" s="434">
        <f t="shared" si="123"/>
        <v>4650.8666666666668</v>
      </c>
      <c r="M51" s="434">
        <f t="shared" si="123"/>
        <v>4643.9333333333334</v>
      </c>
      <c r="N51" s="584">
        <f t="shared" si="123"/>
        <v>4817.8666666666668</v>
      </c>
      <c r="O51" s="534"/>
      <c r="P51" s="422"/>
      <c r="Q51" s="432"/>
      <c r="R51" s="431"/>
      <c r="S51" s="431"/>
      <c r="T51" s="430"/>
      <c r="V51" s="368" t="s">
        <v>182</v>
      </c>
      <c r="W51" s="610">
        <f t="shared" ref="W51:AI51" si="124">AVERAGE(W36:W50)</f>
        <v>85.432653061224485</v>
      </c>
      <c r="X51" s="610">
        <f t="shared" si="124"/>
        <v>90.314783586284449</v>
      </c>
      <c r="Y51" s="610">
        <f t="shared" si="124"/>
        <v>86.588364837584876</v>
      </c>
      <c r="Z51" s="610">
        <f t="shared" si="124"/>
        <v>81.359867330016584</v>
      </c>
      <c r="AA51" s="610">
        <f t="shared" si="124"/>
        <v>85.736961451247154</v>
      </c>
      <c r="AB51" s="610">
        <f t="shared" si="124"/>
        <v>87.6105224698575</v>
      </c>
      <c r="AC51" s="681">
        <f t="shared" si="124"/>
        <v>76.480173127108401</v>
      </c>
      <c r="AD51" s="681">
        <f t="shared" si="124"/>
        <v>87.843137254901961</v>
      </c>
      <c r="AE51" s="681">
        <f t="shared" si="124"/>
        <v>85.059925909784255</v>
      </c>
      <c r="AF51" s="681">
        <f t="shared" si="124"/>
        <v>85.999753451676526</v>
      </c>
      <c r="AG51" s="681">
        <f t="shared" si="124"/>
        <v>84.696942063347308</v>
      </c>
      <c r="AH51" s="681">
        <f t="shared" si="124"/>
        <v>92.049420455992859</v>
      </c>
      <c r="AI51" s="681">
        <f t="shared" si="124"/>
        <v>85.193007685730336</v>
      </c>
      <c r="AJ51" s="585"/>
      <c r="AK51" s="415"/>
      <c r="AL51" s="414"/>
      <c r="AM51" s="414"/>
      <c r="AN51" s="413"/>
      <c r="AP51" s="579" t="s">
        <v>182</v>
      </c>
      <c r="AQ51" s="437">
        <f>AVERAGE(AQ37:AQ50)</f>
        <v>4453</v>
      </c>
      <c r="AR51" s="434">
        <f>AVERAGE(AR36:AR50)</f>
        <v>5241.2</v>
      </c>
      <c r="AS51" s="434">
        <f>AVERAGE(AS36:AS50)</f>
        <v>4708.0666666666666</v>
      </c>
      <c r="AT51" s="434">
        <f t="shared" ref="AT51:BB51" si="125">AVERAGE(AT36:AT50)</f>
        <v>4599.666666666667</v>
      </c>
      <c r="AU51" s="434">
        <f t="shared" si="125"/>
        <v>4177.1333333333332</v>
      </c>
      <c r="AV51" s="434">
        <f t="shared" si="125"/>
        <v>4905.7333333333336</v>
      </c>
      <c r="AW51" s="434">
        <f t="shared" si="125"/>
        <v>4347.7333333333336</v>
      </c>
      <c r="AX51" s="434">
        <f t="shared" si="125"/>
        <v>4214.6000000000004</v>
      </c>
      <c r="AY51" s="434">
        <f t="shared" si="125"/>
        <v>4076</v>
      </c>
      <c r="AZ51" s="434">
        <f t="shared" si="125"/>
        <v>4854.9333333333334</v>
      </c>
      <c r="BA51" s="434">
        <f t="shared" si="125"/>
        <v>4753.4666666666662</v>
      </c>
      <c r="BB51" s="584">
        <f t="shared" si="125"/>
        <v>4958.4666666666662</v>
      </c>
      <c r="BC51" s="534"/>
      <c r="BD51" s="422"/>
      <c r="BE51" s="432"/>
      <c r="BF51" s="431"/>
      <c r="BG51" s="431"/>
      <c r="BH51" s="430"/>
      <c r="BJ51" s="368" t="s">
        <v>182</v>
      </c>
      <c r="BK51" s="610">
        <f t="shared" ref="BK51:BW51" si="126">AVERAGE(BK36:BK50)</f>
        <v>87.847619047619048</v>
      </c>
      <c r="BL51" s="610">
        <f t="shared" si="126"/>
        <v>88.384485666104567</v>
      </c>
      <c r="BM51" s="610">
        <f t="shared" si="126"/>
        <v>86.402397993515621</v>
      </c>
      <c r="BN51" s="610">
        <f t="shared" si="126"/>
        <v>84.75523616485475</v>
      </c>
      <c r="BO51" s="610">
        <f t="shared" si="126"/>
        <v>83.576097105508865</v>
      </c>
      <c r="BP51" s="610">
        <f t="shared" si="126"/>
        <v>89.618804043356477</v>
      </c>
      <c r="BQ51" s="681">
        <f t="shared" si="126"/>
        <v>83.019540449366687</v>
      </c>
      <c r="BR51" s="681">
        <f t="shared" si="126"/>
        <v>90.151871657754015</v>
      </c>
      <c r="BS51" s="681">
        <f t="shared" si="126"/>
        <v>88.821093920244053</v>
      </c>
      <c r="BT51" s="681">
        <f t="shared" si="126"/>
        <v>89.773175542406292</v>
      </c>
      <c r="BU51" s="681">
        <f t="shared" si="126"/>
        <v>86.69463189251627</v>
      </c>
      <c r="BV51" s="681">
        <f t="shared" si="126"/>
        <v>94.735702458285559</v>
      </c>
      <c r="BW51" s="681">
        <f t="shared" si="126"/>
        <v>87.185904862113347</v>
      </c>
      <c r="BX51" s="585"/>
      <c r="BY51" s="415"/>
      <c r="BZ51" s="414"/>
      <c r="CA51" s="414"/>
      <c r="CB51" s="413"/>
      <c r="CD51" s="579" t="s">
        <v>182</v>
      </c>
      <c r="CE51" s="437">
        <f>AVERAGE(CE36:CE50)</f>
        <v>4386.2666666666664</v>
      </c>
      <c r="CF51" s="437">
        <f>AVERAGE(CF36:CF50)</f>
        <v>5293.9333333333334</v>
      </c>
      <c r="CG51" s="434">
        <f t="shared" ref="CG51:CP51" si="127">AVERAGE(CG36:CG50)</f>
        <v>4786.9333333333334</v>
      </c>
      <c r="CH51" s="434">
        <f t="shared" si="127"/>
        <v>4466.7333333333336</v>
      </c>
      <c r="CI51" s="434">
        <f t="shared" si="127"/>
        <v>4306.8</v>
      </c>
      <c r="CJ51" s="434">
        <f t="shared" si="127"/>
        <v>4958.2</v>
      </c>
      <c r="CK51" s="434">
        <f t="shared" si="127"/>
        <v>4326.0666666666666</v>
      </c>
      <c r="CL51" s="434">
        <f t="shared" si="127"/>
        <v>4193.8</v>
      </c>
      <c r="CM51" s="434">
        <f t="shared" si="127"/>
        <v>4054.6</v>
      </c>
      <c r="CN51" s="434">
        <f t="shared" si="127"/>
        <v>4836.5333333333338</v>
      </c>
      <c r="CO51" s="434">
        <f t="shared" si="127"/>
        <v>4875.8</v>
      </c>
      <c r="CP51" s="584">
        <f t="shared" si="127"/>
        <v>4965.333333333333</v>
      </c>
      <c r="CQ51" s="534"/>
      <c r="CR51" s="422"/>
      <c r="CS51" s="432"/>
      <c r="CT51" s="431"/>
      <c r="CU51" s="431"/>
      <c r="CV51" s="430"/>
      <c r="CX51" s="368" t="s">
        <v>182</v>
      </c>
      <c r="CY51" s="610">
        <f t="shared" ref="CY51:DK51" si="128">AVERAGE(CY36:CY50)</f>
        <v>89.515646258503395</v>
      </c>
      <c r="CZ51" s="610">
        <f t="shared" si="128"/>
        <v>89.273749297358066</v>
      </c>
      <c r="DA51" s="610">
        <f t="shared" si="128"/>
        <v>87.849758365449333</v>
      </c>
      <c r="DB51" s="610">
        <f t="shared" si="128"/>
        <v>82.305755174743567</v>
      </c>
      <c r="DC51" s="610">
        <f t="shared" si="128"/>
        <v>86.170468187274921</v>
      </c>
      <c r="DD51" s="610">
        <f t="shared" si="128"/>
        <v>90.577274388016093</v>
      </c>
      <c r="DE51" s="610">
        <f t="shared" si="128"/>
        <v>82.605817580039457</v>
      </c>
      <c r="DF51" s="610">
        <f t="shared" si="128"/>
        <v>89.706951871657751</v>
      </c>
      <c r="DG51" s="610">
        <f t="shared" si="128"/>
        <v>88.354761385922856</v>
      </c>
      <c r="DH51" s="610">
        <f t="shared" si="128"/>
        <v>89.432938856015795</v>
      </c>
      <c r="DI51" s="610">
        <f t="shared" si="128"/>
        <v>88.925770563560107</v>
      </c>
      <c r="DJ51" s="610">
        <f t="shared" si="128"/>
        <v>94.86689593682334</v>
      </c>
      <c r="DK51" s="610">
        <f t="shared" si="128"/>
        <v>87.701717448049209</v>
      </c>
      <c r="DL51" s="585"/>
      <c r="DM51" s="415"/>
      <c r="DN51" s="414"/>
      <c r="DO51" s="414"/>
      <c r="DP51" s="413"/>
      <c r="DR51" s="579" t="s">
        <v>182</v>
      </c>
      <c r="DS51" s="437">
        <f>AVERAGE(DS36:DS50)</f>
        <v>4458.8</v>
      </c>
      <c r="DT51" s="437">
        <f>AVERAGE(DT36:DT50)</f>
        <v>5267.2</v>
      </c>
      <c r="DU51" s="434">
        <f t="shared" ref="DU51:ED51" si="129">AVERAGE(DU36:DU50)</f>
        <v>4911.2666666666664</v>
      </c>
      <c r="DV51" s="434">
        <f t="shared" si="129"/>
        <v>4495.2</v>
      </c>
      <c r="DW51" s="434">
        <f t="shared" si="129"/>
        <v>4291.3999999999996</v>
      </c>
      <c r="DX51" s="434">
        <f t="shared" si="129"/>
        <v>4911.9333333333334</v>
      </c>
      <c r="DY51" s="434">
        <f t="shared" si="129"/>
        <v>4480.4666666666662</v>
      </c>
      <c r="DZ51" s="434">
        <f t="shared" si="129"/>
        <v>4146.1333333333332</v>
      </c>
      <c r="EA51" s="434">
        <f t="shared" si="129"/>
        <v>3985.4</v>
      </c>
      <c r="EB51" s="434">
        <f t="shared" si="129"/>
        <v>4888.666666666667</v>
      </c>
      <c r="EC51" s="434">
        <f t="shared" si="129"/>
        <v>4673.6000000000004</v>
      </c>
      <c r="ED51" s="584">
        <f t="shared" si="129"/>
        <v>4949.333333333333</v>
      </c>
      <c r="EE51" s="534"/>
      <c r="EF51" s="422"/>
      <c r="EG51" s="432"/>
      <c r="EH51" s="431"/>
      <c r="EI51" s="431"/>
      <c r="EJ51" s="430"/>
      <c r="EL51" s="368" t="s">
        <v>182</v>
      </c>
      <c r="EM51" s="610">
        <f t="shared" ref="EM51:EY51" si="130">AVERAGE(EM36:EM50)</f>
        <v>90.99591836734696</v>
      </c>
      <c r="EN51" s="610">
        <f t="shared" si="130"/>
        <v>88.822934232714999</v>
      </c>
      <c r="EO51" s="610">
        <f t="shared" si="130"/>
        <v>90.131522603535814</v>
      </c>
      <c r="EP51" s="610">
        <f t="shared" si="130"/>
        <v>82.830292979546712</v>
      </c>
      <c r="EQ51" s="610">
        <f t="shared" si="130"/>
        <v>85.86234493797518</v>
      </c>
      <c r="ER51" s="610">
        <f t="shared" si="130"/>
        <v>89.732066739739366</v>
      </c>
      <c r="ES51" s="681">
        <f t="shared" si="130"/>
        <v>85.554070396537469</v>
      </c>
      <c r="ET51" s="681">
        <f t="shared" si="130"/>
        <v>88.687344028520513</v>
      </c>
      <c r="EU51" s="681">
        <f t="shared" si="130"/>
        <v>86.846807583351463</v>
      </c>
      <c r="EV51" s="681">
        <f t="shared" si="130"/>
        <v>90.396942800788949</v>
      </c>
      <c r="EW51" s="681">
        <f t="shared" si="130"/>
        <v>85.238008389567767</v>
      </c>
      <c r="EX51" s="681">
        <f t="shared" si="130"/>
        <v>94.56120239459942</v>
      </c>
      <c r="EY51" s="681">
        <f t="shared" si="130"/>
        <v>87.736204823602279</v>
      </c>
      <c r="EZ51" s="585"/>
      <c r="FA51" s="415"/>
      <c r="FB51" s="414"/>
      <c r="FC51" s="414"/>
      <c r="FD51" s="413"/>
      <c r="FF51" s="579" t="s">
        <v>182</v>
      </c>
      <c r="FG51" s="437">
        <f>AVERAGE(FG36:FG50)</f>
        <v>4448.5333333333338</v>
      </c>
      <c r="FH51" s="437">
        <f>AVERAGE(FH36:FH50)</f>
        <v>5290.0666666666666</v>
      </c>
      <c r="FI51" s="434">
        <f t="shared" ref="FI51:FR51" si="131">AVERAGE(FI36:FI50)</f>
        <v>4914.666666666667</v>
      </c>
      <c r="FJ51" s="434">
        <f t="shared" si="131"/>
        <v>4382.333333333333</v>
      </c>
      <c r="FK51" s="434">
        <f t="shared" si="131"/>
        <v>4249.7333333333336</v>
      </c>
      <c r="FL51" s="434">
        <f t="shared" si="131"/>
        <v>4877.5333333333338</v>
      </c>
      <c r="FM51" s="434">
        <f t="shared" si="131"/>
        <v>4634.4666666666662</v>
      </c>
      <c r="FN51" s="434">
        <f t="shared" si="131"/>
        <v>4134.9333333333334</v>
      </c>
      <c r="FO51" s="434">
        <f t="shared" si="131"/>
        <v>3826.3333333333335</v>
      </c>
      <c r="FP51" s="434">
        <f t="shared" si="131"/>
        <v>4857.4666666666662</v>
      </c>
      <c r="FQ51" s="434">
        <f t="shared" si="131"/>
        <v>4803.666666666667</v>
      </c>
      <c r="FR51" s="584">
        <f t="shared" si="131"/>
        <v>4906.6000000000004</v>
      </c>
      <c r="FS51" s="534"/>
      <c r="FT51" s="422"/>
      <c r="FU51" s="432"/>
      <c r="FV51" s="431"/>
      <c r="FW51" s="431"/>
      <c r="FX51" s="430"/>
      <c r="FZ51" s="368" t="s">
        <v>182</v>
      </c>
      <c r="GA51" s="610">
        <f t="shared" ref="GA51:GM51" si="132">AVERAGE(GA36:GA50)</f>
        <v>90.78639455782313</v>
      </c>
      <c r="GB51" s="610">
        <f t="shared" si="132"/>
        <v>89.208544125913434</v>
      </c>
      <c r="GC51" s="610">
        <f t="shared" si="132"/>
        <v>90.193919373585373</v>
      </c>
      <c r="GD51" s="610">
        <f t="shared" si="132"/>
        <v>80.750568146919733</v>
      </c>
      <c r="GE51" s="610">
        <f t="shared" si="132"/>
        <v>85.02867813792183</v>
      </c>
      <c r="GF51" s="610">
        <f t="shared" si="132"/>
        <v>89.103641456582636</v>
      </c>
      <c r="GG51" s="681">
        <f t="shared" si="132"/>
        <v>88.494685252370942</v>
      </c>
      <c r="GH51" s="681">
        <f t="shared" si="132"/>
        <v>88.447771836007149</v>
      </c>
      <c r="GI51" s="681">
        <f t="shared" si="132"/>
        <v>83.380547686496712</v>
      </c>
      <c r="GJ51" s="681">
        <f t="shared" si="132"/>
        <v>89.820019723865869</v>
      </c>
      <c r="GK51" s="681">
        <f t="shared" si="132"/>
        <v>87.610189069244328</v>
      </c>
      <c r="GL51" s="681">
        <f t="shared" si="132"/>
        <v>93.744745892243046</v>
      </c>
      <c r="GM51" s="681">
        <f t="shared" si="132"/>
        <v>87.52954176061192</v>
      </c>
      <c r="GN51" s="585"/>
      <c r="GO51" s="415"/>
      <c r="GP51" s="414"/>
      <c r="GQ51" s="414"/>
      <c r="GR51" s="413"/>
      <c r="GT51" s="579" t="s">
        <v>182</v>
      </c>
      <c r="GU51" s="437">
        <f>AVERAGE(GU36:GU50)</f>
        <v>4312.3999999999996</v>
      </c>
      <c r="GV51" s="434">
        <f t="shared" ref="GV51:HF51" si="133">AVERAGE(GV36:GV50)</f>
        <v>5128.8666666666668</v>
      </c>
      <c r="GW51" s="434">
        <f t="shared" si="133"/>
        <v>4867.6000000000004</v>
      </c>
      <c r="GX51" s="434" t="e">
        <f t="shared" si="133"/>
        <v>#DIV/0!</v>
      </c>
      <c r="GY51" s="434">
        <f t="shared" si="133"/>
        <v>4188.6000000000004</v>
      </c>
      <c r="GZ51" s="434">
        <f t="shared" si="133"/>
        <v>4737.2</v>
      </c>
      <c r="HA51" s="434">
        <f t="shared" si="133"/>
        <v>4710.6000000000004</v>
      </c>
      <c r="HB51" s="434">
        <f t="shared" si="133"/>
        <v>4233.2666666666664</v>
      </c>
      <c r="HC51" s="434">
        <f t="shared" si="133"/>
        <v>3861.8</v>
      </c>
      <c r="HD51" s="434" t="e">
        <f>AVERAGE(#REF!)</f>
        <v>#REF!</v>
      </c>
      <c r="HE51" s="434">
        <f>AVERAGE(HD36:HD50)</f>
        <v>4773.333333333333</v>
      </c>
      <c r="HF51" s="584">
        <f t="shared" si="133"/>
        <v>4974.666666666667</v>
      </c>
      <c r="HG51" s="534"/>
      <c r="HH51" s="422"/>
      <c r="HI51" s="432"/>
      <c r="HJ51" s="431"/>
      <c r="HK51" s="431"/>
      <c r="HL51" s="430"/>
      <c r="HN51" s="368" t="s">
        <v>182</v>
      </c>
      <c r="HO51" s="610">
        <f t="shared" ref="HO51:IA51" si="134">AVERAGE(HO36:HO50)</f>
        <v>88.008163265306123</v>
      </c>
      <c r="HP51" s="610">
        <f t="shared" si="134"/>
        <v>86.490163012928605</v>
      </c>
      <c r="HQ51" s="610">
        <f t="shared" si="134"/>
        <v>89.330152321526882</v>
      </c>
      <c r="HR51" s="610" t="e">
        <f t="shared" si="134"/>
        <v>#DIV/0!</v>
      </c>
      <c r="HS51" s="610">
        <f t="shared" si="134"/>
        <v>83.805522208883559</v>
      </c>
      <c r="HT51" s="610">
        <f t="shared" si="134"/>
        <v>86.540007307270756</v>
      </c>
      <c r="HU51" s="681">
        <f t="shared" si="134"/>
        <v>89.948443765514611</v>
      </c>
      <c r="HV51" s="681">
        <f t="shared" si="134"/>
        <v>90.551158645276274</v>
      </c>
      <c r="HW51" s="681">
        <f t="shared" si="134"/>
        <v>84.15341032904773</v>
      </c>
      <c r="HX51" s="681">
        <f t="shared" si="134"/>
        <v>88.264299802761343</v>
      </c>
      <c r="HY51" s="681">
        <f t="shared" si="134"/>
        <v>87.056963949176236</v>
      </c>
      <c r="HZ51" s="681">
        <f t="shared" si="134"/>
        <v>95.045217169787293</v>
      </c>
      <c r="IA51" s="681">
        <f t="shared" si="134"/>
        <v>87.414828460769229</v>
      </c>
      <c r="IB51" s="585"/>
      <c r="IC51" s="415"/>
      <c r="ID51" s="414"/>
      <c r="IE51" s="414"/>
      <c r="IF51" s="413"/>
    </row>
    <row r="52" spans="2:240" ht="15.5" x14ac:dyDescent="0.35">
      <c r="B52" s="398"/>
      <c r="L52" s="309"/>
      <c r="M52" s="309"/>
      <c r="N52" s="309"/>
      <c r="O52" s="309"/>
      <c r="P52" s="309"/>
      <c r="V52" s="334" t="s">
        <v>136</v>
      </c>
      <c r="W52" s="334">
        <f>COUNTIF(W36:W50,"&gt;=90")</f>
        <v>3</v>
      </c>
      <c r="X52" s="334">
        <f t="shared" ref="X52:AH52" si="135">COUNTIF(X36:X50,"&gt;=90")</f>
        <v>11</v>
      </c>
      <c r="Y52" s="334">
        <f t="shared" si="135"/>
        <v>2</v>
      </c>
      <c r="Z52" s="334">
        <f t="shared" si="135"/>
        <v>0</v>
      </c>
      <c r="AA52" s="334">
        <f t="shared" si="135"/>
        <v>2</v>
      </c>
      <c r="AB52" s="334">
        <f t="shared" si="135"/>
        <v>6</v>
      </c>
      <c r="AC52" s="334">
        <f t="shared" si="135"/>
        <v>0</v>
      </c>
      <c r="AD52" s="334">
        <f t="shared" si="135"/>
        <v>9</v>
      </c>
      <c r="AE52" s="334">
        <f t="shared" si="135"/>
        <v>2</v>
      </c>
      <c r="AF52" s="334">
        <f t="shared" si="135"/>
        <v>5</v>
      </c>
      <c r="AG52" s="334">
        <f t="shared" si="135"/>
        <v>1</v>
      </c>
      <c r="AH52" s="334">
        <f t="shared" si="135"/>
        <v>13</v>
      </c>
      <c r="AL52" s="398"/>
      <c r="AP52" s="398"/>
      <c r="AZ52" s="309"/>
      <c r="BA52" s="309"/>
      <c r="BB52" s="309"/>
      <c r="BC52" s="309"/>
      <c r="BD52" s="309"/>
      <c r="BJ52" s="334" t="s">
        <v>136</v>
      </c>
      <c r="BK52" s="334">
        <f>COUNTIF(BK36:BK50,"&gt;=90")</f>
        <v>5</v>
      </c>
      <c r="BL52" s="334">
        <f t="shared" ref="BL52:BV52" si="136">COUNTIF(BL36:BL50,"&gt;=90")</f>
        <v>9</v>
      </c>
      <c r="BM52" s="334">
        <f t="shared" si="136"/>
        <v>7</v>
      </c>
      <c r="BN52" s="334">
        <f t="shared" si="136"/>
        <v>3</v>
      </c>
      <c r="BO52" s="334">
        <f t="shared" si="136"/>
        <v>5</v>
      </c>
      <c r="BP52" s="334">
        <f t="shared" si="136"/>
        <v>10</v>
      </c>
      <c r="BQ52" s="334">
        <f t="shared" si="136"/>
        <v>0</v>
      </c>
      <c r="BR52" s="334">
        <f t="shared" si="136"/>
        <v>13</v>
      </c>
      <c r="BS52" s="334">
        <f t="shared" si="136"/>
        <v>9</v>
      </c>
      <c r="BT52" s="334">
        <f t="shared" si="136"/>
        <v>11</v>
      </c>
      <c r="BU52" s="334">
        <f t="shared" si="136"/>
        <v>7</v>
      </c>
      <c r="BV52" s="334">
        <f t="shared" si="136"/>
        <v>13</v>
      </c>
      <c r="BZ52" s="398"/>
      <c r="CD52" s="398"/>
      <c r="CN52" s="309"/>
      <c r="CO52" s="309"/>
      <c r="CP52" s="309"/>
      <c r="CQ52" s="309"/>
      <c r="CR52" s="309"/>
      <c r="CX52" s="334" t="s">
        <v>136</v>
      </c>
      <c r="CY52" s="334">
        <f>COUNTIF(CY36:CY50,"&gt;=90")</f>
        <v>8</v>
      </c>
      <c r="CZ52" s="334">
        <f t="shared" ref="CZ52:DJ52" si="137">COUNTIF(CZ36:CZ50,"&gt;=90")</f>
        <v>10</v>
      </c>
      <c r="DA52" s="334">
        <f t="shared" si="137"/>
        <v>6</v>
      </c>
      <c r="DB52" s="334">
        <f t="shared" si="137"/>
        <v>0</v>
      </c>
      <c r="DC52" s="334">
        <f t="shared" si="137"/>
        <v>6</v>
      </c>
      <c r="DD52" s="334">
        <f t="shared" si="137"/>
        <v>11</v>
      </c>
      <c r="DE52" s="334">
        <f t="shared" si="137"/>
        <v>1</v>
      </c>
      <c r="DF52" s="334">
        <f t="shared" si="137"/>
        <v>9</v>
      </c>
      <c r="DG52" s="334">
        <f t="shared" si="137"/>
        <v>9</v>
      </c>
      <c r="DH52" s="334">
        <f t="shared" si="137"/>
        <v>12</v>
      </c>
      <c r="DI52" s="334">
        <f t="shared" si="137"/>
        <v>11</v>
      </c>
      <c r="DJ52" s="334">
        <f t="shared" si="137"/>
        <v>13</v>
      </c>
      <c r="DN52" s="398"/>
      <c r="DR52" s="398"/>
      <c r="EB52" s="309"/>
      <c r="EC52" s="309"/>
      <c r="ED52" s="309"/>
      <c r="EE52" s="309"/>
      <c r="EF52" s="309"/>
      <c r="EL52" s="334" t="s">
        <v>136</v>
      </c>
      <c r="EM52" s="334">
        <f>COUNTIF(EM36:EM50,"&gt;=90")</f>
        <v>9</v>
      </c>
      <c r="EN52" s="334">
        <f t="shared" ref="EN52:EX52" si="138">COUNTIF(EN36:EN50,"&gt;=90")</f>
        <v>10</v>
      </c>
      <c r="EO52" s="334">
        <f t="shared" si="138"/>
        <v>11</v>
      </c>
      <c r="EP52" s="334">
        <f t="shared" si="138"/>
        <v>0</v>
      </c>
      <c r="EQ52" s="334">
        <f t="shared" si="138"/>
        <v>2</v>
      </c>
      <c r="ER52" s="334">
        <f t="shared" si="138"/>
        <v>10</v>
      </c>
      <c r="ES52" s="334">
        <f t="shared" si="138"/>
        <v>1</v>
      </c>
      <c r="ET52" s="334">
        <f t="shared" si="138"/>
        <v>7</v>
      </c>
      <c r="EU52" s="334">
        <f t="shared" si="138"/>
        <v>6</v>
      </c>
      <c r="EV52" s="334">
        <f t="shared" si="138"/>
        <v>12</v>
      </c>
      <c r="EW52" s="334">
        <f t="shared" si="138"/>
        <v>9</v>
      </c>
      <c r="EX52" s="334">
        <f t="shared" si="138"/>
        <v>13</v>
      </c>
      <c r="FB52" s="398"/>
      <c r="FF52" s="398"/>
      <c r="FP52" s="309"/>
      <c r="FQ52" s="309"/>
      <c r="FR52" s="309"/>
      <c r="FS52" s="309"/>
      <c r="FT52" s="309"/>
      <c r="FZ52" s="334" t="s">
        <v>136</v>
      </c>
      <c r="GA52" s="334">
        <f>COUNTIF(GA36:GA50,"&gt;=90")</f>
        <v>11</v>
      </c>
      <c r="GB52" s="334">
        <f t="shared" ref="GB52:GL52" si="139">COUNTIF(GB36:GB50,"&gt;=90")</f>
        <v>12</v>
      </c>
      <c r="GC52" s="334">
        <f t="shared" si="139"/>
        <v>11</v>
      </c>
      <c r="GD52" s="334">
        <f t="shared" si="139"/>
        <v>0</v>
      </c>
      <c r="GE52" s="334">
        <f t="shared" si="139"/>
        <v>0</v>
      </c>
      <c r="GF52" s="334">
        <f t="shared" si="139"/>
        <v>10</v>
      </c>
      <c r="GG52" s="334">
        <f t="shared" si="139"/>
        <v>9</v>
      </c>
      <c r="GH52" s="334">
        <f t="shared" si="139"/>
        <v>7</v>
      </c>
      <c r="GI52" s="334">
        <f t="shared" si="139"/>
        <v>0</v>
      </c>
      <c r="GJ52" s="334">
        <f t="shared" si="139"/>
        <v>7</v>
      </c>
      <c r="GK52" s="334">
        <f t="shared" si="139"/>
        <v>7</v>
      </c>
      <c r="GL52" s="334">
        <f t="shared" si="139"/>
        <v>13</v>
      </c>
      <c r="GP52" s="398"/>
      <c r="GT52" s="398"/>
      <c r="HD52" s="309"/>
      <c r="HE52" s="309"/>
      <c r="HF52" s="309"/>
      <c r="HG52" s="309"/>
      <c r="HH52" s="309"/>
      <c r="HN52" s="334" t="s">
        <v>136</v>
      </c>
      <c r="HO52" s="334">
        <f>COUNTIF(HO36:HO50,"&gt;=90")</f>
        <v>9</v>
      </c>
      <c r="HP52" s="334">
        <f t="shared" ref="HP52:HZ52" si="140">COUNTIF(HP36:HP50,"&gt;=90")</f>
        <v>8</v>
      </c>
      <c r="HQ52" s="334">
        <f t="shared" si="140"/>
        <v>10</v>
      </c>
      <c r="HR52" s="334">
        <f t="shared" si="140"/>
        <v>0</v>
      </c>
      <c r="HS52" s="334">
        <f t="shared" si="140"/>
        <v>3</v>
      </c>
      <c r="HT52" s="334">
        <f t="shared" si="140"/>
        <v>4</v>
      </c>
      <c r="HU52" s="334">
        <f t="shared" si="140"/>
        <v>11</v>
      </c>
      <c r="HV52" s="334">
        <f t="shared" si="140"/>
        <v>10</v>
      </c>
      <c r="HW52" s="334">
        <f t="shared" si="140"/>
        <v>3</v>
      </c>
      <c r="HX52" s="334">
        <f t="shared" si="140"/>
        <v>7</v>
      </c>
      <c r="HY52" s="334">
        <f t="shared" si="140"/>
        <v>6</v>
      </c>
      <c r="HZ52" s="334">
        <f t="shared" si="140"/>
        <v>13</v>
      </c>
      <c r="ID52" s="398"/>
    </row>
    <row r="53" spans="2:240" ht="15.5" x14ac:dyDescent="0.35">
      <c r="B53" s="398"/>
      <c r="L53" s="309"/>
      <c r="M53" s="309"/>
      <c r="N53" s="309"/>
      <c r="O53" s="309"/>
      <c r="P53" s="309"/>
      <c r="V53" s="334" t="s">
        <v>135</v>
      </c>
      <c r="W53" s="334">
        <f>COUNTIF(W36:W50,"&gt;=85")</f>
        <v>11</v>
      </c>
      <c r="X53" s="334">
        <f t="shared" ref="X53:AH53" si="141">COUNTIF(X36:X50,"&gt;=85")</f>
        <v>14</v>
      </c>
      <c r="Y53" s="334">
        <f t="shared" si="141"/>
        <v>12</v>
      </c>
      <c r="Z53" s="334">
        <f t="shared" si="141"/>
        <v>10</v>
      </c>
      <c r="AA53" s="334">
        <f t="shared" si="141"/>
        <v>12</v>
      </c>
      <c r="AB53" s="334">
        <f t="shared" si="141"/>
        <v>13</v>
      </c>
      <c r="AC53" s="334">
        <f t="shared" si="141"/>
        <v>3</v>
      </c>
      <c r="AD53" s="334">
        <f t="shared" si="141"/>
        <v>13</v>
      </c>
      <c r="AE53" s="334">
        <f t="shared" si="141"/>
        <v>11</v>
      </c>
      <c r="AF53" s="334">
        <f t="shared" si="141"/>
        <v>13</v>
      </c>
      <c r="AG53" s="334">
        <f t="shared" si="141"/>
        <v>11</v>
      </c>
      <c r="AH53" s="334">
        <f t="shared" si="141"/>
        <v>13</v>
      </c>
      <c r="AL53" s="398"/>
      <c r="AP53" s="398"/>
      <c r="AZ53" s="309"/>
      <c r="BA53" s="309"/>
      <c r="BB53" s="309"/>
      <c r="BC53" s="309"/>
      <c r="BD53" s="309"/>
      <c r="BJ53" s="334" t="s">
        <v>135</v>
      </c>
      <c r="BK53" s="334">
        <f>COUNTIF(BK36:BK50,"&gt;=85")</f>
        <v>13</v>
      </c>
      <c r="BL53" s="334">
        <f t="shared" ref="BL53:BV53" si="142">COUNTIF(BL36:BL50,"&gt;=85")</f>
        <v>13</v>
      </c>
      <c r="BM53" s="334">
        <f t="shared" si="142"/>
        <v>12</v>
      </c>
      <c r="BN53" s="334">
        <f t="shared" si="142"/>
        <v>11</v>
      </c>
      <c r="BO53" s="334">
        <f t="shared" si="142"/>
        <v>12</v>
      </c>
      <c r="BP53" s="334">
        <f t="shared" si="142"/>
        <v>13</v>
      </c>
      <c r="BQ53" s="334">
        <f t="shared" si="142"/>
        <v>6</v>
      </c>
      <c r="BR53" s="334">
        <f t="shared" si="142"/>
        <v>13</v>
      </c>
      <c r="BS53" s="334">
        <f t="shared" si="142"/>
        <v>12</v>
      </c>
      <c r="BT53" s="334">
        <f t="shared" si="142"/>
        <v>13</v>
      </c>
      <c r="BU53" s="334">
        <f t="shared" si="142"/>
        <v>11</v>
      </c>
      <c r="BV53" s="334">
        <f t="shared" si="142"/>
        <v>13</v>
      </c>
      <c r="BZ53" s="398"/>
      <c r="CD53" s="398"/>
      <c r="CN53" s="309"/>
      <c r="CO53" s="309"/>
      <c r="CP53" s="309"/>
      <c r="CQ53" s="309"/>
      <c r="CR53" s="309"/>
      <c r="CX53" s="334" t="s">
        <v>135</v>
      </c>
      <c r="CY53" s="334">
        <f>COUNTIF(CY36:CY50,"&gt;=85")</f>
        <v>14</v>
      </c>
      <c r="CZ53" s="334">
        <f t="shared" ref="CZ53:DJ53" si="143">COUNTIF(CZ36:CZ50,"&gt;=85")</f>
        <v>13</v>
      </c>
      <c r="DA53" s="334">
        <f t="shared" si="143"/>
        <v>12</v>
      </c>
      <c r="DB53" s="334">
        <f t="shared" si="143"/>
        <v>10</v>
      </c>
      <c r="DC53" s="334">
        <f t="shared" si="143"/>
        <v>11</v>
      </c>
      <c r="DD53" s="334">
        <f t="shared" si="143"/>
        <v>14</v>
      </c>
      <c r="DE53" s="334">
        <f t="shared" si="143"/>
        <v>9</v>
      </c>
      <c r="DF53" s="334">
        <f t="shared" si="143"/>
        <v>13</v>
      </c>
      <c r="DG53" s="334">
        <f t="shared" si="143"/>
        <v>13</v>
      </c>
      <c r="DH53" s="334">
        <f t="shared" si="143"/>
        <v>13</v>
      </c>
      <c r="DI53" s="334">
        <f t="shared" si="143"/>
        <v>12</v>
      </c>
      <c r="DJ53" s="334">
        <f t="shared" si="143"/>
        <v>14</v>
      </c>
      <c r="DN53" s="398"/>
      <c r="DR53" s="398"/>
      <c r="EB53" s="309"/>
      <c r="EC53" s="309"/>
      <c r="ED53" s="309"/>
      <c r="EE53" s="309"/>
      <c r="EF53" s="309"/>
      <c r="EL53" s="334" t="s">
        <v>135</v>
      </c>
      <c r="EM53" s="334">
        <f>COUNTIF(EM36:EM50,"&gt;=85")</f>
        <v>13</v>
      </c>
      <c r="EN53" s="334">
        <f t="shared" ref="EN53:EX53" si="144">COUNTIF(EN36:EN50,"&gt;=85")</f>
        <v>13</v>
      </c>
      <c r="EO53" s="334">
        <f t="shared" si="144"/>
        <v>13</v>
      </c>
      <c r="EP53" s="334">
        <f t="shared" si="144"/>
        <v>8</v>
      </c>
      <c r="EQ53" s="334">
        <f t="shared" si="144"/>
        <v>10</v>
      </c>
      <c r="ER53" s="334">
        <f t="shared" si="144"/>
        <v>13</v>
      </c>
      <c r="ES53" s="334">
        <f t="shared" si="144"/>
        <v>11</v>
      </c>
      <c r="ET53" s="334">
        <f t="shared" si="144"/>
        <v>13</v>
      </c>
      <c r="EU53" s="334">
        <f t="shared" si="144"/>
        <v>13</v>
      </c>
      <c r="EV53" s="334">
        <f t="shared" si="144"/>
        <v>14</v>
      </c>
      <c r="EW53" s="334">
        <f t="shared" si="144"/>
        <v>11</v>
      </c>
      <c r="EX53" s="334">
        <f t="shared" si="144"/>
        <v>14</v>
      </c>
      <c r="FB53" s="398"/>
      <c r="FF53" s="398"/>
      <c r="FP53" s="309"/>
      <c r="FQ53" s="309"/>
      <c r="FR53" s="309"/>
      <c r="FS53" s="309"/>
      <c r="FT53" s="309"/>
      <c r="FZ53" s="334" t="s">
        <v>135</v>
      </c>
      <c r="GA53" s="334">
        <f>COUNTIF(GA36:GA50,"&gt;=85")</f>
        <v>13</v>
      </c>
      <c r="GB53" s="334">
        <f t="shared" ref="GB53:GL53" si="145">COUNTIF(GB36:GB50,"&gt;=85")</f>
        <v>14</v>
      </c>
      <c r="GC53" s="334">
        <f t="shared" si="145"/>
        <v>14</v>
      </c>
      <c r="GD53" s="334">
        <f t="shared" si="145"/>
        <v>6</v>
      </c>
      <c r="GE53" s="334">
        <f t="shared" si="145"/>
        <v>11</v>
      </c>
      <c r="GF53" s="334">
        <f t="shared" si="145"/>
        <v>13</v>
      </c>
      <c r="GG53" s="334">
        <f t="shared" si="145"/>
        <v>12</v>
      </c>
      <c r="GH53" s="334">
        <f t="shared" si="145"/>
        <v>13</v>
      </c>
      <c r="GI53" s="334">
        <f t="shared" si="145"/>
        <v>9</v>
      </c>
      <c r="GJ53" s="334">
        <f t="shared" si="145"/>
        <v>14</v>
      </c>
      <c r="GK53" s="334">
        <f t="shared" si="145"/>
        <v>11</v>
      </c>
      <c r="GL53" s="334">
        <f t="shared" si="145"/>
        <v>14</v>
      </c>
      <c r="GP53" s="398"/>
      <c r="GT53" s="398"/>
      <c r="HD53" s="309"/>
      <c r="HE53" s="309"/>
      <c r="HF53" s="309"/>
      <c r="HG53" s="309"/>
      <c r="HH53" s="309"/>
      <c r="HN53" s="334" t="s">
        <v>135</v>
      </c>
      <c r="HO53" s="334">
        <f>COUNTIF(HO36:HO50,"&gt;=85")</f>
        <v>13</v>
      </c>
      <c r="HP53" s="334">
        <f t="shared" ref="HP53:HZ53" si="146">COUNTIF(HP36:HP50,"&gt;=85")</f>
        <v>12</v>
      </c>
      <c r="HQ53" s="334">
        <f t="shared" si="146"/>
        <v>13</v>
      </c>
      <c r="HR53" s="334">
        <f t="shared" si="146"/>
        <v>0</v>
      </c>
      <c r="HS53" s="334">
        <f t="shared" si="146"/>
        <v>11</v>
      </c>
      <c r="HT53" s="334">
        <f t="shared" si="146"/>
        <v>13</v>
      </c>
      <c r="HU53" s="334">
        <f t="shared" si="146"/>
        <v>13</v>
      </c>
      <c r="HV53" s="334">
        <f t="shared" si="146"/>
        <v>13</v>
      </c>
      <c r="HW53" s="334">
        <f t="shared" si="146"/>
        <v>10</v>
      </c>
      <c r="HX53" s="334">
        <f t="shared" si="146"/>
        <v>13</v>
      </c>
      <c r="HY53" s="334">
        <f t="shared" si="146"/>
        <v>12</v>
      </c>
      <c r="HZ53" s="334">
        <f t="shared" si="146"/>
        <v>14</v>
      </c>
      <c r="ID53" s="398"/>
    </row>
    <row r="54" spans="2:240" ht="15.5" x14ac:dyDescent="0.35">
      <c r="B54" s="398"/>
      <c r="L54" s="309"/>
      <c r="M54" s="309"/>
      <c r="N54" s="309"/>
      <c r="O54" s="309"/>
      <c r="P54" s="309"/>
      <c r="V54" s="334" t="s">
        <v>134</v>
      </c>
      <c r="W54" s="334">
        <f>COUNTIF(W36:W50,"&gt;=88")</f>
        <v>7</v>
      </c>
      <c r="X54" s="334">
        <f t="shared" ref="X54:AH54" si="147">COUNTIF(X36:X50,"&gt;=88")</f>
        <v>13</v>
      </c>
      <c r="Y54" s="334">
        <f t="shared" si="147"/>
        <v>6</v>
      </c>
      <c r="Z54" s="334">
        <f t="shared" si="147"/>
        <v>4</v>
      </c>
      <c r="AA54" s="334">
        <f t="shared" si="147"/>
        <v>5</v>
      </c>
      <c r="AB54" s="334">
        <f t="shared" si="147"/>
        <v>10</v>
      </c>
      <c r="AC54" s="334">
        <f t="shared" si="147"/>
        <v>0</v>
      </c>
      <c r="AD54" s="334">
        <f t="shared" si="147"/>
        <v>10</v>
      </c>
      <c r="AE54" s="334">
        <f t="shared" si="147"/>
        <v>8</v>
      </c>
      <c r="AF54" s="334">
        <f t="shared" si="147"/>
        <v>10</v>
      </c>
      <c r="AG54" s="334">
        <f t="shared" si="147"/>
        <v>6</v>
      </c>
      <c r="AH54" s="334">
        <f t="shared" si="147"/>
        <v>13</v>
      </c>
      <c r="AI54" s="42"/>
      <c r="AL54" s="398"/>
      <c r="AP54" s="398"/>
      <c r="AZ54" s="309"/>
      <c r="BA54" s="309"/>
      <c r="BB54" s="309"/>
      <c r="BC54" s="309"/>
      <c r="BD54" s="309"/>
      <c r="BJ54" s="334" t="s">
        <v>134</v>
      </c>
      <c r="BK54" s="334">
        <f>COUNTIF(BK36:BK50,"&gt;=88")</f>
        <v>10</v>
      </c>
      <c r="BL54" s="334">
        <f t="shared" ref="BL54:BV54" si="148">COUNTIF(BL36:BL50,"&gt;=88")</f>
        <v>12</v>
      </c>
      <c r="BM54" s="334">
        <f t="shared" si="148"/>
        <v>10</v>
      </c>
      <c r="BN54" s="334">
        <f t="shared" si="148"/>
        <v>5</v>
      </c>
      <c r="BO54" s="334">
        <f t="shared" si="148"/>
        <v>10</v>
      </c>
      <c r="BP54" s="334">
        <f t="shared" si="148"/>
        <v>12</v>
      </c>
      <c r="BQ54" s="334">
        <f t="shared" si="148"/>
        <v>2</v>
      </c>
      <c r="BR54" s="334">
        <f t="shared" si="148"/>
        <v>13</v>
      </c>
      <c r="BS54" s="334">
        <f t="shared" si="148"/>
        <v>12</v>
      </c>
      <c r="BT54" s="334">
        <f t="shared" si="148"/>
        <v>12</v>
      </c>
      <c r="BU54" s="334">
        <f t="shared" si="148"/>
        <v>9</v>
      </c>
      <c r="BV54" s="334">
        <f t="shared" si="148"/>
        <v>13</v>
      </c>
      <c r="BW54" s="42"/>
      <c r="BZ54" s="398"/>
      <c r="CD54" s="398"/>
      <c r="CN54" s="309"/>
      <c r="CO54" s="309"/>
      <c r="CP54" s="309"/>
      <c r="CQ54" s="309"/>
      <c r="CR54" s="309"/>
      <c r="CX54" s="334" t="s">
        <v>134</v>
      </c>
      <c r="CY54" s="334">
        <f>COUNTIF(CY36:CY50,"&gt;=88")</f>
        <v>10</v>
      </c>
      <c r="CZ54" s="334">
        <f t="shared" ref="CZ54:DJ54" si="149">COUNTIF(CZ36:CZ50,"&gt;=88")</f>
        <v>13</v>
      </c>
      <c r="DA54" s="334">
        <f t="shared" si="149"/>
        <v>9</v>
      </c>
      <c r="DB54" s="334">
        <f t="shared" si="149"/>
        <v>5</v>
      </c>
      <c r="DC54" s="334">
        <f t="shared" si="149"/>
        <v>10</v>
      </c>
      <c r="DD54" s="334">
        <f t="shared" si="149"/>
        <v>12</v>
      </c>
      <c r="DE54" s="334">
        <f t="shared" si="149"/>
        <v>3</v>
      </c>
      <c r="DF54" s="334">
        <f t="shared" si="149"/>
        <v>12</v>
      </c>
      <c r="DG54" s="334">
        <f t="shared" si="149"/>
        <v>11</v>
      </c>
      <c r="DH54" s="334">
        <f t="shared" si="149"/>
        <v>13</v>
      </c>
      <c r="DI54" s="334">
        <f t="shared" si="149"/>
        <v>12</v>
      </c>
      <c r="DJ54" s="334">
        <f t="shared" si="149"/>
        <v>13</v>
      </c>
      <c r="DK54" s="42"/>
      <c r="DN54" s="398"/>
      <c r="DR54" s="398"/>
      <c r="EB54" s="309"/>
      <c r="EC54" s="309"/>
      <c r="ED54" s="309"/>
      <c r="EE54" s="309"/>
      <c r="EF54" s="309"/>
      <c r="EL54" s="334" t="s">
        <v>134</v>
      </c>
      <c r="EM54" s="334">
        <f>COUNTIF(EM36:EM50,"&gt;=88")</f>
        <v>11</v>
      </c>
      <c r="EN54" s="334">
        <f t="shared" ref="EN54:EX54" si="150">COUNTIF(EN36:EN50,"&gt;=88")</f>
        <v>12</v>
      </c>
      <c r="EO54" s="334">
        <f t="shared" si="150"/>
        <v>12</v>
      </c>
      <c r="EP54" s="334">
        <f t="shared" si="150"/>
        <v>2</v>
      </c>
      <c r="EQ54" s="334">
        <f t="shared" si="150"/>
        <v>6</v>
      </c>
      <c r="ER54" s="334">
        <f t="shared" si="150"/>
        <v>12</v>
      </c>
      <c r="ES54" s="334">
        <f t="shared" si="150"/>
        <v>9</v>
      </c>
      <c r="ET54" s="334">
        <f t="shared" si="150"/>
        <v>11</v>
      </c>
      <c r="EU54" s="334">
        <f t="shared" si="150"/>
        <v>10</v>
      </c>
      <c r="EV54" s="334">
        <f t="shared" si="150"/>
        <v>13</v>
      </c>
      <c r="EW54" s="334">
        <f t="shared" si="150"/>
        <v>10</v>
      </c>
      <c r="EX54" s="334">
        <f t="shared" si="150"/>
        <v>13</v>
      </c>
      <c r="EY54" s="42"/>
      <c r="FB54" s="398"/>
      <c r="FF54" s="398"/>
      <c r="FP54" s="309"/>
      <c r="FQ54" s="309"/>
      <c r="FR54" s="309"/>
      <c r="FS54" s="309"/>
      <c r="FT54" s="309"/>
      <c r="FZ54" s="334" t="s">
        <v>134</v>
      </c>
      <c r="GA54" s="334">
        <f>COUNTIF(GA36:GA50,"&gt;=88")</f>
        <v>13</v>
      </c>
      <c r="GB54" s="334">
        <f t="shared" ref="GB54:GL54" si="151">COUNTIF(GB36:GB50,"&gt;=88")</f>
        <v>12</v>
      </c>
      <c r="GC54" s="334">
        <f t="shared" si="151"/>
        <v>12</v>
      </c>
      <c r="GD54" s="334">
        <f t="shared" si="151"/>
        <v>0</v>
      </c>
      <c r="GE54" s="334">
        <f t="shared" si="151"/>
        <v>4</v>
      </c>
      <c r="GF54" s="334">
        <f t="shared" si="151"/>
        <v>11</v>
      </c>
      <c r="GG54" s="334">
        <f t="shared" si="151"/>
        <v>10</v>
      </c>
      <c r="GH54" s="334">
        <f t="shared" si="151"/>
        <v>10</v>
      </c>
      <c r="GI54" s="334">
        <f t="shared" si="151"/>
        <v>4</v>
      </c>
      <c r="GJ54" s="334">
        <f t="shared" si="151"/>
        <v>11</v>
      </c>
      <c r="GK54" s="334">
        <f t="shared" si="151"/>
        <v>10</v>
      </c>
      <c r="GL54" s="334">
        <f t="shared" si="151"/>
        <v>13</v>
      </c>
      <c r="GM54" s="42"/>
      <c r="GP54" s="398"/>
      <c r="GT54" s="398"/>
      <c r="HD54" s="309"/>
      <c r="HE54" s="309"/>
      <c r="HF54" s="309"/>
      <c r="HG54" s="309"/>
      <c r="HH54" s="309"/>
      <c r="HN54" s="334" t="s">
        <v>134</v>
      </c>
      <c r="HO54" s="334">
        <f>COUNTIF(HO36:HO50,"&gt;=88")</f>
        <v>11</v>
      </c>
      <c r="HP54" s="334">
        <f t="shared" ref="HP54:HZ54" si="152">COUNTIF(HP36:HP50,"&gt;=88")</f>
        <v>9</v>
      </c>
      <c r="HQ54" s="334">
        <f t="shared" si="152"/>
        <v>12</v>
      </c>
      <c r="HR54" s="334">
        <f t="shared" si="152"/>
        <v>0</v>
      </c>
      <c r="HS54" s="334">
        <f t="shared" si="152"/>
        <v>7</v>
      </c>
      <c r="HT54" s="334">
        <f t="shared" si="152"/>
        <v>10</v>
      </c>
      <c r="HU54" s="334">
        <f t="shared" si="152"/>
        <v>12</v>
      </c>
      <c r="HV54" s="334">
        <f t="shared" si="152"/>
        <v>13</v>
      </c>
      <c r="HW54" s="334">
        <f t="shared" si="152"/>
        <v>5</v>
      </c>
      <c r="HX54" s="334">
        <f t="shared" si="152"/>
        <v>11</v>
      </c>
      <c r="HY54" s="334">
        <f t="shared" si="152"/>
        <v>11</v>
      </c>
      <c r="HZ54" s="334">
        <f t="shared" si="152"/>
        <v>13</v>
      </c>
      <c r="IA54" s="42"/>
      <c r="ID54" s="398"/>
    </row>
    <row r="55" spans="2:240" ht="15.5" x14ac:dyDescent="0.35">
      <c r="B55" s="398"/>
      <c r="L55" s="309"/>
      <c r="M55" s="309"/>
      <c r="N55" s="309"/>
      <c r="O55" s="309"/>
      <c r="P55" s="309"/>
      <c r="V55" s="334" t="s">
        <v>133</v>
      </c>
      <c r="W55" s="334">
        <f t="shared" ref="W55:AG55" si="153">COUNTIF(W36:W50,"&gt;=92")</f>
        <v>1</v>
      </c>
      <c r="X55" s="334">
        <f t="shared" si="153"/>
        <v>4</v>
      </c>
      <c r="Y55" s="334">
        <f t="shared" si="153"/>
        <v>1</v>
      </c>
      <c r="Z55" s="334">
        <f t="shared" si="153"/>
        <v>0</v>
      </c>
      <c r="AA55" s="334">
        <f t="shared" si="153"/>
        <v>1</v>
      </c>
      <c r="AB55" s="334">
        <f t="shared" si="153"/>
        <v>0</v>
      </c>
      <c r="AC55" s="334">
        <f t="shared" si="153"/>
        <v>0</v>
      </c>
      <c r="AD55" s="334">
        <f t="shared" si="153"/>
        <v>3</v>
      </c>
      <c r="AE55" s="334">
        <f t="shared" si="153"/>
        <v>1</v>
      </c>
      <c r="AF55" s="334">
        <f t="shared" si="153"/>
        <v>2</v>
      </c>
      <c r="AG55" s="334">
        <f t="shared" si="153"/>
        <v>0</v>
      </c>
      <c r="AH55" s="334">
        <f>COUNTIF(AH36:AH50,"&gt;=92")</f>
        <v>11</v>
      </c>
      <c r="AI55" s="42"/>
      <c r="AL55" s="398"/>
      <c r="AP55" s="398"/>
      <c r="AZ55" s="309"/>
      <c r="BA55" s="309"/>
      <c r="BB55" s="309"/>
      <c r="BC55" s="309"/>
      <c r="BD55" s="309"/>
      <c r="BJ55" s="334" t="s">
        <v>133</v>
      </c>
      <c r="BK55" s="334">
        <f t="shared" ref="BK55:BU55" si="154">COUNTIF(BK36:BK50,"&gt;=92")</f>
        <v>5</v>
      </c>
      <c r="BL55" s="334">
        <f t="shared" si="154"/>
        <v>7</v>
      </c>
      <c r="BM55" s="334">
        <f t="shared" si="154"/>
        <v>3</v>
      </c>
      <c r="BN55" s="334">
        <f t="shared" si="154"/>
        <v>0</v>
      </c>
      <c r="BO55" s="334">
        <f t="shared" si="154"/>
        <v>3</v>
      </c>
      <c r="BP55" s="334">
        <f t="shared" si="154"/>
        <v>7</v>
      </c>
      <c r="BQ55" s="334">
        <f t="shared" si="154"/>
        <v>0</v>
      </c>
      <c r="BR55" s="334">
        <f t="shared" si="154"/>
        <v>7</v>
      </c>
      <c r="BS55" s="334">
        <f t="shared" si="154"/>
        <v>7</v>
      </c>
      <c r="BT55" s="334">
        <f t="shared" si="154"/>
        <v>7</v>
      </c>
      <c r="BU55" s="334">
        <f t="shared" si="154"/>
        <v>3</v>
      </c>
      <c r="BV55" s="334">
        <f>COUNTIF(BV36:BV50,"&gt;=92")</f>
        <v>13</v>
      </c>
      <c r="BW55" s="42"/>
      <c r="BZ55" s="398"/>
      <c r="CD55" s="398"/>
      <c r="CN55" s="309"/>
      <c r="CO55" s="309"/>
      <c r="CP55" s="309"/>
      <c r="CQ55" s="309"/>
      <c r="CR55" s="309"/>
      <c r="CX55" s="334" t="s">
        <v>133</v>
      </c>
      <c r="CY55" s="334">
        <f t="shared" ref="CY55:DI55" si="155">COUNTIF(CY36:CY50,"&gt;=92")</f>
        <v>4</v>
      </c>
      <c r="CZ55" s="334">
        <f t="shared" si="155"/>
        <v>5</v>
      </c>
      <c r="DA55" s="334">
        <f t="shared" si="155"/>
        <v>3</v>
      </c>
      <c r="DB55" s="334">
        <f t="shared" si="155"/>
        <v>0</v>
      </c>
      <c r="DC55" s="334">
        <f t="shared" si="155"/>
        <v>0</v>
      </c>
      <c r="DD55" s="334">
        <f t="shared" si="155"/>
        <v>10</v>
      </c>
      <c r="DE55" s="334">
        <f t="shared" si="155"/>
        <v>0</v>
      </c>
      <c r="DF55" s="334">
        <f t="shared" si="155"/>
        <v>4</v>
      </c>
      <c r="DG55" s="334">
        <f t="shared" si="155"/>
        <v>6</v>
      </c>
      <c r="DH55" s="334">
        <f t="shared" si="155"/>
        <v>7</v>
      </c>
      <c r="DI55" s="334">
        <f t="shared" si="155"/>
        <v>3</v>
      </c>
      <c r="DJ55" s="334">
        <f>COUNTIF(DJ36:DJ50,"&gt;=92")</f>
        <v>13</v>
      </c>
      <c r="DK55" s="42"/>
      <c r="DN55" s="398"/>
      <c r="DR55" s="398"/>
      <c r="EB55" s="309"/>
      <c r="EC55" s="309"/>
      <c r="ED55" s="309"/>
      <c r="EE55" s="309"/>
      <c r="EF55" s="309"/>
      <c r="EL55" s="334" t="s">
        <v>133</v>
      </c>
      <c r="EM55" s="334">
        <f t="shared" ref="EM55:EW55" si="156">COUNTIF(EM36:EM50,"&gt;=92")</f>
        <v>6</v>
      </c>
      <c r="EN55" s="334">
        <f t="shared" si="156"/>
        <v>7</v>
      </c>
      <c r="EO55" s="334">
        <f t="shared" si="156"/>
        <v>5</v>
      </c>
      <c r="EP55" s="334">
        <f t="shared" si="156"/>
        <v>0</v>
      </c>
      <c r="EQ55" s="334">
        <f t="shared" si="156"/>
        <v>1</v>
      </c>
      <c r="ER55" s="334">
        <f t="shared" si="156"/>
        <v>5</v>
      </c>
      <c r="ES55" s="334">
        <f t="shared" si="156"/>
        <v>0</v>
      </c>
      <c r="ET55" s="334">
        <f t="shared" si="156"/>
        <v>3</v>
      </c>
      <c r="EU55" s="334">
        <f t="shared" si="156"/>
        <v>2</v>
      </c>
      <c r="EV55" s="334">
        <f t="shared" si="156"/>
        <v>4</v>
      </c>
      <c r="EW55" s="334">
        <f t="shared" si="156"/>
        <v>3</v>
      </c>
      <c r="EX55" s="334">
        <f>COUNTIF(EX36:EX50,"&gt;=92")</f>
        <v>13</v>
      </c>
      <c r="EY55" s="42"/>
      <c r="FB55" s="398"/>
      <c r="FF55" s="398"/>
      <c r="FP55" s="309"/>
      <c r="FQ55" s="309"/>
      <c r="FR55" s="309"/>
      <c r="FS55" s="309"/>
      <c r="FT55" s="309"/>
      <c r="FZ55" s="334" t="s">
        <v>133</v>
      </c>
      <c r="GA55" s="334">
        <f t="shared" ref="GA55:GK55" si="157">COUNTIF(GA36:GA50,"&gt;=92")</f>
        <v>7</v>
      </c>
      <c r="GB55" s="334">
        <f t="shared" si="157"/>
        <v>6</v>
      </c>
      <c r="GC55" s="334">
        <f t="shared" si="157"/>
        <v>6</v>
      </c>
      <c r="GD55" s="334">
        <f t="shared" si="157"/>
        <v>0</v>
      </c>
      <c r="GE55" s="334">
        <f t="shared" si="157"/>
        <v>0</v>
      </c>
      <c r="GF55" s="334">
        <f t="shared" si="157"/>
        <v>3</v>
      </c>
      <c r="GG55" s="334">
        <f t="shared" si="157"/>
        <v>6</v>
      </c>
      <c r="GH55" s="334">
        <f t="shared" si="157"/>
        <v>4</v>
      </c>
      <c r="GI55" s="334">
        <f t="shared" si="157"/>
        <v>0</v>
      </c>
      <c r="GJ55" s="334">
        <f t="shared" si="157"/>
        <v>4</v>
      </c>
      <c r="GK55" s="334">
        <f t="shared" si="157"/>
        <v>1</v>
      </c>
      <c r="GL55" s="334">
        <f>COUNTIF(GL36:GL50,"&gt;=92")</f>
        <v>13</v>
      </c>
      <c r="GM55" s="42"/>
      <c r="GP55" s="398"/>
      <c r="GT55" s="398"/>
      <c r="HD55" s="309"/>
      <c r="HE55" s="309"/>
      <c r="HF55" s="309"/>
      <c r="HG55" s="309"/>
      <c r="HH55" s="309"/>
      <c r="HN55" s="334" t="s">
        <v>133</v>
      </c>
      <c r="HO55" s="334">
        <f t="shared" ref="HO55:HZ55" si="158">COUNTIF(HQ59:HQ60,"&gt;=92")</f>
        <v>0</v>
      </c>
      <c r="HP55" s="334">
        <f t="shared" si="158"/>
        <v>0</v>
      </c>
      <c r="HQ55" s="334">
        <f t="shared" si="158"/>
        <v>0</v>
      </c>
      <c r="HR55" s="334">
        <f t="shared" si="158"/>
        <v>0</v>
      </c>
      <c r="HS55" s="334">
        <f t="shared" si="158"/>
        <v>0</v>
      </c>
      <c r="HT55" s="334">
        <f t="shared" si="158"/>
        <v>0</v>
      </c>
      <c r="HU55" s="334">
        <f t="shared" si="158"/>
        <v>0</v>
      </c>
      <c r="HV55" s="334">
        <f t="shared" si="158"/>
        <v>0</v>
      </c>
      <c r="HW55" s="334">
        <f t="shared" si="158"/>
        <v>0</v>
      </c>
      <c r="HX55" s="334">
        <f t="shared" si="158"/>
        <v>0</v>
      </c>
      <c r="HY55" s="334">
        <f t="shared" si="158"/>
        <v>0</v>
      </c>
      <c r="HZ55" s="334">
        <f t="shared" si="158"/>
        <v>0</v>
      </c>
      <c r="IA55" s="42"/>
      <c r="ID55" s="398"/>
    </row>
    <row r="56" spans="2:240" ht="15.5" x14ac:dyDescent="0.35">
      <c r="B56" s="398"/>
      <c r="L56" s="309"/>
      <c r="M56" s="309"/>
      <c r="N56" s="309"/>
      <c r="O56" s="309"/>
      <c r="P56" s="309"/>
      <c r="V56" s="334" t="s">
        <v>132</v>
      </c>
      <c r="W56" s="334">
        <f>COUNTIF(W36:W50,"&gt;=95")</f>
        <v>1</v>
      </c>
      <c r="X56" s="334">
        <f t="shared" ref="X56:AH56" si="159">COUNTIF(X36:X50,"&gt;=95")</f>
        <v>0</v>
      </c>
      <c r="Y56" s="334">
        <f t="shared" si="159"/>
        <v>0</v>
      </c>
      <c r="Z56" s="334">
        <f t="shared" si="159"/>
        <v>0</v>
      </c>
      <c r="AA56" s="334">
        <f t="shared" si="159"/>
        <v>0</v>
      </c>
      <c r="AB56" s="334">
        <f t="shared" si="159"/>
        <v>0</v>
      </c>
      <c r="AC56" s="334">
        <f t="shared" si="159"/>
        <v>0</v>
      </c>
      <c r="AD56" s="334">
        <f t="shared" si="159"/>
        <v>1</v>
      </c>
      <c r="AE56" s="334">
        <f t="shared" si="159"/>
        <v>0</v>
      </c>
      <c r="AF56" s="334">
        <f t="shared" si="159"/>
        <v>0</v>
      </c>
      <c r="AG56" s="334">
        <f t="shared" si="159"/>
        <v>0</v>
      </c>
      <c r="AH56" s="334">
        <f t="shared" si="159"/>
        <v>7</v>
      </c>
      <c r="AL56" s="398"/>
      <c r="AP56" s="398"/>
      <c r="AZ56" s="309"/>
      <c r="BA56" s="309"/>
      <c r="BB56" s="309"/>
      <c r="BC56" s="309"/>
      <c r="BD56" s="309"/>
      <c r="BJ56" s="334" t="s">
        <v>132</v>
      </c>
      <c r="BK56" s="334">
        <f>COUNTIF(BK36:BK50,"&gt;=95")</f>
        <v>3</v>
      </c>
      <c r="BL56" s="334">
        <f t="shared" ref="BL56:BV56" si="160">COUNTIF(BL36:BL50,"&gt;=95")</f>
        <v>1</v>
      </c>
      <c r="BM56" s="334">
        <f t="shared" si="160"/>
        <v>0</v>
      </c>
      <c r="BN56" s="334">
        <f t="shared" si="160"/>
        <v>0</v>
      </c>
      <c r="BO56" s="334">
        <f t="shared" si="160"/>
        <v>0</v>
      </c>
      <c r="BP56" s="334">
        <f t="shared" si="160"/>
        <v>0</v>
      </c>
      <c r="BQ56" s="334">
        <f t="shared" si="160"/>
        <v>0</v>
      </c>
      <c r="BR56" s="334">
        <f t="shared" si="160"/>
        <v>1</v>
      </c>
      <c r="BS56" s="334">
        <f t="shared" si="160"/>
        <v>1</v>
      </c>
      <c r="BT56" s="334">
        <f t="shared" si="160"/>
        <v>2</v>
      </c>
      <c r="BU56" s="334">
        <f t="shared" si="160"/>
        <v>0</v>
      </c>
      <c r="BV56" s="334">
        <f t="shared" si="160"/>
        <v>11</v>
      </c>
      <c r="BZ56" s="398"/>
      <c r="CD56" s="398"/>
      <c r="CN56" s="309"/>
      <c r="CO56" s="309"/>
      <c r="CP56" s="309"/>
      <c r="CQ56" s="309"/>
      <c r="CR56" s="309"/>
      <c r="CX56" s="334" t="s">
        <v>132</v>
      </c>
      <c r="CY56" s="334">
        <f>COUNTIF(CY36:CY50,"&gt;=95")</f>
        <v>2</v>
      </c>
      <c r="CZ56" s="334">
        <f t="shared" ref="CZ56:DJ56" si="161">COUNTIF(CZ36:CZ50,"&gt;=95")</f>
        <v>0</v>
      </c>
      <c r="DA56" s="334">
        <f t="shared" si="161"/>
        <v>0</v>
      </c>
      <c r="DB56" s="334">
        <f t="shared" si="161"/>
        <v>0</v>
      </c>
      <c r="DC56" s="334">
        <f t="shared" si="161"/>
        <v>0</v>
      </c>
      <c r="DD56" s="334">
        <f t="shared" si="161"/>
        <v>1</v>
      </c>
      <c r="DE56" s="334">
        <f t="shared" si="161"/>
        <v>0</v>
      </c>
      <c r="DF56" s="334">
        <f t="shared" si="161"/>
        <v>2</v>
      </c>
      <c r="DG56" s="334">
        <f t="shared" si="161"/>
        <v>0</v>
      </c>
      <c r="DH56" s="334">
        <f t="shared" si="161"/>
        <v>2</v>
      </c>
      <c r="DI56" s="334">
        <f t="shared" si="161"/>
        <v>0</v>
      </c>
      <c r="DJ56" s="334">
        <f t="shared" si="161"/>
        <v>13</v>
      </c>
      <c r="DN56" s="398"/>
      <c r="DR56" s="398"/>
      <c r="EB56" s="309"/>
      <c r="EC56" s="309"/>
      <c r="ED56" s="309"/>
      <c r="EE56" s="309"/>
      <c r="EF56" s="309"/>
      <c r="EL56" s="334" t="s">
        <v>132</v>
      </c>
      <c r="EM56" s="334">
        <f>COUNTIF(EM36:EM50,"&gt;=95")</f>
        <v>2</v>
      </c>
      <c r="EN56" s="334">
        <f t="shared" ref="EN56:EX56" si="162">COUNTIF(EN36:EN50,"&gt;=95")</f>
        <v>0</v>
      </c>
      <c r="EO56" s="334">
        <f t="shared" si="162"/>
        <v>0</v>
      </c>
      <c r="EP56" s="334">
        <f t="shared" si="162"/>
        <v>0</v>
      </c>
      <c r="EQ56" s="334">
        <f t="shared" si="162"/>
        <v>0</v>
      </c>
      <c r="ER56" s="334">
        <f t="shared" si="162"/>
        <v>0</v>
      </c>
      <c r="ES56" s="334">
        <f t="shared" si="162"/>
        <v>0</v>
      </c>
      <c r="ET56" s="334">
        <f t="shared" si="162"/>
        <v>0</v>
      </c>
      <c r="EU56" s="334">
        <f t="shared" si="162"/>
        <v>0</v>
      </c>
      <c r="EV56" s="334">
        <f t="shared" si="162"/>
        <v>1</v>
      </c>
      <c r="EW56" s="334">
        <f t="shared" si="162"/>
        <v>0</v>
      </c>
      <c r="EX56" s="334">
        <f t="shared" si="162"/>
        <v>9</v>
      </c>
      <c r="FB56" s="398"/>
      <c r="FF56" s="398"/>
      <c r="FP56" s="309"/>
      <c r="FQ56" s="309"/>
      <c r="FR56" s="309"/>
      <c r="FS56" s="309"/>
      <c r="FT56" s="309"/>
      <c r="FZ56" s="334" t="s">
        <v>132</v>
      </c>
      <c r="GA56" s="334">
        <f>COUNTIF(GA36:GA50,"&gt;=95")</f>
        <v>5</v>
      </c>
      <c r="GB56" s="334">
        <f t="shared" ref="GB56:GL56" si="163">COUNTIF(GB36:GB50,"&gt;=95")</f>
        <v>0</v>
      </c>
      <c r="GC56" s="334">
        <f t="shared" si="163"/>
        <v>1</v>
      </c>
      <c r="GD56" s="334">
        <f t="shared" si="163"/>
        <v>0</v>
      </c>
      <c r="GE56" s="334">
        <f t="shared" si="163"/>
        <v>0</v>
      </c>
      <c r="GF56" s="334">
        <f t="shared" si="163"/>
        <v>0</v>
      </c>
      <c r="GG56" s="334">
        <f t="shared" si="163"/>
        <v>0</v>
      </c>
      <c r="GH56" s="334">
        <f t="shared" si="163"/>
        <v>0</v>
      </c>
      <c r="GI56" s="334">
        <f t="shared" si="163"/>
        <v>0</v>
      </c>
      <c r="GJ56" s="334">
        <f t="shared" si="163"/>
        <v>2</v>
      </c>
      <c r="GK56" s="334">
        <f t="shared" si="163"/>
        <v>0</v>
      </c>
      <c r="GL56" s="334">
        <f t="shared" si="163"/>
        <v>10</v>
      </c>
      <c r="GP56" s="398"/>
      <c r="GT56" s="398"/>
      <c r="HD56" s="309"/>
      <c r="HE56" s="309"/>
      <c r="HF56" s="309"/>
      <c r="HG56" s="309"/>
      <c r="HH56" s="309"/>
      <c r="HN56" s="334" t="s">
        <v>132</v>
      </c>
      <c r="HO56" s="334">
        <f>COUNTIF(HO36:HO50,"&gt;=95")</f>
        <v>3</v>
      </c>
      <c r="HP56" s="334">
        <f t="shared" ref="HP56:HZ56" si="164">COUNTIF(HP36:HP50,"&gt;=95")</f>
        <v>0</v>
      </c>
      <c r="HQ56" s="334">
        <f t="shared" si="164"/>
        <v>3</v>
      </c>
      <c r="HR56" s="334">
        <f t="shared" si="164"/>
        <v>0</v>
      </c>
      <c r="HS56" s="334">
        <f t="shared" si="164"/>
        <v>0</v>
      </c>
      <c r="HT56" s="334">
        <f t="shared" si="164"/>
        <v>0</v>
      </c>
      <c r="HU56" s="334">
        <f t="shared" si="164"/>
        <v>2</v>
      </c>
      <c r="HV56" s="334">
        <f t="shared" si="164"/>
        <v>1</v>
      </c>
      <c r="HW56" s="334">
        <f t="shared" si="164"/>
        <v>0</v>
      </c>
      <c r="HX56" s="334">
        <f t="shared" si="164"/>
        <v>0</v>
      </c>
      <c r="HY56" s="334">
        <f t="shared" si="164"/>
        <v>0</v>
      </c>
      <c r="HZ56" s="334">
        <f t="shared" si="164"/>
        <v>13</v>
      </c>
      <c r="ID56" s="398"/>
    </row>
    <row r="62" spans="2:240" ht="21.5" thickBot="1" x14ac:dyDescent="0.55000000000000004">
      <c r="B62" s="369" t="s">
        <v>211</v>
      </c>
      <c r="C62" s="369"/>
      <c r="D62" s="369"/>
      <c r="E62" s="369"/>
      <c r="F62" s="369"/>
      <c r="G62" s="369"/>
      <c r="H62" s="369"/>
      <c r="I62" s="369"/>
      <c r="J62" s="369"/>
      <c r="K62" s="369"/>
      <c r="L62" s="369"/>
      <c r="M62" s="369"/>
      <c r="N62" s="369"/>
      <c r="O62" s="369"/>
      <c r="P62" s="369"/>
      <c r="Q62" s="369"/>
      <c r="R62" s="369"/>
      <c r="S62" s="369"/>
      <c r="T62" s="369"/>
      <c r="U62" s="369"/>
      <c r="V62" s="369"/>
      <c r="W62" s="369"/>
      <c r="X62" s="369"/>
      <c r="Y62" s="369"/>
      <c r="Z62" s="369"/>
      <c r="AA62" s="369"/>
      <c r="AB62" s="369"/>
      <c r="AC62" s="369"/>
      <c r="AD62" s="369"/>
      <c r="AE62" s="369"/>
      <c r="AF62" s="369"/>
      <c r="AG62" s="369"/>
      <c r="AH62" s="369"/>
      <c r="AI62" s="369"/>
      <c r="AJ62" s="369"/>
      <c r="AK62" s="369"/>
      <c r="AL62" s="369"/>
      <c r="AM62" s="369"/>
      <c r="AN62" s="369"/>
      <c r="AO62" s="369"/>
      <c r="AP62" s="369" t="s">
        <v>210</v>
      </c>
      <c r="AQ62" s="369"/>
      <c r="AR62" s="369"/>
      <c r="AS62" s="369"/>
      <c r="AT62" s="369"/>
      <c r="AU62" s="369"/>
      <c r="AV62" s="369"/>
      <c r="AW62" s="369"/>
      <c r="AX62" s="369"/>
      <c r="AY62" s="369"/>
      <c r="AZ62" s="369"/>
      <c r="BA62" s="369"/>
      <c r="BB62" s="369"/>
      <c r="BC62" s="369"/>
      <c r="BD62" s="369"/>
      <c r="BE62" s="369"/>
      <c r="BF62" s="369"/>
      <c r="BG62" s="369"/>
      <c r="BH62" s="369"/>
      <c r="BI62" s="369"/>
      <c r="BJ62" s="369"/>
      <c r="BK62" s="369"/>
      <c r="BL62" s="369"/>
      <c r="BM62" s="369"/>
      <c r="BN62" s="369"/>
      <c r="BO62" s="369"/>
      <c r="BP62" s="369"/>
      <c r="BQ62" s="369"/>
      <c r="BR62" s="369"/>
      <c r="BS62" s="369"/>
      <c r="BT62" s="369"/>
      <c r="BU62" s="369"/>
      <c r="BV62" s="369"/>
      <c r="BW62" s="369"/>
      <c r="BX62" s="369"/>
      <c r="BY62" s="369"/>
      <c r="BZ62" s="369"/>
      <c r="CA62" s="369"/>
      <c r="CB62" s="369"/>
      <c r="CC62" s="369"/>
      <c r="CD62" s="369" t="s">
        <v>209</v>
      </c>
      <c r="CE62" s="369"/>
      <c r="CF62" s="369"/>
      <c r="CG62" s="369"/>
      <c r="CH62" s="369"/>
      <c r="CI62" s="369"/>
      <c r="CJ62" s="369"/>
      <c r="CK62" s="369"/>
      <c r="CL62" s="369"/>
      <c r="CM62" s="369"/>
      <c r="CN62" s="369"/>
      <c r="CO62" s="369" t="s">
        <v>265</v>
      </c>
      <c r="CP62" s="369"/>
      <c r="CQ62" s="369"/>
      <c r="CR62" s="369"/>
      <c r="CS62" s="369"/>
      <c r="CT62" s="369"/>
      <c r="CU62" s="369"/>
      <c r="CV62" s="369"/>
      <c r="CW62" s="369"/>
      <c r="CX62" s="369"/>
      <c r="CY62" s="369"/>
      <c r="CZ62" s="369"/>
      <c r="DA62" s="369"/>
      <c r="DB62" s="369"/>
      <c r="DC62" s="369"/>
      <c r="DD62" s="369"/>
      <c r="DE62" s="369"/>
      <c r="DF62" s="369"/>
      <c r="DG62" s="369"/>
      <c r="DH62" s="369"/>
      <c r="DI62" s="369"/>
      <c r="DJ62" s="369"/>
      <c r="DK62" s="369"/>
      <c r="DL62" s="369"/>
      <c r="DM62" s="369"/>
      <c r="DN62" s="369"/>
      <c r="DO62" s="369"/>
      <c r="DP62" s="369"/>
      <c r="DQ62" s="369"/>
      <c r="DR62" s="369" t="s">
        <v>208</v>
      </c>
      <c r="DS62" s="369"/>
      <c r="DT62" s="369"/>
      <c r="DU62" s="369"/>
      <c r="DV62" s="369"/>
      <c r="DW62" s="369"/>
      <c r="DX62" s="369"/>
      <c r="DY62" s="369"/>
      <c r="DZ62" s="369"/>
      <c r="EA62" s="369"/>
      <c r="EB62" s="369"/>
      <c r="EC62" s="369"/>
      <c r="ED62" s="369"/>
      <c r="EE62" s="369"/>
      <c r="EF62" s="369"/>
      <c r="EG62" s="369"/>
      <c r="EH62" s="369"/>
      <c r="EI62" s="369"/>
      <c r="EJ62" s="369"/>
      <c r="EK62" s="369"/>
      <c r="EL62" s="369"/>
      <c r="EM62" s="369"/>
      <c r="EN62" s="369"/>
      <c r="EO62" s="369"/>
      <c r="EP62" s="369"/>
      <c r="EQ62" s="369"/>
      <c r="ER62" s="369"/>
      <c r="ES62" s="369"/>
      <c r="ET62" s="369"/>
      <c r="EU62" s="369"/>
      <c r="EV62" s="369"/>
      <c r="EW62" s="369"/>
      <c r="EX62" s="369"/>
      <c r="EY62" s="369"/>
      <c r="EZ62" s="369"/>
      <c r="FA62" s="369"/>
      <c r="FB62" s="369"/>
      <c r="FC62" s="369"/>
      <c r="FD62" s="369"/>
      <c r="FE62" s="369"/>
      <c r="FF62" s="369" t="s">
        <v>207</v>
      </c>
      <c r="FG62" s="369"/>
      <c r="FH62" s="369"/>
      <c r="FI62" s="369"/>
      <c r="FJ62" s="369"/>
      <c r="FK62" s="369"/>
      <c r="FL62" s="369"/>
      <c r="FM62" s="369"/>
      <c r="FN62" s="369"/>
      <c r="FO62" s="369"/>
      <c r="FP62" s="369"/>
      <c r="FQ62" s="369" t="s">
        <v>80</v>
      </c>
      <c r="FR62" s="369" t="s">
        <v>80</v>
      </c>
      <c r="FS62" s="369"/>
      <c r="FT62" s="369"/>
      <c r="FU62" s="369"/>
      <c r="FV62" s="369"/>
      <c r="FW62" s="369"/>
      <c r="FX62" s="369"/>
      <c r="FY62" s="369"/>
      <c r="FZ62" s="369"/>
      <c r="GA62" s="369"/>
      <c r="GB62" s="369"/>
      <c r="GC62" s="369"/>
      <c r="GD62" s="369"/>
      <c r="GE62" s="369"/>
      <c r="GF62" s="369"/>
      <c r="GG62" s="369"/>
      <c r="GH62" s="369"/>
      <c r="GI62" s="369"/>
      <c r="GJ62" s="369"/>
      <c r="GK62" s="369"/>
      <c r="GL62" s="369"/>
      <c r="GM62" s="369"/>
      <c r="GN62" s="369"/>
      <c r="GO62" s="369"/>
      <c r="GP62" s="369"/>
      <c r="GQ62" s="369"/>
      <c r="GR62" s="369"/>
      <c r="GS62" s="369"/>
      <c r="GT62" s="369" t="s">
        <v>266</v>
      </c>
    </row>
    <row r="63" spans="2:240" ht="16" thickBot="1" x14ac:dyDescent="0.4">
      <c r="B63" s="504" t="s">
        <v>192</v>
      </c>
      <c r="C63" s="501"/>
      <c r="D63" s="501"/>
      <c r="E63" s="501"/>
      <c r="F63" s="501"/>
      <c r="G63" s="501"/>
      <c r="H63" s="493">
        <v>5474</v>
      </c>
      <c r="I63" s="493">
        <v>5237</v>
      </c>
      <c r="J63" s="493">
        <v>4675</v>
      </c>
      <c r="K63" s="493">
        <v>4589</v>
      </c>
      <c r="L63" s="493">
        <v>5408</v>
      </c>
      <c r="M63" s="500">
        <v>5483</v>
      </c>
      <c r="N63" s="499">
        <v>5234</v>
      </c>
      <c r="O63" s="498"/>
      <c r="P63" s="497"/>
      <c r="Q63" s="496"/>
      <c r="R63" s="495"/>
      <c r="S63" s="495"/>
      <c r="T63" s="494"/>
      <c r="V63" s="477" t="s">
        <v>32</v>
      </c>
      <c r="W63" s="493"/>
      <c r="X63" s="493"/>
      <c r="Y63" s="493"/>
      <c r="Z63" s="493"/>
      <c r="AA63" s="493"/>
      <c r="AB63" s="493"/>
      <c r="AC63" s="493"/>
      <c r="AD63" s="493"/>
      <c r="AE63" s="493"/>
      <c r="AF63" s="493"/>
      <c r="AG63" s="493"/>
      <c r="AH63" s="493"/>
      <c r="AI63" s="492"/>
      <c r="AJ63" s="491"/>
      <c r="AK63" s="490"/>
      <c r="AL63" s="489"/>
      <c r="AM63" s="489"/>
      <c r="AN63" s="488"/>
      <c r="AP63" s="504" t="s">
        <v>192</v>
      </c>
      <c r="AQ63" s="501"/>
      <c r="AR63" s="501"/>
      <c r="AS63" s="501"/>
      <c r="AT63" s="501"/>
      <c r="AU63" s="501"/>
      <c r="AV63" s="493">
        <v>5474</v>
      </c>
      <c r="AW63" s="493">
        <v>5237</v>
      </c>
      <c r="AX63" s="493">
        <v>4675</v>
      </c>
      <c r="AY63" s="493">
        <v>4589</v>
      </c>
      <c r="AZ63" s="493">
        <v>5408</v>
      </c>
      <c r="BA63" s="500">
        <v>5483</v>
      </c>
      <c r="BB63" s="499">
        <v>5234</v>
      </c>
      <c r="BC63" s="498"/>
      <c r="BD63" s="497"/>
      <c r="BE63" s="496"/>
      <c r="BF63" s="495"/>
      <c r="BG63" s="495"/>
      <c r="BH63" s="494"/>
      <c r="BJ63" s="477" t="s">
        <v>32</v>
      </c>
      <c r="BK63" s="493"/>
      <c r="BL63" s="493"/>
      <c r="BM63" s="493"/>
      <c r="BN63" s="493"/>
      <c r="BO63" s="493"/>
      <c r="BP63" s="493"/>
      <c r="BQ63" s="493"/>
      <c r="BR63" s="493"/>
      <c r="BS63" s="493"/>
      <c r="BT63" s="493"/>
      <c r="BU63" s="493"/>
      <c r="BV63" s="493"/>
      <c r="BW63" s="492"/>
      <c r="BX63" s="491"/>
      <c r="BY63" s="490"/>
      <c r="BZ63" s="489"/>
      <c r="CA63" s="489"/>
      <c r="CB63" s="488"/>
      <c r="CD63" s="504" t="s">
        <v>192</v>
      </c>
      <c r="CE63" s="501"/>
      <c r="CF63" s="501"/>
      <c r="CG63" s="501"/>
      <c r="CH63" s="501"/>
      <c r="CI63" s="501"/>
      <c r="CJ63" s="493">
        <v>5474</v>
      </c>
      <c r="CK63" s="493">
        <v>5237</v>
      </c>
      <c r="CL63" s="493">
        <v>4675</v>
      </c>
      <c r="CM63" s="493">
        <v>4589</v>
      </c>
      <c r="CN63" s="493">
        <v>5408</v>
      </c>
      <c r="CO63" s="500">
        <v>5483</v>
      </c>
      <c r="CP63" s="499">
        <v>5234</v>
      </c>
      <c r="CQ63" s="498"/>
      <c r="CR63" s="497"/>
      <c r="CS63" s="496"/>
      <c r="CT63" s="495"/>
      <c r="CU63" s="495"/>
      <c r="CV63" s="494"/>
      <c r="CX63" s="477" t="s">
        <v>32</v>
      </c>
      <c r="CY63" s="493"/>
      <c r="CZ63" s="493"/>
      <c r="DA63" s="493"/>
      <c r="DB63" s="493"/>
      <c r="DC63" s="493"/>
      <c r="DD63" s="493"/>
      <c r="DE63" s="493"/>
      <c r="DF63" s="493"/>
      <c r="DG63" s="493"/>
      <c r="DH63" s="493"/>
      <c r="DI63" s="493"/>
      <c r="DJ63" s="493"/>
      <c r="DK63" s="492"/>
      <c r="DL63" s="491"/>
      <c r="DM63" s="490"/>
      <c r="DN63" s="489"/>
      <c r="DO63" s="489"/>
      <c r="DP63" s="488"/>
      <c r="DR63" s="504" t="s">
        <v>192</v>
      </c>
      <c r="DS63" s="501"/>
      <c r="DT63" s="501"/>
      <c r="DU63" s="501"/>
      <c r="DV63" s="501"/>
      <c r="DW63" s="501"/>
      <c r="DX63" s="493">
        <v>5474</v>
      </c>
      <c r="DY63" s="493">
        <v>5237</v>
      </c>
      <c r="DZ63" s="493">
        <v>4675</v>
      </c>
      <c r="EA63" s="493">
        <v>4589</v>
      </c>
      <c r="EB63" s="493">
        <v>5408</v>
      </c>
      <c r="EC63" s="500">
        <v>5483</v>
      </c>
      <c r="ED63" s="499">
        <v>5234</v>
      </c>
      <c r="EE63" s="498"/>
      <c r="EF63" s="497"/>
      <c r="EG63" s="496"/>
      <c r="EH63" s="495"/>
      <c r="EI63" s="495"/>
      <c r="EJ63" s="494"/>
      <c r="EL63" s="477" t="s">
        <v>32</v>
      </c>
      <c r="EM63" s="493"/>
      <c r="EN63" s="493"/>
      <c r="EO63" s="493"/>
      <c r="EP63" s="493"/>
      <c r="EQ63" s="493"/>
      <c r="ER63" s="493"/>
      <c r="ES63" s="493"/>
      <c r="ET63" s="493"/>
      <c r="EU63" s="493"/>
      <c r="EV63" s="493"/>
      <c r="EW63" s="493"/>
      <c r="EX63" s="493"/>
      <c r="EY63" s="492"/>
      <c r="EZ63" s="491"/>
      <c r="FA63" s="490"/>
      <c r="FB63" s="489"/>
      <c r="FC63" s="489"/>
      <c r="FD63" s="488"/>
      <c r="FF63" s="504" t="s">
        <v>192</v>
      </c>
      <c r="FG63" s="501"/>
      <c r="FH63" s="501"/>
      <c r="FI63" s="501"/>
      <c r="FJ63" s="501"/>
      <c r="FK63" s="501"/>
      <c r="FL63" s="493">
        <v>5474</v>
      </c>
      <c r="FM63" s="493">
        <v>5237</v>
      </c>
      <c r="FN63" s="493">
        <v>4675</v>
      </c>
      <c r="FO63" s="493">
        <v>4589</v>
      </c>
      <c r="FP63" s="493">
        <v>5408</v>
      </c>
      <c r="FQ63" s="500">
        <v>5483</v>
      </c>
      <c r="FR63" s="499">
        <v>5234</v>
      </c>
      <c r="FS63" s="498"/>
      <c r="FT63" s="497"/>
      <c r="FU63" s="496"/>
      <c r="FV63" s="495"/>
      <c r="FW63" s="495"/>
      <c r="FX63" s="494"/>
      <c r="FZ63" s="477" t="s">
        <v>32</v>
      </c>
      <c r="GA63" s="493"/>
      <c r="GB63" s="493"/>
      <c r="GC63" s="493"/>
      <c r="GD63" s="493"/>
      <c r="GE63" s="493"/>
      <c r="GF63" s="493"/>
      <c r="GG63" s="493"/>
      <c r="GH63" s="493"/>
      <c r="GI63" s="493"/>
      <c r="GJ63" s="493"/>
      <c r="GK63" s="493"/>
      <c r="GL63" s="493"/>
      <c r="GM63" s="492"/>
      <c r="GN63" s="491"/>
      <c r="GO63" s="490"/>
      <c r="GP63" s="489"/>
      <c r="GQ63" s="489"/>
      <c r="GR63" s="488"/>
      <c r="GT63" s="504" t="s">
        <v>192</v>
      </c>
      <c r="GU63" s="501"/>
      <c r="GV63" s="501"/>
      <c r="GW63" s="501"/>
      <c r="GX63" s="501"/>
      <c r="GY63" s="501"/>
      <c r="GZ63" s="493">
        <v>5474</v>
      </c>
      <c r="HA63" s="493">
        <v>5237</v>
      </c>
      <c r="HB63" s="493">
        <v>4675</v>
      </c>
      <c r="HC63" s="493">
        <v>4589</v>
      </c>
      <c r="HD63" s="493">
        <v>5408</v>
      </c>
      <c r="HE63" s="500">
        <v>5483</v>
      </c>
      <c r="HF63" s="499">
        <v>5234</v>
      </c>
      <c r="HG63" s="498"/>
      <c r="HH63" s="497"/>
      <c r="HI63" s="496"/>
      <c r="HJ63" s="495"/>
      <c r="HK63" s="495"/>
      <c r="HL63" s="494"/>
      <c r="HN63" s="477" t="s">
        <v>32</v>
      </c>
      <c r="HO63" s="493"/>
      <c r="HP63" s="493"/>
      <c r="HQ63" s="493"/>
      <c r="HR63" s="493"/>
      <c r="HS63" s="493"/>
      <c r="HT63" s="493"/>
      <c r="HU63" s="493"/>
      <c r="HV63" s="493"/>
      <c r="HW63" s="493"/>
      <c r="HX63" s="493"/>
      <c r="HY63" s="493"/>
      <c r="HZ63" s="493"/>
      <c r="IA63" s="492"/>
      <c r="IB63" s="491"/>
      <c r="IC63" s="490"/>
      <c r="ID63" s="489"/>
      <c r="IE63" s="489"/>
      <c r="IF63" s="488"/>
    </row>
    <row r="64" spans="2:240" ht="16.5" thickTop="1" thickBot="1" x14ac:dyDescent="0.4">
      <c r="B64" s="483" t="s">
        <v>191</v>
      </c>
      <c r="C64" s="476" t="s">
        <v>149</v>
      </c>
      <c r="D64" s="476" t="s">
        <v>148</v>
      </c>
      <c r="E64" s="476" t="s">
        <v>147</v>
      </c>
      <c r="F64" s="476" t="s">
        <v>146</v>
      </c>
      <c r="G64" s="476" t="s">
        <v>145</v>
      </c>
      <c r="H64" s="475" t="s">
        <v>144</v>
      </c>
      <c r="I64" s="475" t="s">
        <v>143</v>
      </c>
      <c r="J64" s="475" t="s">
        <v>142</v>
      </c>
      <c r="K64" s="475" t="s">
        <v>141</v>
      </c>
      <c r="L64" s="571" t="s">
        <v>261</v>
      </c>
      <c r="M64" s="571" t="s">
        <v>262</v>
      </c>
      <c r="N64" s="571" t="s">
        <v>260</v>
      </c>
      <c r="O64" s="482" t="s">
        <v>190</v>
      </c>
      <c r="P64" s="481" t="s">
        <v>152</v>
      </c>
      <c r="Q64" s="480"/>
      <c r="R64" s="479" t="s">
        <v>189</v>
      </c>
      <c r="S64" s="479" t="s">
        <v>152</v>
      </c>
      <c r="T64" s="478" t="s">
        <v>188</v>
      </c>
      <c r="V64" s="477" t="s">
        <v>191</v>
      </c>
      <c r="W64" s="493" t="s">
        <v>149</v>
      </c>
      <c r="X64" s="476" t="s">
        <v>148</v>
      </c>
      <c r="Y64" s="476" t="s">
        <v>147</v>
      </c>
      <c r="Z64" s="476" t="s">
        <v>146</v>
      </c>
      <c r="AA64" s="476" t="s">
        <v>145</v>
      </c>
      <c r="AB64" s="475" t="s">
        <v>144</v>
      </c>
      <c r="AC64" s="475" t="s">
        <v>143</v>
      </c>
      <c r="AD64" s="475" t="s">
        <v>142</v>
      </c>
      <c r="AE64" s="475" t="s">
        <v>141</v>
      </c>
      <c r="AF64" s="475" t="s">
        <v>140</v>
      </c>
      <c r="AG64" s="475" t="s">
        <v>139</v>
      </c>
      <c r="AH64" s="475" t="s">
        <v>138</v>
      </c>
      <c r="AI64" s="474" t="s">
        <v>190</v>
      </c>
      <c r="AJ64" s="473" t="s">
        <v>152</v>
      </c>
      <c r="AK64" s="472"/>
      <c r="AL64" s="471" t="s">
        <v>189</v>
      </c>
      <c r="AM64" s="471" t="s">
        <v>152</v>
      </c>
      <c r="AN64" s="470" t="s">
        <v>188</v>
      </c>
      <c r="AP64" s="483" t="s">
        <v>191</v>
      </c>
      <c r="AQ64" s="476" t="s">
        <v>149</v>
      </c>
      <c r="AR64" s="476" t="s">
        <v>148</v>
      </c>
      <c r="AS64" s="476" t="s">
        <v>147</v>
      </c>
      <c r="AT64" s="476" t="s">
        <v>146</v>
      </c>
      <c r="AU64" s="476" t="s">
        <v>145</v>
      </c>
      <c r="AV64" s="475" t="s">
        <v>144</v>
      </c>
      <c r="AW64" s="475" t="s">
        <v>143</v>
      </c>
      <c r="AX64" s="475" t="s">
        <v>142</v>
      </c>
      <c r="AY64" s="475" t="s">
        <v>141</v>
      </c>
      <c r="AZ64" s="571" t="s">
        <v>261</v>
      </c>
      <c r="BA64" s="571" t="s">
        <v>262</v>
      </c>
      <c r="BB64" s="571" t="s">
        <v>260</v>
      </c>
      <c r="BC64" s="482" t="s">
        <v>190</v>
      </c>
      <c r="BD64" s="481" t="s">
        <v>152</v>
      </c>
      <c r="BE64" s="480"/>
      <c r="BF64" s="479" t="s">
        <v>189</v>
      </c>
      <c r="BG64" s="479" t="s">
        <v>152</v>
      </c>
      <c r="BH64" s="478" t="s">
        <v>188</v>
      </c>
      <c r="BJ64" s="477" t="s">
        <v>191</v>
      </c>
      <c r="BK64" s="493" t="s">
        <v>149</v>
      </c>
      <c r="BL64" s="476" t="s">
        <v>148</v>
      </c>
      <c r="BM64" s="476" t="s">
        <v>147</v>
      </c>
      <c r="BN64" s="476" t="s">
        <v>146</v>
      </c>
      <c r="BO64" s="476" t="s">
        <v>145</v>
      </c>
      <c r="BP64" s="475" t="s">
        <v>144</v>
      </c>
      <c r="BQ64" s="475" t="s">
        <v>143</v>
      </c>
      <c r="BR64" s="475" t="s">
        <v>142</v>
      </c>
      <c r="BS64" s="475" t="s">
        <v>141</v>
      </c>
      <c r="BT64" s="475" t="s">
        <v>140</v>
      </c>
      <c r="BU64" s="475" t="s">
        <v>139</v>
      </c>
      <c r="BV64" s="475" t="s">
        <v>138</v>
      </c>
      <c r="BW64" s="474" t="s">
        <v>190</v>
      </c>
      <c r="BX64" s="473" t="s">
        <v>152</v>
      </c>
      <c r="BY64" s="472"/>
      <c r="BZ64" s="471" t="s">
        <v>189</v>
      </c>
      <c r="CA64" s="471" t="s">
        <v>152</v>
      </c>
      <c r="CB64" s="470" t="s">
        <v>188</v>
      </c>
      <c r="CD64" s="483" t="s">
        <v>191</v>
      </c>
      <c r="CE64" s="476" t="s">
        <v>149</v>
      </c>
      <c r="CF64" s="476" t="s">
        <v>148</v>
      </c>
      <c r="CG64" s="476" t="s">
        <v>147</v>
      </c>
      <c r="CH64" s="476" t="s">
        <v>146</v>
      </c>
      <c r="CI64" s="476" t="s">
        <v>145</v>
      </c>
      <c r="CJ64" s="475" t="s">
        <v>144</v>
      </c>
      <c r="CK64" s="475" t="s">
        <v>143</v>
      </c>
      <c r="CL64" s="475" t="s">
        <v>142</v>
      </c>
      <c r="CM64" s="475" t="s">
        <v>141</v>
      </c>
      <c r="CN64" s="571" t="s">
        <v>261</v>
      </c>
      <c r="CO64" s="571" t="s">
        <v>262</v>
      </c>
      <c r="CP64" s="571" t="s">
        <v>260</v>
      </c>
      <c r="CQ64" s="482" t="s">
        <v>190</v>
      </c>
      <c r="CR64" s="481" t="s">
        <v>152</v>
      </c>
      <c r="CS64" s="480"/>
      <c r="CT64" s="479" t="s">
        <v>189</v>
      </c>
      <c r="CU64" s="479" t="s">
        <v>152</v>
      </c>
      <c r="CV64" s="478" t="s">
        <v>188</v>
      </c>
      <c r="CX64" s="477" t="s">
        <v>191</v>
      </c>
      <c r="CY64" s="493" t="s">
        <v>149</v>
      </c>
      <c r="CZ64" s="476" t="s">
        <v>148</v>
      </c>
      <c r="DA64" s="476" t="s">
        <v>147</v>
      </c>
      <c r="DB64" s="476" t="s">
        <v>146</v>
      </c>
      <c r="DC64" s="476" t="s">
        <v>145</v>
      </c>
      <c r="DD64" s="475" t="s">
        <v>144</v>
      </c>
      <c r="DE64" s="475" t="s">
        <v>143</v>
      </c>
      <c r="DF64" s="475" t="s">
        <v>142</v>
      </c>
      <c r="DG64" s="475" t="s">
        <v>141</v>
      </c>
      <c r="DH64" s="475" t="s">
        <v>140</v>
      </c>
      <c r="DI64" s="475" t="s">
        <v>139</v>
      </c>
      <c r="DJ64" s="475" t="s">
        <v>138</v>
      </c>
      <c r="DK64" s="474" t="s">
        <v>190</v>
      </c>
      <c r="DL64" s="473" t="s">
        <v>152</v>
      </c>
      <c r="DM64" s="472"/>
      <c r="DN64" s="471" t="s">
        <v>189</v>
      </c>
      <c r="DO64" s="471" t="s">
        <v>152</v>
      </c>
      <c r="DP64" s="470" t="s">
        <v>188</v>
      </c>
      <c r="DR64" s="483" t="s">
        <v>191</v>
      </c>
      <c r="DS64" s="476" t="s">
        <v>149</v>
      </c>
      <c r="DT64" s="476" t="s">
        <v>148</v>
      </c>
      <c r="DU64" s="476" t="s">
        <v>147</v>
      </c>
      <c r="DV64" s="476" t="s">
        <v>146</v>
      </c>
      <c r="DW64" s="476" t="s">
        <v>145</v>
      </c>
      <c r="DX64" s="475" t="s">
        <v>144</v>
      </c>
      <c r="DY64" s="475" t="s">
        <v>143</v>
      </c>
      <c r="DZ64" s="475" t="s">
        <v>142</v>
      </c>
      <c r="EA64" s="475" t="s">
        <v>141</v>
      </c>
      <c r="EB64" s="571" t="s">
        <v>261</v>
      </c>
      <c r="EC64" s="571" t="s">
        <v>262</v>
      </c>
      <c r="ED64" s="571" t="s">
        <v>260</v>
      </c>
      <c r="EE64" s="482" t="s">
        <v>190</v>
      </c>
      <c r="EF64" s="481" t="s">
        <v>152</v>
      </c>
      <c r="EG64" s="480"/>
      <c r="EH64" s="479" t="s">
        <v>189</v>
      </c>
      <c r="EI64" s="479" t="s">
        <v>152</v>
      </c>
      <c r="EJ64" s="478" t="s">
        <v>188</v>
      </c>
      <c r="EL64" s="477" t="s">
        <v>191</v>
      </c>
      <c r="EM64" s="493" t="s">
        <v>149</v>
      </c>
      <c r="EN64" s="476" t="s">
        <v>148</v>
      </c>
      <c r="EO64" s="476" t="s">
        <v>147</v>
      </c>
      <c r="EP64" s="476" t="s">
        <v>146</v>
      </c>
      <c r="EQ64" s="476" t="s">
        <v>145</v>
      </c>
      <c r="ER64" s="475" t="s">
        <v>144</v>
      </c>
      <c r="ES64" s="475" t="s">
        <v>143</v>
      </c>
      <c r="ET64" s="475" t="s">
        <v>142</v>
      </c>
      <c r="EU64" s="475" t="s">
        <v>141</v>
      </c>
      <c r="EV64" s="475" t="s">
        <v>140</v>
      </c>
      <c r="EW64" s="475" t="s">
        <v>139</v>
      </c>
      <c r="EX64" s="475" t="s">
        <v>138</v>
      </c>
      <c r="EY64" s="474" t="s">
        <v>190</v>
      </c>
      <c r="EZ64" s="473" t="s">
        <v>152</v>
      </c>
      <c r="FA64" s="472"/>
      <c r="FB64" s="471" t="s">
        <v>189</v>
      </c>
      <c r="FC64" s="471" t="s">
        <v>152</v>
      </c>
      <c r="FD64" s="470" t="s">
        <v>188</v>
      </c>
      <c r="FF64" s="483" t="s">
        <v>191</v>
      </c>
      <c r="FG64" s="476" t="s">
        <v>149</v>
      </c>
      <c r="FH64" s="476" t="s">
        <v>148</v>
      </c>
      <c r="FI64" s="476" t="s">
        <v>147</v>
      </c>
      <c r="FJ64" s="476" t="s">
        <v>146</v>
      </c>
      <c r="FK64" s="476" t="s">
        <v>145</v>
      </c>
      <c r="FL64" s="475" t="s">
        <v>144</v>
      </c>
      <c r="FM64" s="475" t="s">
        <v>143</v>
      </c>
      <c r="FN64" s="475" t="s">
        <v>142</v>
      </c>
      <c r="FO64" s="475" t="s">
        <v>141</v>
      </c>
      <c r="FP64" s="571" t="s">
        <v>261</v>
      </c>
      <c r="FQ64" s="571" t="s">
        <v>262</v>
      </c>
      <c r="FR64" s="571" t="s">
        <v>260</v>
      </c>
      <c r="FS64" s="482" t="s">
        <v>190</v>
      </c>
      <c r="FT64" s="481" t="s">
        <v>152</v>
      </c>
      <c r="FU64" s="480"/>
      <c r="FV64" s="479" t="s">
        <v>189</v>
      </c>
      <c r="FW64" s="479" t="s">
        <v>152</v>
      </c>
      <c r="FX64" s="478" t="s">
        <v>188</v>
      </c>
      <c r="FZ64" s="477" t="s">
        <v>191</v>
      </c>
      <c r="GA64" s="493" t="s">
        <v>149</v>
      </c>
      <c r="GB64" s="476" t="s">
        <v>148</v>
      </c>
      <c r="GC64" s="476" t="s">
        <v>147</v>
      </c>
      <c r="GD64" s="476" t="s">
        <v>146</v>
      </c>
      <c r="GE64" s="476" t="s">
        <v>145</v>
      </c>
      <c r="GF64" s="475" t="s">
        <v>144</v>
      </c>
      <c r="GG64" s="475" t="s">
        <v>143</v>
      </c>
      <c r="GH64" s="475" t="s">
        <v>142</v>
      </c>
      <c r="GI64" s="475" t="s">
        <v>141</v>
      </c>
      <c r="GJ64" s="475" t="s">
        <v>140</v>
      </c>
      <c r="GK64" s="475" t="s">
        <v>139</v>
      </c>
      <c r="GL64" s="475" t="s">
        <v>138</v>
      </c>
      <c r="GM64" s="474" t="s">
        <v>190</v>
      </c>
      <c r="GN64" s="473" t="s">
        <v>152</v>
      </c>
      <c r="GO64" s="472"/>
      <c r="GP64" s="471" t="s">
        <v>189</v>
      </c>
      <c r="GQ64" s="471" t="s">
        <v>152</v>
      </c>
      <c r="GR64" s="470" t="s">
        <v>188</v>
      </c>
      <c r="GT64" s="483" t="s">
        <v>191</v>
      </c>
      <c r="GU64" s="476" t="s">
        <v>149</v>
      </c>
      <c r="GV64" s="476" t="s">
        <v>148</v>
      </c>
      <c r="GW64" s="476" t="s">
        <v>147</v>
      </c>
      <c r="GX64" s="476" t="s">
        <v>146</v>
      </c>
      <c r="GY64" s="476" t="s">
        <v>145</v>
      </c>
      <c r="GZ64" s="475" t="s">
        <v>144</v>
      </c>
      <c r="HA64" s="475" t="s">
        <v>143</v>
      </c>
      <c r="HB64" s="475" t="s">
        <v>142</v>
      </c>
      <c r="HC64" s="475" t="s">
        <v>141</v>
      </c>
      <c r="HD64" s="571" t="s">
        <v>261</v>
      </c>
      <c r="HE64" s="571" t="s">
        <v>262</v>
      </c>
      <c r="HF64" s="571" t="s">
        <v>260</v>
      </c>
      <c r="HG64" s="482" t="s">
        <v>190</v>
      </c>
      <c r="HH64" s="481" t="s">
        <v>152</v>
      </c>
      <c r="HI64" s="480"/>
      <c r="HJ64" s="479" t="s">
        <v>189</v>
      </c>
      <c r="HK64" s="479" t="s">
        <v>152</v>
      </c>
      <c r="HL64" s="478" t="s">
        <v>188</v>
      </c>
      <c r="HN64" s="477" t="s">
        <v>191</v>
      </c>
      <c r="HO64" s="493" t="s">
        <v>149</v>
      </c>
      <c r="HP64" s="476" t="s">
        <v>148</v>
      </c>
      <c r="HQ64" s="476" t="s">
        <v>147</v>
      </c>
      <c r="HR64" s="476" t="s">
        <v>146</v>
      </c>
      <c r="HS64" s="476" t="s">
        <v>145</v>
      </c>
      <c r="HT64" s="475" t="s">
        <v>144</v>
      </c>
      <c r="HU64" s="475" t="s">
        <v>143</v>
      </c>
      <c r="HV64" s="475" t="s">
        <v>142</v>
      </c>
      <c r="HW64" s="475" t="s">
        <v>141</v>
      </c>
      <c r="HX64" s="475" t="s">
        <v>140</v>
      </c>
      <c r="HY64" s="475" t="s">
        <v>139</v>
      </c>
      <c r="HZ64" s="475" t="s">
        <v>138</v>
      </c>
      <c r="IA64" s="474" t="s">
        <v>190</v>
      </c>
      <c r="IB64" s="473" t="s">
        <v>152</v>
      </c>
      <c r="IC64" s="472"/>
      <c r="ID64" s="471" t="s">
        <v>189</v>
      </c>
      <c r="IE64" s="471" t="s">
        <v>152</v>
      </c>
      <c r="IF64" s="470" t="s">
        <v>188</v>
      </c>
    </row>
    <row r="65" spans="2:240" ht="16.5" thickTop="1" thickBot="1" x14ac:dyDescent="0.4">
      <c r="B65" s="589">
        <v>1.3888888888888888E-2</v>
      </c>
      <c r="C65" s="379"/>
      <c r="D65" s="379"/>
      <c r="E65" s="379"/>
      <c r="F65" s="379"/>
      <c r="G65" s="379"/>
      <c r="H65" s="379"/>
      <c r="I65" s="379">
        <v>3365</v>
      </c>
      <c r="J65" s="379">
        <v>3207</v>
      </c>
      <c r="K65">
        <v>2332</v>
      </c>
      <c r="L65" s="379">
        <v>3122</v>
      </c>
      <c r="M65" s="379">
        <v>4055</v>
      </c>
      <c r="N65" s="379">
        <v>2627</v>
      </c>
      <c r="O65" s="447">
        <f>AVERAGE(C65:N65)</f>
        <v>3118</v>
      </c>
      <c r="P65" s="446">
        <f>STDEV(C65:N65)</f>
        <v>600.96455802318326</v>
      </c>
      <c r="Q65" s="466" t="s">
        <v>187</v>
      </c>
      <c r="R65" s="458">
        <f>AVERAGE(C65:C67,D65:D67,E65:E67,F65:F67,G65:G67,H65:H67,I65:I67,N65:N67,M65:M67,L65:L67,K65:K67,J65:J67)</f>
        <v>3681.2105263157896</v>
      </c>
      <c r="S65" s="458">
        <f>STDEV(C65:N67)</f>
        <v>626.72407351839058</v>
      </c>
      <c r="T65" s="465">
        <f>S65/SQRT(10)</f>
        <v>198.18755367769313</v>
      </c>
      <c r="V65" s="456">
        <v>1.3888888888888888E-2</v>
      </c>
      <c r="W65">
        <f>C65/C$34*100</f>
        <v>0</v>
      </c>
      <c r="X65">
        <f t="shared" ref="X65:AB79" si="165">D65/D$34*100</f>
        <v>0</v>
      </c>
      <c r="Y65">
        <f t="shared" si="165"/>
        <v>0</v>
      </c>
      <c r="Z65">
        <f t="shared" si="165"/>
        <v>0</v>
      </c>
      <c r="AA65">
        <f t="shared" si="165"/>
        <v>0</v>
      </c>
      <c r="AB65">
        <f>H65/H$34*100</f>
        <v>0</v>
      </c>
      <c r="AC65">
        <f t="shared" ref="AC65:AH79" si="166">I65/I$34*100</f>
        <v>64.25434409012793</v>
      </c>
      <c r="AD65">
        <f t="shared" si="166"/>
        <v>68.598930481283432</v>
      </c>
      <c r="AE65">
        <f t="shared" si="166"/>
        <v>50.817171497058176</v>
      </c>
      <c r="AF65">
        <f t="shared" si="166"/>
        <v>57.729289940828401</v>
      </c>
      <c r="AG65">
        <f t="shared" si="166"/>
        <v>73.955863578333023</v>
      </c>
      <c r="AH65">
        <f>N65/N$34*100</f>
        <v>50.191058463889945</v>
      </c>
      <c r="AI65" s="377">
        <f t="shared" ref="AI65:AI79" si="167">AVERAGE(W65:AG65)</f>
        <v>28.668690871602816</v>
      </c>
      <c r="AJ65" s="365">
        <f t="shared" ref="AJ65:AJ79" si="168">STDEV(W65:AG65)</f>
        <v>33.433706632786659</v>
      </c>
      <c r="AK65" s="679" t="s">
        <v>187</v>
      </c>
      <c r="AL65" s="444">
        <f>AVERAGE(W65:W67,X65:X67,Y65:Y67,Z65:Z67,AA65:AA67,AB65:AB67,AG65:AG67)</f>
        <v>14.802050676188768</v>
      </c>
      <c r="AM65" s="444">
        <f>STDEV(W65:AG67)</f>
        <v>37.826363993240172</v>
      </c>
      <c r="AN65" s="565">
        <f>AM65/SQRT(10)</f>
        <v>11.961746582122096</v>
      </c>
      <c r="AP65" s="589">
        <v>1.3888888888888888E-2</v>
      </c>
      <c r="AQ65" s="379"/>
      <c r="AR65" s="379"/>
      <c r="AS65" s="379"/>
      <c r="AT65" s="379"/>
      <c r="AU65" s="379"/>
      <c r="AV65" s="379">
        <v>3848</v>
      </c>
      <c r="AW65" s="379">
        <v>3321</v>
      </c>
      <c r="AX65" s="379">
        <v>3293</v>
      </c>
      <c r="AY65" s="379">
        <v>2986</v>
      </c>
      <c r="AZ65" s="379">
        <v>3051</v>
      </c>
      <c r="BA65" s="379">
        <v>3527</v>
      </c>
      <c r="BB65" s="379">
        <v>3593</v>
      </c>
      <c r="BC65" s="447">
        <f>AVERAGE(AQ65:BB65)</f>
        <v>3374.1428571428573</v>
      </c>
      <c r="BD65" s="446">
        <f>STDEV(AQ65:BB65)</f>
        <v>305.58382841779473</v>
      </c>
      <c r="BE65" s="466" t="s">
        <v>187</v>
      </c>
      <c r="BF65" s="458">
        <f>AVERAGE(AQ65:AQ67,AR65:AR67,AS65:AS67,AT65:AT67,AU65:AU67,AV65:AV67,AW65:AW67,BB65:BB67,BA65:BA67,AZ65:AZ67,AY65:AY67,AX65:AX67)</f>
        <v>4007.1428571428573</v>
      </c>
      <c r="BG65" s="458">
        <f>STDEV(AQ65:BB67)</f>
        <v>556.94140497132173</v>
      </c>
      <c r="BH65" s="465">
        <f>BG65/SQRT(10)</f>
        <v>176.12033629636011</v>
      </c>
      <c r="BJ65" s="456">
        <v>1.3888888888888888E-2</v>
      </c>
      <c r="BK65">
        <f>AQ65/AQ$34*100</f>
        <v>0</v>
      </c>
      <c r="BL65">
        <f t="shared" ref="BL65:BP79" si="169">AR65/AR$34*100</f>
        <v>0</v>
      </c>
      <c r="BM65">
        <f t="shared" si="169"/>
        <v>0</v>
      </c>
      <c r="BN65">
        <f t="shared" si="169"/>
        <v>0</v>
      </c>
      <c r="BO65">
        <f t="shared" si="169"/>
        <v>0</v>
      </c>
      <c r="BP65">
        <f>AV65/AV$34*100</f>
        <v>70.295944464742419</v>
      </c>
      <c r="BQ65">
        <f t="shared" ref="BQ65:BV79" si="170">AW65/AW$34*100</f>
        <v>63.414168417032656</v>
      </c>
      <c r="BR65">
        <f t="shared" si="170"/>
        <v>70.438502673796791</v>
      </c>
      <c r="BS65">
        <f t="shared" si="170"/>
        <v>65.068642405752882</v>
      </c>
      <c r="BT65">
        <f t="shared" si="170"/>
        <v>56.41642011834319</v>
      </c>
      <c r="BU65">
        <f t="shared" si="170"/>
        <v>64.326098850993986</v>
      </c>
      <c r="BV65">
        <f>BB65/BB$34*100</f>
        <v>68.647306075659159</v>
      </c>
      <c r="BW65" s="377">
        <f t="shared" ref="BW65:BW79" si="171">AVERAGE(BK65:BU65)</f>
        <v>35.450888811878364</v>
      </c>
      <c r="BX65" s="365">
        <f t="shared" ref="BX65:BX79" si="172">STDEV(BK65:BU65)</f>
        <v>34.138872575045028</v>
      </c>
      <c r="BY65" s="679" t="s">
        <v>187</v>
      </c>
      <c r="BZ65" s="444">
        <f>AVERAGE(BK65:BK67,BL65:BL67,BM65:BM67,BN65:BN67,BO65:BO67,BP65:BP67,BU65:BU67)</f>
        <v>21.93885269655523</v>
      </c>
      <c r="CA65" s="444">
        <f>STDEV(BK65:BU67)</f>
        <v>39.712227990804237</v>
      </c>
      <c r="CB65" s="565">
        <f>CA65/SQRT(10)</f>
        <v>12.558109141083364</v>
      </c>
      <c r="CD65" s="589">
        <v>1.3888888888888888E-2</v>
      </c>
      <c r="CE65" s="379"/>
      <c r="CF65" s="379"/>
      <c r="CG65" s="379"/>
      <c r="CH65" s="379"/>
      <c r="CI65" s="379"/>
      <c r="CJ65" s="379">
        <v>3762</v>
      </c>
      <c r="CK65" s="379">
        <v>3379</v>
      </c>
      <c r="CL65" s="379">
        <v>3266</v>
      </c>
      <c r="CM65" s="379">
        <v>3081</v>
      </c>
      <c r="CN65" s="379">
        <v>2764</v>
      </c>
      <c r="CO65" s="379"/>
      <c r="CP65" s="379">
        <v>3501</v>
      </c>
      <c r="CQ65" s="447">
        <f>AVERAGE(CE65:CP65)</f>
        <v>3292.1666666666665</v>
      </c>
      <c r="CR65" s="446">
        <f>STDEV(CE65:CP65)</f>
        <v>345.29142281074212</v>
      </c>
      <c r="CS65" s="466" t="s">
        <v>187</v>
      </c>
      <c r="CT65" s="458">
        <f>AVERAGE(CE65:CE67,CF65:CF67,CG65:CG67,CH65:CH67,CI65:CI67,CJ65:CJ67,CK65:CK67,CP65:CP67,CO65:CO67,CN65:CN67,CM65:CM67,CL65:CL67)</f>
        <v>3912.8888888888887</v>
      </c>
      <c r="CU65" s="458">
        <f>STDEV(CE65:CP67)</f>
        <v>554.85216779298605</v>
      </c>
      <c r="CV65" s="465">
        <f>CU65/SQRT(10)</f>
        <v>175.45966149077569</v>
      </c>
      <c r="CX65" s="456">
        <v>1.3888888888888888E-2</v>
      </c>
      <c r="CY65">
        <f>CE65/CE$34*100</f>
        <v>0</v>
      </c>
      <c r="CZ65">
        <f t="shared" ref="CZ65:DD79" si="173">CF65/CF$34*100</f>
        <v>0</v>
      </c>
      <c r="DA65">
        <f t="shared" si="173"/>
        <v>0</v>
      </c>
      <c r="DB65">
        <f t="shared" si="173"/>
        <v>0</v>
      </c>
      <c r="DC65">
        <f t="shared" si="173"/>
        <v>0</v>
      </c>
      <c r="DD65">
        <f>CJ65/CJ$34*100</f>
        <v>68.724881256850566</v>
      </c>
      <c r="DE65">
        <f t="shared" ref="DE65:DH79" si="174">CK65/CK$34*100</f>
        <v>64.521672713385527</v>
      </c>
      <c r="DF65">
        <f t="shared" si="174"/>
        <v>69.860962566844918</v>
      </c>
      <c r="DG65">
        <f t="shared" si="174"/>
        <v>67.138810198300277</v>
      </c>
      <c r="DH65">
        <f t="shared" si="174"/>
        <v>51.109467455621306</v>
      </c>
      <c r="DJ65">
        <f>CP65/CP$34*100</f>
        <v>66.889568207871605</v>
      </c>
      <c r="DK65" s="377">
        <f t="shared" ref="DK65:DK79" si="175">AVERAGE(CY65:DI65)</f>
        <v>32.135579419100267</v>
      </c>
      <c r="DL65" s="365">
        <f t="shared" ref="DL65:DL79" si="176">STDEV(CY65:DI65)</f>
        <v>34.25322774197938</v>
      </c>
      <c r="DM65" s="679" t="s">
        <v>187</v>
      </c>
      <c r="DN65" s="444">
        <f>AVERAGE(CY65:CY67,CZ65:CZ67,DA65:DA67,DB65:DB67,DC65:DC67,DD65:DD67,DI65:DI67)</f>
        <v>13.013031299476312</v>
      </c>
      <c r="DO65" s="444">
        <f>STDEV(CY65:DI67)</f>
        <v>39.426357036381397</v>
      </c>
      <c r="DP65" s="565">
        <f>DO65/SQRT(10)</f>
        <v>12.467708807797127</v>
      </c>
      <c r="DR65" s="589">
        <v>1.3888888888888888E-2</v>
      </c>
      <c r="DS65" s="379"/>
      <c r="DT65" s="379"/>
      <c r="DU65" s="379"/>
      <c r="DV65" s="379"/>
      <c r="DW65" s="379"/>
      <c r="DX65" s="379">
        <v>3888</v>
      </c>
      <c r="DY65" s="379">
        <v>3205</v>
      </c>
      <c r="DZ65" s="379">
        <v>3384</v>
      </c>
      <c r="EA65" s="379">
        <v>3082</v>
      </c>
      <c r="EB65" s="379">
        <v>3030</v>
      </c>
      <c r="EC65" s="379">
        <v>3664</v>
      </c>
      <c r="ED65" s="379">
        <v>3452</v>
      </c>
      <c r="EE65" s="447">
        <f>AVERAGE(DS65:ED65)</f>
        <v>3386.4285714285716</v>
      </c>
      <c r="EF65" s="446">
        <f>STDEV(DS65:ED65)</f>
        <v>312.39924089902286</v>
      </c>
      <c r="EG65" s="466" t="s">
        <v>187</v>
      </c>
      <c r="EH65" s="458">
        <f>AVERAGE(DS65:DS67,DT65:DT67,DU65:DU67,DV65:DV67,DW65:DW67,DX65:DX67,DY65:DY67,ED65:ED67,EC65:EC67,EB65:EB67,EA65:EA67,DZ65:DZ67)</f>
        <v>3975.7142857142858</v>
      </c>
      <c r="EI65" s="458">
        <f>STDEV(DS65:ED67)</f>
        <v>521.25570911570207</v>
      </c>
      <c r="EJ65" s="465">
        <f>EI65/SQRT(10)</f>
        <v>164.83552841718117</v>
      </c>
      <c r="EL65" s="456">
        <v>1.3888888888888888E-2</v>
      </c>
      <c r="EM65">
        <f>DS65/DS$34*100</f>
        <v>0</v>
      </c>
      <c r="EN65">
        <f t="shared" ref="EN65:ER79" si="177">DT65/DT$34*100</f>
        <v>0</v>
      </c>
      <c r="EO65">
        <f t="shared" si="177"/>
        <v>0</v>
      </c>
      <c r="EP65">
        <f t="shared" si="177"/>
        <v>0</v>
      </c>
      <c r="EQ65">
        <f t="shared" si="177"/>
        <v>0</v>
      </c>
      <c r="ER65">
        <f>DX65/DX$34*100</f>
        <v>71.02667153818048</v>
      </c>
      <c r="ES65">
        <f t="shared" ref="ES65:EX79" si="178">DY65/DY$34*100</f>
        <v>61.199159824326912</v>
      </c>
      <c r="ET65">
        <f t="shared" si="178"/>
        <v>72.38502673796792</v>
      </c>
      <c r="EU65">
        <f t="shared" si="178"/>
        <v>67.160601438221832</v>
      </c>
      <c r="EV65">
        <f t="shared" si="178"/>
        <v>56.028106508875744</v>
      </c>
      <c r="EW65">
        <f t="shared" si="178"/>
        <v>66.82473098668612</v>
      </c>
      <c r="EX65">
        <f>ED65/ED$34*100</f>
        <v>65.953381734810861</v>
      </c>
      <c r="EY65" s="377">
        <f t="shared" ref="EY65:EY79" si="179">AVERAGE(EM65:EW65)</f>
        <v>35.874936094023546</v>
      </c>
      <c r="EZ65" s="365">
        <f t="shared" ref="EZ65:EZ79" si="180">STDEV(EM65:EW65)</f>
        <v>34.623453998057435</v>
      </c>
      <c r="FA65" s="679" t="s">
        <v>187</v>
      </c>
      <c r="FB65" s="444">
        <f>AVERAGE(EM65:EM67,EN65:EN67,EO65:EO67,EP65:EP67,EQ65:EQ67,ER65:ER67,EW65:EW67)</f>
        <v>22.330386769366491</v>
      </c>
      <c r="FC65" s="444">
        <f>STDEV(EM65:EW67)</f>
        <v>39.729349873510763</v>
      </c>
      <c r="FD65" s="565">
        <f>FC65/SQRT(10)</f>
        <v>12.56352355580165</v>
      </c>
      <c r="FF65" s="589">
        <v>1.3888888888888888E-2</v>
      </c>
      <c r="FG65" s="379"/>
      <c r="FH65" s="379"/>
      <c r="FI65" s="379"/>
      <c r="FJ65" s="379"/>
      <c r="FK65" s="379"/>
      <c r="FL65" s="379">
        <v>3596</v>
      </c>
      <c r="FM65" s="379">
        <v>3061</v>
      </c>
      <c r="FN65" s="379">
        <v>3436</v>
      </c>
      <c r="FO65" s="379">
        <v>3120</v>
      </c>
      <c r="FP65" s="379">
        <v>3256</v>
      </c>
      <c r="FQ65" s="379"/>
      <c r="FR65" s="682"/>
      <c r="FS65" s="447">
        <f>AVERAGE(FG65:FR65)</f>
        <v>3293.8</v>
      </c>
      <c r="FT65" s="446">
        <f>STDEV(FG65:FR65)</f>
        <v>222.13554420668478</v>
      </c>
      <c r="FU65" s="466" t="s">
        <v>187</v>
      </c>
      <c r="FV65" s="458">
        <f>AVERAGE(FG65:FG67,FH65:FH67,FI65:FI67,FJ65:FJ67,FK65:FK67,FL65:FL67,FM65:FM67,FR65:FR67,FQ65:FQ67,FP65:FP67,FO65:FO67,FN65:FN67)</f>
        <v>3862.4</v>
      </c>
      <c r="FW65" s="458">
        <f>STDEV(FG65:FR67)</f>
        <v>480.96477447492333</v>
      </c>
      <c r="FX65" s="465">
        <f>FW65/SQRT(10)</f>
        <v>152.09441616499728</v>
      </c>
      <c r="FZ65" s="456">
        <v>1.3888888888888888E-2</v>
      </c>
      <c r="GA65">
        <f>FG65/FG$34*100</f>
        <v>0</v>
      </c>
      <c r="GB65">
        <f t="shared" ref="GB65:GF79" si="181">FH65/FH$34*100</f>
        <v>0</v>
      </c>
      <c r="GC65">
        <f t="shared" si="181"/>
        <v>0</v>
      </c>
      <c r="GD65">
        <f t="shared" si="181"/>
        <v>0</v>
      </c>
      <c r="GE65">
        <f t="shared" si="181"/>
        <v>0</v>
      </c>
      <c r="GF65">
        <f>FL65/FL$34*100</f>
        <v>65.692363902082576</v>
      </c>
      <c r="GG65">
        <f t="shared" ref="GG65:GL79" si="182">FM65/FM$34*100</f>
        <v>58.449493985105974</v>
      </c>
      <c r="GH65">
        <f t="shared" si="182"/>
        <v>73.497326203208559</v>
      </c>
      <c r="GI65">
        <f t="shared" si="182"/>
        <v>67.988668555240793</v>
      </c>
      <c r="GJ65">
        <f t="shared" si="182"/>
        <v>60.207100591715978</v>
      </c>
      <c r="GK65">
        <f t="shared" si="182"/>
        <v>0</v>
      </c>
      <c r="GL65">
        <f>FR65/FR$34*100</f>
        <v>0</v>
      </c>
      <c r="GM65" s="377">
        <f t="shared" ref="GM65:GM79" si="183">AVERAGE(GA65:GK65)</f>
        <v>29.621359385213989</v>
      </c>
      <c r="GN65" s="365">
        <f t="shared" ref="GN65:GN79" si="184">STDEV(GA65:GK65)</f>
        <v>34.2481630816118</v>
      </c>
      <c r="GO65" s="679" t="s">
        <v>187</v>
      </c>
      <c r="GP65" s="444">
        <f>AVERAGE(GA65:GA67,GB65:GB67,GC65:GC67,GD65:GD67,GE65:GE67,GF65:GF67,GK65:GK67)</f>
        <v>10.815630600066113</v>
      </c>
      <c r="GQ65" s="444">
        <f>STDEV(GA65:GK67)</f>
        <v>39.156931510000042</v>
      </c>
      <c r="GR65" s="565">
        <f>GQ65/SQRT(10)</f>
        <v>12.382508975481642</v>
      </c>
      <c r="GT65" s="589">
        <v>1.3888888888888888E-2</v>
      </c>
      <c r="GU65" s="379"/>
      <c r="GV65" s="379"/>
      <c r="GW65" s="379"/>
      <c r="GX65" s="379"/>
      <c r="GY65" s="379"/>
      <c r="GZ65" s="379">
        <v>3543</v>
      </c>
      <c r="HA65" s="379">
        <v>3400</v>
      </c>
      <c r="HB65" s="379">
        <v>3468</v>
      </c>
      <c r="HC65" s="379">
        <v>3091</v>
      </c>
      <c r="HD65" s="379">
        <v>3239</v>
      </c>
      <c r="HE65" s="379">
        <v>3426</v>
      </c>
      <c r="HF65" s="379">
        <v>3794</v>
      </c>
      <c r="HG65" s="447">
        <f>AVERAGE(GU65:HF65)</f>
        <v>3423</v>
      </c>
      <c r="HH65" s="446">
        <f>STDEV(GU65:HF65)</f>
        <v>223.11581447012369</v>
      </c>
      <c r="HI65" s="466" t="s">
        <v>187</v>
      </c>
      <c r="HJ65" s="458">
        <f>AVERAGE(GU65:GU67,GV65:GV67,GW65:GW67,GX65:GX67,GY65:GY67,GZ65:GZ67,HA65:HA67,HF65:HF67,HE65:HE67,HD65:HD67,HC65:HC67,HB65:HB67)</f>
        <v>4030.5238095238096</v>
      </c>
      <c r="HK65" s="458">
        <f>STDEV(GU65:HF67)</f>
        <v>534.76346350957931</v>
      </c>
      <c r="HL65" s="465">
        <f>HK65/SQRT(10)</f>
        <v>169.10705541306109</v>
      </c>
      <c r="HN65" s="456">
        <v>1.3888888888888888E-2</v>
      </c>
      <c r="HO65">
        <f>GU65/GU$34*100</f>
        <v>0</v>
      </c>
      <c r="HP65">
        <f t="shared" ref="HP65:HT79" si="185">GV65/GV$34*100</f>
        <v>0</v>
      </c>
      <c r="HQ65">
        <f t="shared" si="185"/>
        <v>0</v>
      </c>
      <c r="HR65">
        <f t="shared" si="185"/>
        <v>0</v>
      </c>
      <c r="HS65">
        <f t="shared" si="185"/>
        <v>0</v>
      </c>
      <c r="HT65">
        <f>GZ65/GZ$34*100</f>
        <v>64.72415052977712</v>
      </c>
      <c r="HU65">
        <f t="shared" ref="HU65:HZ79" si="186">HA65/HA$34*100</f>
        <v>64.922665648271916</v>
      </c>
      <c r="HV65">
        <f t="shared" si="186"/>
        <v>74.181818181818187</v>
      </c>
      <c r="HW65">
        <f t="shared" si="186"/>
        <v>67.356722597515798</v>
      </c>
      <c r="HX65">
        <f t="shared" si="186"/>
        <v>59.892751479289942</v>
      </c>
      <c r="HY65">
        <f t="shared" si="186"/>
        <v>62.484041583074955</v>
      </c>
      <c r="HZ65">
        <f>HF65/HF$34*100</f>
        <v>72.487581199847156</v>
      </c>
      <c r="IA65" s="377">
        <f t="shared" ref="IA65:IA79" si="187">AVERAGE(HO65:HY65)</f>
        <v>35.778377274522533</v>
      </c>
      <c r="IB65" s="365">
        <f t="shared" ref="IB65:IB79" si="188">STDEV(HO65:HY65)</f>
        <v>34.430248986108474</v>
      </c>
      <c r="IC65" s="679" t="s">
        <v>187</v>
      </c>
      <c r="ID65" s="444">
        <f>AVERAGE(HO65:HO67,HP65:HP67,HQ65:HQ67,HR65:HR67,HS65:HS67,HT65:HT67,HY65:HY67)</f>
        <v>21.802689309553283</v>
      </c>
      <c r="IE65" s="444">
        <f>STDEV(HO65:HY67)</f>
        <v>39.868210701234105</v>
      </c>
      <c r="IF65" s="565">
        <f>IE65/SQRT(10)</f>
        <v>12.607435205139852</v>
      </c>
    </row>
    <row r="66" spans="2:240" ht="16.5" thickTop="1" thickBot="1" x14ac:dyDescent="0.4">
      <c r="B66" s="587">
        <v>2.7777777777777776E-2</v>
      </c>
      <c r="C66" s="379"/>
      <c r="D66" s="379"/>
      <c r="E66" s="379"/>
      <c r="F66" s="379"/>
      <c r="G66" s="379"/>
      <c r="H66" s="379"/>
      <c r="I66" s="379">
        <v>4048</v>
      </c>
      <c r="J66" s="379">
        <v>3869</v>
      </c>
      <c r="K66">
        <v>2972</v>
      </c>
      <c r="L66" s="379">
        <v>3734</v>
      </c>
      <c r="M66" s="379">
        <v>4045</v>
      </c>
      <c r="N66" s="379">
        <v>3351</v>
      </c>
      <c r="O66" s="447">
        <f t="shared" ref="O66:O79" si="189">AVERAGE(C66:N66)</f>
        <v>3669.8333333333335</v>
      </c>
      <c r="P66" s="446">
        <f t="shared" ref="P66:P79" si="190">STDEV(C66:N66)</f>
        <v>428.0586019071053</v>
      </c>
      <c r="Q66" s="455"/>
      <c r="R66" s="454"/>
      <c r="S66" s="458"/>
      <c r="T66" s="453"/>
      <c r="V66" s="460">
        <v>2.7777777777777776E-2</v>
      </c>
      <c r="W66">
        <f t="shared" ref="W66:W79" si="191">C66/C$34*100</f>
        <v>0</v>
      </c>
      <c r="X66">
        <f t="shared" si="165"/>
        <v>0</v>
      </c>
      <c r="Y66">
        <f t="shared" si="165"/>
        <v>0</v>
      </c>
      <c r="Z66">
        <f t="shared" si="165"/>
        <v>0</v>
      </c>
      <c r="AA66">
        <f t="shared" si="165"/>
        <v>0</v>
      </c>
      <c r="AB66">
        <f t="shared" si="165"/>
        <v>0</v>
      </c>
      <c r="AC66">
        <f t="shared" si="166"/>
        <v>77.296161924766082</v>
      </c>
      <c r="AD66">
        <f t="shared" si="166"/>
        <v>82.759358288770059</v>
      </c>
      <c r="AE66">
        <f t="shared" si="166"/>
        <v>64.76356504685117</v>
      </c>
      <c r="AF66">
        <f t="shared" si="166"/>
        <v>69.045857988165679</v>
      </c>
      <c r="AG66">
        <f t="shared" si="166"/>
        <v>73.773481670618281</v>
      </c>
      <c r="AH66">
        <f t="shared" si="166"/>
        <v>64.023691249522358</v>
      </c>
      <c r="AI66" s="377">
        <f t="shared" si="167"/>
        <v>33.42167499265193</v>
      </c>
      <c r="AJ66" s="365">
        <f t="shared" si="168"/>
        <v>38.653450739764978</v>
      </c>
      <c r="AK66" s="594"/>
      <c r="AL66" s="444"/>
      <c r="AM66" s="563"/>
      <c r="AN66" s="558"/>
      <c r="AP66" s="587">
        <v>2.7777777777777776E-2</v>
      </c>
      <c r="AQ66" s="379"/>
      <c r="AR66" s="379"/>
      <c r="AS66" s="379"/>
      <c r="AT66" s="379"/>
      <c r="AU66" s="379"/>
      <c r="AV66" s="379">
        <v>4390</v>
      </c>
      <c r="AW66" s="379">
        <v>3966</v>
      </c>
      <c r="AX66" s="379">
        <v>3960</v>
      </c>
      <c r="AY66" s="379">
        <v>3664</v>
      </c>
      <c r="AZ66" s="379">
        <v>4239</v>
      </c>
      <c r="BA66" s="379">
        <v>4143</v>
      </c>
      <c r="BB66" s="379">
        <v>4405</v>
      </c>
      <c r="BC66" s="447">
        <f t="shared" ref="BC66:BC79" si="192">AVERAGE(AQ66:BB66)</f>
        <v>4109.5714285714284</v>
      </c>
      <c r="BD66" s="446">
        <f t="shared" ref="BD66:BD79" si="193">STDEV(AQ66:BB66)</f>
        <v>266.24102935927385</v>
      </c>
      <c r="BE66" s="455"/>
      <c r="BF66" s="454"/>
      <c r="BG66" s="458"/>
      <c r="BH66" s="453"/>
      <c r="BJ66" s="460">
        <v>2.7777777777777776E-2</v>
      </c>
      <c r="BK66">
        <f t="shared" ref="BK66:BK79" si="194">AQ66/AQ$34*100</f>
        <v>0</v>
      </c>
      <c r="BL66">
        <f t="shared" si="169"/>
        <v>0</v>
      </c>
      <c r="BM66">
        <f t="shared" si="169"/>
        <v>0</v>
      </c>
      <c r="BN66">
        <f t="shared" si="169"/>
        <v>0</v>
      </c>
      <c r="BO66">
        <f t="shared" si="169"/>
        <v>0</v>
      </c>
      <c r="BP66">
        <f t="shared" si="169"/>
        <v>80.197296309828275</v>
      </c>
      <c r="BQ66">
        <f t="shared" si="170"/>
        <v>75.730379988543064</v>
      </c>
      <c r="BR66">
        <f t="shared" si="170"/>
        <v>84.705882352941174</v>
      </c>
      <c r="BS66">
        <f t="shared" si="170"/>
        <v>79.84310307256483</v>
      </c>
      <c r="BT66">
        <f t="shared" si="170"/>
        <v>78.383875739644964</v>
      </c>
      <c r="BU66">
        <f t="shared" si="170"/>
        <v>75.560824366222874</v>
      </c>
      <c r="BV66">
        <f t="shared" si="170"/>
        <v>84.161253343523128</v>
      </c>
      <c r="BW66" s="377">
        <f t="shared" si="171"/>
        <v>43.129214711795015</v>
      </c>
      <c r="BX66" s="365">
        <f t="shared" si="172"/>
        <v>41.362729332958743</v>
      </c>
      <c r="BY66" s="594"/>
      <c r="BZ66" s="444"/>
      <c r="CA66" s="563"/>
      <c r="CB66" s="558"/>
      <c r="CD66" s="587">
        <v>2.7777777777777776E-2</v>
      </c>
      <c r="CE66" s="379"/>
      <c r="CF66" s="379"/>
      <c r="CG66" s="379"/>
      <c r="CH66" s="379"/>
      <c r="CI66" s="379"/>
      <c r="CJ66" s="379">
        <v>4382</v>
      </c>
      <c r="CK66" s="379">
        <v>4021</v>
      </c>
      <c r="CL66" s="379">
        <v>3848</v>
      </c>
      <c r="CM66" s="379">
        <v>3750</v>
      </c>
      <c r="CN66" s="379">
        <v>4005</v>
      </c>
      <c r="CO66" s="379"/>
      <c r="CP66" s="379">
        <v>4257</v>
      </c>
      <c r="CQ66" s="447">
        <f t="shared" ref="CQ66:CQ79" si="195">AVERAGE(CE66:CP66)</f>
        <v>4043.8333333333335</v>
      </c>
      <c r="CR66" s="446">
        <f t="shared" ref="CR66:CR79" si="196">STDEV(CE66:CP66)</f>
        <v>239.38038070540924</v>
      </c>
      <c r="CS66" s="455"/>
      <c r="CT66" s="454"/>
      <c r="CU66" s="458"/>
      <c r="CV66" s="453"/>
      <c r="CX66" s="460">
        <v>2.7777777777777776E-2</v>
      </c>
      <c r="CY66">
        <f t="shared" ref="CY66:CY79" si="197">CE66/CE$34*100</f>
        <v>0</v>
      </c>
      <c r="CZ66">
        <f t="shared" si="173"/>
        <v>0</v>
      </c>
      <c r="DA66">
        <f t="shared" si="173"/>
        <v>0</v>
      </c>
      <c r="DB66">
        <f t="shared" si="173"/>
        <v>0</v>
      </c>
      <c r="DC66">
        <f t="shared" si="173"/>
        <v>0</v>
      </c>
      <c r="DD66">
        <f t="shared" si="173"/>
        <v>80.051150895140665</v>
      </c>
      <c r="DE66">
        <f t="shared" si="174"/>
        <v>76.780599579912163</v>
      </c>
      <c r="DF66">
        <f t="shared" si="174"/>
        <v>82.310160427807489</v>
      </c>
      <c r="DG66">
        <f t="shared" si="174"/>
        <v>81.717149705818258</v>
      </c>
      <c r="DH66">
        <f t="shared" si="174"/>
        <v>74.056952662721898</v>
      </c>
      <c r="DJ66">
        <f t="shared" ref="DJ66:DJ79" si="198">CP66/CP$34*100</f>
        <v>81.333588077951859</v>
      </c>
      <c r="DK66" s="377">
        <f t="shared" si="175"/>
        <v>39.491601327140053</v>
      </c>
      <c r="DL66" s="365">
        <f t="shared" si="176"/>
        <v>41.692883460227279</v>
      </c>
      <c r="DM66" s="594"/>
      <c r="DN66" s="444"/>
      <c r="DO66" s="563"/>
      <c r="DP66" s="558"/>
      <c r="DR66" s="587">
        <v>2.7777777777777776E-2</v>
      </c>
      <c r="DS66" s="379"/>
      <c r="DT66" s="379"/>
      <c r="DU66" s="379"/>
      <c r="DV66" s="379"/>
      <c r="DW66" s="379"/>
      <c r="DX66" s="379">
        <v>4271</v>
      </c>
      <c r="DY66" s="379">
        <v>4035</v>
      </c>
      <c r="DZ66" s="379">
        <v>3930</v>
      </c>
      <c r="EA66" s="379">
        <v>3694</v>
      </c>
      <c r="EB66" s="379">
        <v>3948</v>
      </c>
      <c r="EC66" s="379">
        <v>4456</v>
      </c>
      <c r="ED66" s="379">
        <v>4185</v>
      </c>
      <c r="EE66" s="447">
        <f t="shared" ref="EE66:EE79" si="199">AVERAGE(DS66:ED66)</f>
        <v>4074.1428571428573</v>
      </c>
      <c r="EF66" s="446">
        <f t="shared" ref="EF66:EF79" si="200">STDEV(DS66:ED66)</f>
        <v>251.52430536724714</v>
      </c>
      <c r="EG66" s="455"/>
      <c r="EH66" s="454"/>
      <c r="EI66" s="458"/>
      <c r="EJ66" s="453"/>
      <c r="EL66" s="460">
        <v>2.7777777777777776E-2</v>
      </c>
      <c r="EM66">
        <f t="shared" ref="EM66:EM79" si="201">DS66/DS$34*100</f>
        <v>0</v>
      </c>
      <c r="EN66">
        <f t="shared" si="177"/>
        <v>0</v>
      </c>
      <c r="EO66">
        <f t="shared" si="177"/>
        <v>0</v>
      </c>
      <c r="EP66">
        <f t="shared" si="177"/>
        <v>0</v>
      </c>
      <c r="EQ66">
        <f t="shared" si="177"/>
        <v>0</v>
      </c>
      <c r="ER66">
        <f t="shared" si="177"/>
        <v>78.023383266350024</v>
      </c>
      <c r="ES66">
        <f t="shared" si="178"/>
        <v>77.047928203169761</v>
      </c>
      <c r="ET66">
        <f t="shared" si="178"/>
        <v>84.064171122994651</v>
      </c>
      <c r="EU66">
        <f t="shared" si="178"/>
        <v>80.496840270211379</v>
      </c>
      <c r="EV66">
        <f t="shared" si="178"/>
        <v>73.002958579881664</v>
      </c>
      <c r="EW66">
        <f t="shared" si="178"/>
        <v>81.269378077694682</v>
      </c>
      <c r="EX66">
        <f t="shared" si="178"/>
        <v>79.957967137944209</v>
      </c>
      <c r="EY66" s="377">
        <f t="shared" si="179"/>
        <v>43.082241774572928</v>
      </c>
      <c r="EZ66" s="365">
        <f t="shared" si="180"/>
        <v>41.337424196257658</v>
      </c>
      <c r="FA66" s="594"/>
      <c r="FB66" s="444"/>
      <c r="FC66" s="563"/>
      <c r="FD66" s="558"/>
      <c r="FF66" s="587">
        <v>2.7777777777777776E-2</v>
      </c>
      <c r="FG66" s="379"/>
      <c r="FH66" s="379"/>
      <c r="FI66" s="379"/>
      <c r="FJ66" s="379"/>
      <c r="FK66" s="379"/>
      <c r="FL66" s="379">
        <v>4355</v>
      </c>
      <c r="FM66" s="379">
        <v>4023</v>
      </c>
      <c r="FN66" s="379">
        <v>3963</v>
      </c>
      <c r="FO66" s="379">
        <v>3613</v>
      </c>
      <c r="FP66" s="379">
        <v>4154</v>
      </c>
      <c r="FQ66" s="379"/>
      <c r="FR66" s="683"/>
      <c r="FS66" s="447">
        <f t="shared" ref="FS66:FS79" si="202">AVERAGE(FG66:FR66)</f>
        <v>4021.6</v>
      </c>
      <c r="FT66" s="446">
        <f t="shared" ref="FT66:FT79" si="203">STDEV(FG66:FR66)</f>
        <v>273.43884142528105</v>
      </c>
      <c r="FU66" s="455"/>
      <c r="FV66" s="454"/>
      <c r="FW66" s="458"/>
      <c r="FX66" s="453"/>
      <c r="FZ66" s="460">
        <v>2.7777777777777776E-2</v>
      </c>
      <c r="GA66">
        <f t="shared" ref="GA66:GA79" si="204">FG66/FG$34*100</f>
        <v>0</v>
      </c>
      <c r="GB66">
        <f t="shared" si="181"/>
        <v>0</v>
      </c>
      <c r="GC66">
        <f t="shared" si="181"/>
        <v>0</v>
      </c>
      <c r="GD66">
        <f t="shared" si="181"/>
        <v>0</v>
      </c>
      <c r="GE66">
        <f t="shared" si="181"/>
        <v>0</v>
      </c>
      <c r="GF66">
        <f t="shared" si="181"/>
        <v>79.557910120569957</v>
      </c>
      <c r="GG66">
        <f t="shared" si="182"/>
        <v>76.818789383234673</v>
      </c>
      <c r="GH66">
        <f t="shared" si="182"/>
        <v>84.770053475935825</v>
      </c>
      <c r="GI66">
        <f t="shared" si="182"/>
        <v>78.731749836565697</v>
      </c>
      <c r="GJ66">
        <f t="shared" si="182"/>
        <v>76.812130177514788</v>
      </c>
      <c r="GK66">
        <f t="shared" si="182"/>
        <v>0</v>
      </c>
      <c r="GL66">
        <f t="shared" si="182"/>
        <v>0</v>
      </c>
      <c r="GM66" s="377">
        <f t="shared" si="183"/>
        <v>36.062784817620084</v>
      </c>
      <c r="GN66" s="365">
        <f t="shared" si="184"/>
        <v>41.4844214968521</v>
      </c>
      <c r="GO66" s="594"/>
      <c r="GP66" s="444"/>
      <c r="GQ66" s="563"/>
      <c r="GR66" s="558"/>
      <c r="GT66" s="587">
        <v>2.7777777777777776E-2</v>
      </c>
      <c r="GU66" s="379"/>
      <c r="GV66" s="379"/>
      <c r="GW66" s="379"/>
      <c r="GX66" s="379"/>
      <c r="GY66" s="379"/>
      <c r="GZ66" s="379">
        <v>4158</v>
      </c>
      <c r="HA66" s="379">
        <v>3939</v>
      </c>
      <c r="HB66" s="379">
        <v>4075</v>
      </c>
      <c r="HC66" s="379">
        <v>3676</v>
      </c>
      <c r="HD66" s="379">
        <v>4204</v>
      </c>
      <c r="HE66" s="379">
        <v>4369</v>
      </c>
      <c r="HF66" s="379">
        <v>4447</v>
      </c>
      <c r="HG66" s="447">
        <f t="shared" ref="HG66:HG79" si="205">AVERAGE(GU66:HF66)</f>
        <v>4124</v>
      </c>
      <c r="HH66" s="446">
        <f t="shared" ref="HH66:HH79" si="206">STDEV(GU66:HF66)</f>
        <v>261.16406082511941</v>
      </c>
      <c r="HI66" s="455"/>
      <c r="HJ66" s="454"/>
      <c r="HK66" s="458"/>
      <c r="HL66" s="453"/>
      <c r="HN66" s="460">
        <v>2.7777777777777776E-2</v>
      </c>
      <c r="HO66">
        <f t="shared" ref="HO66:HO79" si="207">GU66/GU$34*100</f>
        <v>0</v>
      </c>
      <c r="HP66">
        <f t="shared" si="185"/>
        <v>0</v>
      </c>
      <c r="HQ66">
        <f t="shared" si="185"/>
        <v>0</v>
      </c>
      <c r="HR66">
        <f t="shared" si="185"/>
        <v>0</v>
      </c>
      <c r="HS66">
        <f t="shared" si="185"/>
        <v>0</v>
      </c>
      <c r="HT66">
        <f t="shared" si="185"/>
        <v>75.959079283887462</v>
      </c>
      <c r="HU66">
        <f t="shared" si="186"/>
        <v>75.21481764368913</v>
      </c>
      <c r="HV66">
        <f t="shared" si="186"/>
        <v>87.165775401069524</v>
      </c>
      <c r="HW66">
        <f t="shared" si="186"/>
        <v>80.104597951623447</v>
      </c>
      <c r="HX66">
        <f t="shared" si="186"/>
        <v>77.73668639053254</v>
      </c>
      <c r="HY66">
        <f t="shared" si="186"/>
        <v>79.682655480576329</v>
      </c>
      <c r="HZ66">
        <f t="shared" si="186"/>
        <v>84.963698891860901</v>
      </c>
      <c r="IA66" s="377">
        <f t="shared" si="187"/>
        <v>43.260328377398046</v>
      </c>
      <c r="IB66" s="365">
        <f t="shared" si="188"/>
        <v>41.530677100166635</v>
      </c>
      <c r="IC66" s="594"/>
      <c r="ID66" s="444"/>
      <c r="IE66" s="563"/>
      <c r="IF66" s="558"/>
    </row>
    <row r="67" spans="2:240" ht="16.5" thickTop="1" thickBot="1" x14ac:dyDescent="0.4">
      <c r="B67" s="590">
        <v>4.1666666666666699E-2</v>
      </c>
      <c r="C67" s="379"/>
      <c r="D67" s="379"/>
      <c r="E67" s="379"/>
      <c r="F67" s="379"/>
      <c r="G67" s="379"/>
      <c r="H67" s="379">
        <v>4577</v>
      </c>
      <c r="I67" s="379">
        <v>4143</v>
      </c>
      <c r="J67" s="379">
        <v>4281</v>
      </c>
      <c r="K67" s="379">
        <v>3454</v>
      </c>
      <c r="L67" s="379">
        <v>4294</v>
      </c>
      <c r="M67" s="379">
        <v>4359</v>
      </c>
      <c r="N67" s="379">
        <v>4108</v>
      </c>
      <c r="O67" s="447">
        <f t="shared" si="189"/>
        <v>4173.7142857142853</v>
      </c>
      <c r="P67" s="446">
        <f t="shared" si="190"/>
        <v>352.65644957744843</v>
      </c>
      <c r="Q67" s="463"/>
      <c r="R67" s="556"/>
      <c r="S67" s="458"/>
      <c r="T67" s="462"/>
      <c r="V67" s="615">
        <v>4.1666666666666699E-2</v>
      </c>
      <c r="W67">
        <f t="shared" si="191"/>
        <v>0</v>
      </c>
      <c r="X67">
        <f t="shared" si="165"/>
        <v>0</v>
      </c>
      <c r="Y67">
        <f t="shared" si="165"/>
        <v>0</v>
      </c>
      <c r="Z67">
        <f t="shared" si="165"/>
        <v>0</v>
      </c>
      <c r="AA67">
        <f t="shared" si="165"/>
        <v>0</v>
      </c>
      <c r="AB67">
        <f t="shared" si="165"/>
        <v>83.613445378151269</v>
      </c>
      <c r="AC67">
        <f>I67/I$34*100</f>
        <v>79.11017758258545</v>
      </c>
      <c r="AD67">
        <f t="shared" si="166"/>
        <v>91.572192513368989</v>
      </c>
      <c r="AE67">
        <f t="shared" si="166"/>
        <v>75.266942689039013</v>
      </c>
      <c r="AF67">
        <f>L67/L$34*100</f>
        <v>79.400887573964496</v>
      </c>
      <c r="AG67">
        <f t="shared" si="166"/>
        <v>79.500273572861573</v>
      </c>
      <c r="AH67">
        <f t="shared" si="166"/>
        <v>78.486816965991594</v>
      </c>
      <c r="AI67" s="377">
        <f t="shared" si="167"/>
        <v>44.405810846360986</v>
      </c>
      <c r="AJ67" s="365">
        <f t="shared" si="168"/>
        <v>42.701716110896953</v>
      </c>
      <c r="AK67" s="592"/>
      <c r="AL67" s="444"/>
      <c r="AM67" s="554"/>
      <c r="AN67" s="553"/>
      <c r="AP67" s="590">
        <v>4.1666666666666699E-2</v>
      </c>
      <c r="AQ67" s="379"/>
      <c r="AR67" s="379"/>
      <c r="AS67" s="379"/>
      <c r="AT67" s="379"/>
      <c r="AU67" s="379"/>
      <c r="AV67" s="379">
        <v>4567</v>
      </c>
      <c r="AW67" s="379">
        <v>4432</v>
      </c>
      <c r="AX67" s="379">
        <v>4405</v>
      </c>
      <c r="AY67" s="379">
        <v>4135</v>
      </c>
      <c r="AZ67" s="379">
        <v>4569</v>
      </c>
      <c r="BA67" s="379">
        <v>4765</v>
      </c>
      <c r="BB67" s="379">
        <v>4891</v>
      </c>
      <c r="BC67" s="447">
        <f t="shared" si="192"/>
        <v>4537.7142857142853</v>
      </c>
      <c r="BD67" s="446">
        <f t="shared" si="193"/>
        <v>248.08379920617838</v>
      </c>
      <c r="BE67" s="463"/>
      <c r="BF67" s="556"/>
      <c r="BG67" s="458"/>
      <c r="BH67" s="462"/>
      <c r="BJ67" s="615">
        <v>4.1666666666666699E-2</v>
      </c>
      <c r="BK67">
        <f t="shared" si="194"/>
        <v>0</v>
      </c>
      <c r="BL67">
        <f t="shared" si="169"/>
        <v>0</v>
      </c>
      <c r="BM67">
        <f t="shared" si="169"/>
        <v>0</v>
      </c>
      <c r="BN67">
        <f t="shared" si="169"/>
        <v>0</v>
      </c>
      <c r="BO67">
        <f t="shared" si="169"/>
        <v>0</v>
      </c>
      <c r="BP67">
        <f t="shared" si="169"/>
        <v>83.430763609791754</v>
      </c>
      <c r="BQ67">
        <f t="shared" si="170"/>
        <v>84.628604162688561</v>
      </c>
      <c r="BR67">
        <f t="shared" si="170"/>
        <v>94.224598930481278</v>
      </c>
      <c r="BS67">
        <f t="shared" si="170"/>
        <v>90.106777075615611</v>
      </c>
      <c r="BT67">
        <f t="shared" si="170"/>
        <v>84.485946745562131</v>
      </c>
      <c r="BU67">
        <f t="shared" si="170"/>
        <v>86.904979026080611</v>
      </c>
      <c r="BV67">
        <f t="shared" si="170"/>
        <v>93.446694688574709</v>
      </c>
      <c r="BW67" s="377">
        <f t="shared" si="171"/>
        <v>47.616515413656359</v>
      </c>
      <c r="BX67" s="365">
        <f t="shared" si="172"/>
        <v>45.683576822630123</v>
      </c>
      <c r="BY67" s="592"/>
      <c r="BZ67" s="444"/>
      <c r="CA67" s="554"/>
      <c r="CB67" s="553"/>
      <c r="CD67" s="590">
        <v>4.1666666666666699E-2</v>
      </c>
      <c r="CE67" s="379"/>
      <c r="CF67" s="379"/>
      <c r="CG67" s="379"/>
      <c r="CH67" s="379"/>
      <c r="CI67" s="379"/>
      <c r="CJ67" s="379">
        <v>4678</v>
      </c>
      <c r="CK67" s="379">
        <v>4341</v>
      </c>
      <c r="CL67" s="379">
        <v>4095</v>
      </c>
      <c r="CM67" s="379">
        <v>3981</v>
      </c>
      <c r="CN67" s="379">
        <v>4583</v>
      </c>
      <c r="CO67" s="379"/>
      <c r="CP67" s="379">
        <v>4738</v>
      </c>
      <c r="CQ67" s="447">
        <f t="shared" si="195"/>
        <v>4402.666666666667</v>
      </c>
      <c r="CR67" s="446">
        <f t="shared" si="196"/>
        <v>315.290765273369</v>
      </c>
      <c r="CS67" s="463"/>
      <c r="CT67" s="556"/>
      <c r="CU67" s="458"/>
      <c r="CV67" s="462"/>
      <c r="CX67" s="615">
        <v>4.1666666666666699E-2</v>
      </c>
      <c r="CY67">
        <f t="shared" si="197"/>
        <v>0</v>
      </c>
      <c r="CZ67">
        <f t="shared" si="173"/>
        <v>0</v>
      </c>
      <c r="DA67">
        <f t="shared" si="173"/>
        <v>0</v>
      </c>
      <c r="DB67">
        <f t="shared" si="173"/>
        <v>0</v>
      </c>
      <c r="DC67">
        <f t="shared" si="173"/>
        <v>0</v>
      </c>
      <c r="DD67">
        <f t="shared" si="173"/>
        <v>85.458531238582395</v>
      </c>
      <c r="DE67">
        <f t="shared" si="174"/>
        <v>82.890968111514226</v>
      </c>
      <c r="DF67">
        <f t="shared" si="174"/>
        <v>87.593582887700535</v>
      </c>
      <c r="DG67">
        <f t="shared" si="174"/>
        <v>86.750926127696673</v>
      </c>
      <c r="DH67">
        <f t="shared" si="174"/>
        <v>84.744822485207109</v>
      </c>
      <c r="DJ67">
        <f t="shared" si="198"/>
        <v>90.52350019105846</v>
      </c>
      <c r="DK67" s="377">
        <f t="shared" si="175"/>
        <v>42.743883085070095</v>
      </c>
      <c r="DL67" s="365">
        <f t="shared" si="176"/>
        <v>45.072437536315093</v>
      </c>
      <c r="DM67" s="592"/>
      <c r="DN67" s="444"/>
      <c r="DO67" s="554"/>
      <c r="DP67" s="553"/>
      <c r="DR67" s="590">
        <v>4.1666666666666699E-2</v>
      </c>
      <c r="DS67" s="379"/>
      <c r="DT67" s="379"/>
      <c r="DU67" s="379"/>
      <c r="DV67" s="379"/>
      <c r="DW67" s="379"/>
      <c r="DX67" s="379">
        <v>4539</v>
      </c>
      <c r="DY67" s="379">
        <v>4272</v>
      </c>
      <c r="DZ67" s="379">
        <v>4252</v>
      </c>
      <c r="EA67" s="379">
        <v>4316</v>
      </c>
      <c r="EB67" s="379">
        <v>4465</v>
      </c>
      <c r="EC67" s="379">
        <v>4873</v>
      </c>
      <c r="ED67" s="379">
        <v>4549</v>
      </c>
      <c r="EE67" s="447">
        <f t="shared" si="199"/>
        <v>4466.5714285714284</v>
      </c>
      <c r="EF67" s="446">
        <f t="shared" si="200"/>
        <v>217.48475589709511</v>
      </c>
      <c r="EG67" s="463"/>
      <c r="EH67" s="556"/>
      <c r="EI67" s="458"/>
      <c r="EJ67" s="462"/>
      <c r="EL67" s="615">
        <v>4.1666666666666699E-2</v>
      </c>
      <c r="EM67">
        <f t="shared" si="201"/>
        <v>0</v>
      </c>
      <c r="EN67">
        <f t="shared" si="177"/>
        <v>0</v>
      </c>
      <c r="EO67">
        <f t="shared" si="177"/>
        <v>0</v>
      </c>
      <c r="EP67">
        <f t="shared" si="177"/>
        <v>0</v>
      </c>
      <c r="EQ67">
        <f t="shared" si="177"/>
        <v>0</v>
      </c>
      <c r="ER67">
        <f t="shared" si="177"/>
        <v>82.919254658385086</v>
      </c>
      <c r="ES67">
        <f t="shared" si="178"/>
        <v>81.573419896887529</v>
      </c>
      <c r="ET67">
        <f t="shared" si="178"/>
        <v>90.951871657754012</v>
      </c>
      <c r="EU67">
        <f t="shared" si="178"/>
        <v>94.050991501416419</v>
      </c>
      <c r="EV67">
        <f t="shared" si="178"/>
        <v>82.562869822485212</v>
      </c>
      <c r="EW67">
        <f t="shared" si="178"/>
        <v>88.87470362939996</v>
      </c>
      <c r="EX67">
        <f t="shared" si="178"/>
        <v>86.9124952235384</v>
      </c>
      <c r="EY67" s="377">
        <f t="shared" si="179"/>
        <v>47.357555560575292</v>
      </c>
      <c r="EZ67" s="365">
        <f t="shared" si="180"/>
        <v>45.48942651909308</v>
      </c>
      <c r="FA67" s="592"/>
      <c r="FB67" s="444"/>
      <c r="FC67" s="554"/>
      <c r="FD67" s="553"/>
      <c r="FF67" s="590">
        <v>4.1666666666666699E-2</v>
      </c>
      <c r="FG67" s="379"/>
      <c r="FH67" s="379"/>
      <c r="FI67" s="379"/>
      <c r="FJ67" s="379"/>
      <c r="FK67" s="379"/>
      <c r="FL67" s="379">
        <v>4482</v>
      </c>
      <c r="FM67" s="379">
        <v>4295</v>
      </c>
      <c r="FN67" s="379">
        <v>4434</v>
      </c>
      <c r="FO67" s="379">
        <v>3998</v>
      </c>
      <c r="FP67" s="379">
        <v>4150</v>
      </c>
      <c r="FQ67" s="379"/>
      <c r="FR67" s="683"/>
      <c r="FS67" s="447">
        <f t="shared" si="202"/>
        <v>4271.8</v>
      </c>
      <c r="FT67" s="446">
        <f t="shared" si="203"/>
        <v>200.51982445633647</v>
      </c>
      <c r="FU67" s="463"/>
      <c r="FV67" s="556"/>
      <c r="FW67" s="458"/>
      <c r="FX67" s="462"/>
      <c r="FZ67" s="615">
        <v>4.1666666666666699E-2</v>
      </c>
      <c r="GA67">
        <f t="shared" si="204"/>
        <v>0</v>
      </c>
      <c r="GB67">
        <f t="shared" si="181"/>
        <v>0</v>
      </c>
      <c r="GC67">
        <f t="shared" si="181"/>
        <v>0</v>
      </c>
      <c r="GD67">
        <f t="shared" si="181"/>
        <v>0</v>
      </c>
      <c r="GE67">
        <f t="shared" si="181"/>
        <v>0</v>
      </c>
      <c r="GF67">
        <f t="shared" si="181"/>
        <v>81.877968578735832</v>
      </c>
      <c r="GG67">
        <f t="shared" si="182"/>
        <v>82.012602635096428</v>
      </c>
      <c r="GH67">
        <f t="shared" si="182"/>
        <v>94.844919786096256</v>
      </c>
      <c r="GI67">
        <f t="shared" si="182"/>
        <v>87.121377206363036</v>
      </c>
      <c r="GJ67">
        <f t="shared" si="182"/>
        <v>76.738165680473372</v>
      </c>
      <c r="GK67">
        <f t="shared" si="182"/>
        <v>0</v>
      </c>
      <c r="GL67">
        <f t="shared" si="182"/>
        <v>0</v>
      </c>
      <c r="GM67" s="377">
        <f t="shared" si="183"/>
        <v>38.417730353342264</v>
      </c>
      <c r="GN67" s="365">
        <f t="shared" si="184"/>
        <v>44.350158868495178</v>
      </c>
      <c r="GO67" s="592"/>
      <c r="GP67" s="444"/>
      <c r="GQ67" s="554"/>
      <c r="GR67" s="553"/>
      <c r="GT67" s="590">
        <v>4.1666666666666699E-2</v>
      </c>
      <c r="GU67" s="379"/>
      <c r="GV67" s="379"/>
      <c r="GW67" s="379"/>
      <c r="GX67" s="379"/>
      <c r="GY67" s="379"/>
      <c r="GZ67" s="379">
        <v>4628</v>
      </c>
      <c r="HA67" s="379">
        <v>4460</v>
      </c>
      <c r="HB67" s="379">
        <v>4220</v>
      </c>
      <c r="HC67" s="379">
        <v>4168</v>
      </c>
      <c r="HD67" s="379">
        <v>4543</v>
      </c>
      <c r="HE67" s="379">
        <v>4960</v>
      </c>
      <c r="HF67" s="379">
        <v>4833</v>
      </c>
      <c r="HG67" s="447">
        <f t="shared" si="205"/>
        <v>4544.5714285714284</v>
      </c>
      <c r="HH67" s="446">
        <f t="shared" si="206"/>
        <v>293.55286698359077</v>
      </c>
      <c r="HI67" s="463"/>
      <c r="HJ67" s="556"/>
      <c r="HK67" s="458"/>
      <c r="HL67" s="462"/>
      <c r="HN67" s="615">
        <v>4.1666666666666699E-2</v>
      </c>
      <c r="HO67">
        <f t="shared" si="207"/>
        <v>0</v>
      </c>
      <c r="HP67">
        <f t="shared" si="185"/>
        <v>0</v>
      </c>
      <c r="HQ67">
        <f t="shared" si="185"/>
        <v>0</v>
      </c>
      <c r="HR67">
        <f t="shared" si="185"/>
        <v>0</v>
      </c>
      <c r="HS67">
        <f t="shared" si="185"/>
        <v>0</v>
      </c>
      <c r="HT67">
        <f t="shared" si="185"/>
        <v>84.545122396784805</v>
      </c>
      <c r="HU67">
        <f t="shared" si="186"/>
        <v>85.163261409203741</v>
      </c>
      <c r="HV67">
        <f t="shared" si="186"/>
        <v>90.267379679144383</v>
      </c>
      <c r="HW67">
        <f t="shared" si="186"/>
        <v>90.825887993026797</v>
      </c>
      <c r="HX67">
        <f t="shared" si="186"/>
        <v>84.005177514792891</v>
      </c>
      <c r="HY67">
        <f t="shared" si="186"/>
        <v>90.461426226518327</v>
      </c>
      <c r="HZ67">
        <f t="shared" si="186"/>
        <v>92.338555598012988</v>
      </c>
      <c r="IA67" s="377">
        <f t="shared" si="187"/>
        <v>47.751659565406449</v>
      </c>
      <c r="IB67" s="365">
        <f t="shared" si="188"/>
        <v>45.777624620848151</v>
      </c>
      <c r="IC67" s="592"/>
      <c r="ID67" s="444"/>
      <c r="IE67" s="554"/>
      <c r="IF67" s="553"/>
    </row>
    <row r="68" spans="2:240" ht="16.5" thickTop="1" thickBot="1" x14ac:dyDescent="0.4">
      <c r="B68" s="587">
        <v>5.5555555555555601E-2</v>
      </c>
      <c r="C68" s="379"/>
      <c r="D68" s="379"/>
      <c r="E68" s="379"/>
      <c r="F68" s="379"/>
      <c r="G68" s="379"/>
      <c r="H68" s="379">
        <v>4621</v>
      </c>
      <c r="I68" s="379">
        <v>4278</v>
      </c>
      <c r="J68" s="379">
        <v>4316</v>
      </c>
      <c r="K68" s="379">
        <v>4033</v>
      </c>
      <c r="L68" s="379">
        <v>4714</v>
      </c>
      <c r="M68" s="379">
        <v>4865</v>
      </c>
      <c r="N68" s="379">
        <v>4617</v>
      </c>
      <c r="O68" s="447">
        <f t="shared" si="189"/>
        <v>4492</v>
      </c>
      <c r="P68" s="446">
        <f t="shared" si="190"/>
        <v>291.01317266863828</v>
      </c>
      <c r="Q68" s="459" t="s">
        <v>186</v>
      </c>
      <c r="R68" s="458">
        <f>AVERAGE(C68:C70,D68:D70,E68:E70,F68:F70,G68:G70,H68:H70,I68:I70,N68:N70,M68:M70,L68:L70,K68:K70,J68:J70)</f>
        <v>4513.5238095238092</v>
      </c>
      <c r="S68" s="458">
        <f>STDEV(C68:N70)</f>
        <v>308.74902737460064</v>
      </c>
      <c r="T68" s="457">
        <f>S68/SQRT(10)</f>
        <v>97.635015186541494</v>
      </c>
      <c r="V68" s="460">
        <v>5.5555555555555601E-2</v>
      </c>
      <c r="W68">
        <f t="shared" si="191"/>
        <v>0</v>
      </c>
      <c r="X68">
        <f t="shared" si="165"/>
        <v>0</v>
      </c>
      <c r="Y68">
        <f t="shared" si="165"/>
        <v>0</v>
      </c>
      <c r="Z68">
        <f t="shared" si="165"/>
        <v>0</v>
      </c>
      <c r="AA68">
        <f t="shared" si="165"/>
        <v>0</v>
      </c>
      <c r="AB68">
        <f t="shared" si="165"/>
        <v>84.417245158933142</v>
      </c>
      <c r="AC68">
        <f t="shared" si="166"/>
        <v>81.687989306855073</v>
      </c>
      <c r="AD68">
        <f t="shared" si="166"/>
        <v>92.320855614973269</v>
      </c>
      <c r="AE68">
        <f t="shared" si="166"/>
        <v>87.884070603617346</v>
      </c>
      <c r="AF68">
        <f t="shared" si="166"/>
        <v>87.167159763313606</v>
      </c>
      <c r="AG68">
        <f t="shared" si="166"/>
        <v>88.728798103228158</v>
      </c>
      <c r="AH68">
        <f t="shared" si="166"/>
        <v>88.211692777990066</v>
      </c>
      <c r="AI68" s="377">
        <f t="shared" si="167"/>
        <v>47.473283504629151</v>
      </c>
      <c r="AJ68" s="365">
        <f t="shared" si="168"/>
        <v>45.52584251256561</v>
      </c>
      <c r="AK68" s="591" t="s">
        <v>186</v>
      </c>
      <c r="AL68" s="545">
        <f>AVERAGE(W68:W70,X68:X70,Y68:Y70,Z68:Z70,AA68:AA70,AB68:AB70,AG68:AG70)</f>
        <v>25.143018375863296</v>
      </c>
      <c r="AM68" s="545">
        <f>STDEV(W68:AG70)</f>
        <v>44.236974882008745</v>
      </c>
      <c r="AN68" s="548">
        <f>AM68/SQRT(10)</f>
        <v>13.988959742280597</v>
      </c>
      <c r="AP68" s="587">
        <v>5.5555555555555601E-2</v>
      </c>
      <c r="AQ68" s="379"/>
      <c r="AR68" s="379"/>
      <c r="AS68" s="379"/>
      <c r="AT68" s="379"/>
      <c r="AU68" s="379"/>
      <c r="AV68" s="379">
        <v>4839</v>
      </c>
      <c r="AW68" s="379">
        <v>4422</v>
      </c>
      <c r="AX68" s="379">
        <v>4436</v>
      </c>
      <c r="AY68" s="379">
        <v>4105</v>
      </c>
      <c r="AZ68" s="379">
        <v>4728</v>
      </c>
      <c r="BA68" s="379">
        <v>4740</v>
      </c>
      <c r="BB68" s="379">
        <v>4903</v>
      </c>
      <c r="BC68" s="447">
        <f t="shared" si="192"/>
        <v>4596.1428571428569</v>
      </c>
      <c r="BD68" s="446">
        <f t="shared" si="193"/>
        <v>285.31119184230437</v>
      </c>
      <c r="BE68" s="459" t="s">
        <v>186</v>
      </c>
      <c r="BF68" s="458">
        <f>AVERAGE(AQ68:AQ70,AR68:AR70,AS68:AS70,AT68:AT70,AU68:AU70,AV68:AV70,AW68:AW70,BB68:BB70,BA68:BA70,AZ68:AZ70,AY68:AY70,AX68:AX70)</f>
        <v>4632.9047619047615</v>
      </c>
      <c r="BG68" s="458">
        <f>STDEV(AQ68:BB70)</f>
        <v>248.29476530162788</v>
      </c>
      <c r="BH68" s="457">
        <f>BG68/SQRT(10)</f>
        <v>78.51769894500886</v>
      </c>
      <c r="BJ68" s="460">
        <v>5.5555555555555601E-2</v>
      </c>
      <c r="BK68">
        <f t="shared" si="194"/>
        <v>0</v>
      </c>
      <c r="BL68">
        <f t="shared" si="169"/>
        <v>0</v>
      </c>
      <c r="BM68">
        <f t="shared" si="169"/>
        <v>0</v>
      </c>
      <c r="BN68">
        <f t="shared" si="169"/>
        <v>0</v>
      </c>
      <c r="BO68">
        <f t="shared" si="169"/>
        <v>0</v>
      </c>
      <c r="BP68">
        <f t="shared" si="169"/>
        <v>88.399707709170627</v>
      </c>
      <c r="BQ68">
        <f t="shared" si="170"/>
        <v>84.437655146075997</v>
      </c>
      <c r="BR68">
        <f t="shared" si="170"/>
        <v>94.887700534759361</v>
      </c>
      <c r="BS68">
        <f t="shared" si="170"/>
        <v>89.453039877969047</v>
      </c>
      <c r="BT68">
        <f t="shared" si="170"/>
        <v>87.42603550295857</v>
      </c>
      <c r="BU68">
        <f t="shared" si="170"/>
        <v>86.449024256793734</v>
      </c>
      <c r="BV68">
        <f t="shared" si="170"/>
        <v>93.675964845242646</v>
      </c>
      <c r="BW68" s="377">
        <f t="shared" si="171"/>
        <v>48.277560275247943</v>
      </c>
      <c r="BX68" s="365">
        <f t="shared" si="172"/>
        <v>46.290973609443832</v>
      </c>
      <c r="BY68" s="591" t="s">
        <v>186</v>
      </c>
      <c r="BZ68" s="545">
        <f>AVERAGE(BK68:BK70,BL68:BL70,BM68:BM70,BN68:BN70,BO68:BO70,BP68:BP70,BU68:BU70)</f>
        <v>24.980617341101009</v>
      </c>
      <c r="CA68" s="545">
        <f>STDEV(BK68:BU70)</f>
        <v>45.242000682890875</v>
      </c>
      <c r="CB68" s="548">
        <f>CA68/SQRT(10)</f>
        <v>14.306776806082837</v>
      </c>
      <c r="CD68" s="587">
        <v>5.5555555555555601E-2</v>
      </c>
      <c r="CE68" s="379"/>
      <c r="CF68" s="379"/>
      <c r="CG68" s="379"/>
      <c r="CH68" s="379"/>
      <c r="CI68" s="379"/>
      <c r="CJ68" s="379">
        <v>4908</v>
      </c>
      <c r="CK68" s="379">
        <v>4426</v>
      </c>
      <c r="CL68" s="379">
        <v>4292</v>
      </c>
      <c r="CM68" s="379">
        <v>4303</v>
      </c>
      <c r="CN68" s="379">
        <v>4670</v>
      </c>
      <c r="CO68" s="379"/>
      <c r="CP68" s="379">
        <v>4904</v>
      </c>
      <c r="CQ68" s="447">
        <f t="shared" si="195"/>
        <v>4583.833333333333</v>
      </c>
      <c r="CR68" s="446">
        <f t="shared" si="196"/>
        <v>284.23962895181711</v>
      </c>
      <c r="CS68" s="459" t="s">
        <v>186</v>
      </c>
      <c r="CT68" s="458">
        <f>AVERAGE(CE68:CE70,CF68:CF70,CG68:CG70,CH68:CH70,CI68:CI70,CJ68:CJ70,CK68:CK70,CP68:CP70,CO68:CO70,CN68:CN70,CM68:CM70,CL68:CL70)</f>
        <v>4604.2777777777774</v>
      </c>
      <c r="CU68" s="458">
        <f>STDEV(CE68:CP70)</f>
        <v>278.79041370040295</v>
      </c>
      <c r="CV68" s="457">
        <f>CU68/SQRT(10)</f>
        <v>88.161269711388471</v>
      </c>
      <c r="CX68" s="460">
        <v>5.5555555555555601E-2</v>
      </c>
      <c r="CY68">
        <f t="shared" si="197"/>
        <v>0</v>
      </c>
      <c r="CZ68">
        <f t="shared" si="173"/>
        <v>0</v>
      </c>
      <c r="DA68">
        <f t="shared" si="173"/>
        <v>0</v>
      </c>
      <c r="DB68">
        <f t="shared" si="173"/>
        <v>0</v>
      </c>
      <c r="DC68">
        <f t="shared" si="173"/>
        <v>0</v>
      </c>
      <c r="DD68">
        <f t="shared" si="173"/>
        <v>89.660211910851302</v>
      </c>
      <c r="DE68">
        <f t="shared" si="174"/>
        <v>84.514034752721017</v>
      </c>
      <c r="DF68">
        <f t="shared" si="174"/>
        <v>91.807486631016047</v>
      </c>
      <c r="DG68">
        <f t="shared" si="174"/>
        <v>93.767705382436262</v>
      </c>
      <c r="DH68">
        <f t="shared" si="174"/>
        <v>86.353550295857985</v>
      </c>
      <c r="DJ68">
        <f t="shared" si="198"/>
        <v>93.695070691631642</v>
      </c>
      <c r="DK68" s="377">
        <f t="shared" si="175"/>
        <v>44.61029889728826</v>
      </c>
      <c r="DL68" s="365">
        <f t="shared" si="176"/>
        <v>47.091778966326018</v>
      </c>
      <c r="DM68" s="591" t="s">
        <v>186</v>
      </c>
      <c r="DN68" s="545">
        <f>AVERAGE(CY68:CY70,CZ68:CZ70,DA68:DA70,DB68:DB70,DC68:DC70,DD68:DD70,DI68:DI70)</f>
        <v>14.826655299801082</v>
      </c>
      <c r="DO68" s="545">
        <f>STDEV(CY68:DI70)</f>
        <v>45.581512241922212</v>
      </c>
      <c r="DP68" s="548">
        <f>DO68/SQRT(10)</f>
        <v>14.414139787932211</v>
      </c>
      <c r="DR68" s="587">
        <v>5.5555555555555601E-2</v>
      </c>
      <c r="DS68" s="379"/>
      <c r="DT68" s="379"/>
      <c r="DU68" s="379"/>
      <c r="DV68" s="379"/>
      <c r="DW68" s="379"/>
      <c r="DX68" s="379">
        <v>4802</v>
      </c>
      <c r="DY68" s="379">
        <v>4535</v>
      </c>
      <c r="DZ68" s="379">
        <v>4398</v>
      </c>
      <c r="EA68" s="379">
        <v>4041</v>
      </c>
      <c r="EB68" s="379">
        <v>4459</v>
      </c>
      <c r="EC68" s="379">
        <v>4868</v>
      </c>
      <c r="ED68" s="379">
        <v>4887</v>
      </c>
      <c r="EE68" s="447">
        <f t="shared" si="199"/>
        <v>4570</v>
      </c>
      <c r="EF68" s="446">
        <f t="shared" si="200"/>
        <v>307.16119546583354</v>
      </c>
      <c r="EG68" s="459" t="s">
        <v>186</v>
      </c>
      <c r="EH68" s="458">
        <f>AVERAGE(DS68:DS70,DT68:DT70,DU68:DU70,DV68:DV70,DW68:DW70,DX68:DX70,DY68:DY70,ED68:ED70,EC68:EC70,EB68:EB70,EA68:EA70,DZ68:DZ70)</f>
        <v>4630.4285714285716</v>
      </c>
      <c r="EI68" s="458">
        <f>STDEV(DS68:ED70)</f>
        <v>303.26483004604597</v>
      </c>
      <c r="EJ68" s="457">
        <f>EI68/SQRT(10)</f>
        <v>95.900759716937145</v>
      </c>
      <c r="EL68" s="460">
        <v>5.5555555555555601E-2</v>
      </c>
      <c r="EM68">
        <f t="shared" si="201"/>
        <v>0</v>
      </c>
      <c r="EN68">
        <f t="shared" si="177"/>
        <v>0</v>
      </c>
      <c r="EO68">
        <f t="shared" si="177"/>
        <v>0</v>
      </c>
      <c r="EP68">
        <f t="shared" si="177"/>
        <v>0</v>
      </c>
      <c r="EQ68">
        <f t="shared" si="177"/>
        <v>0</v>
      </c>
      <c r="ER68">
        <f t="shared" si="177"/>
        <v>87.723785166240404</v>
      </c>
      <c r="ES68">
        <f t="shared" si="178"/>
        <v>86.595379033797983</v>
      </c>
      <c r="ET68">
        <f t="shared" si="178"/>
        <v>94.074866310160431</v>
      </c>
      <c r="EU68">
        <f t="shared" si="178"/>
        <v>88.058400522989757</v>
      </c>
      <c r="EV68">
        <f t="shared" si="178"/>
        <v>82.451923076923066</v>
      </c>
      <c r="EW68">
        <f t="shared" si="178"/>
        <v>88.783512675542582</v>
      </c>
      <c r="EX68">
        <f t="shared" si="178"/>
        <v>93.370271303018725</v>
      </c>
      <c r="EY68" s="377">
        <f t="shared" si="179"/>
        <v>47.971624253241295</v>
      </c>
      <c r="EZ68" s="365">
        <f t="shared" si="180"/>
        <v>46.005838978869733</v>
      </c>
      <c r="FA68" s="591" t="s">
        <v>186</v>
      </c>
      <c r="FB68" s="545">
        <f>AVERAGE(EM68:EM70,EN68:EN70,EO68:EO70,EP68:EP70,EQ68:EQ70,ER68:ER70,EW68:EW70)</f>
        <v>25.309248900775131</v>
      </c>
      <c r="FC68" s="545">
        <f>STDEV(EM68:EW70)</f>
        <v>45.109721034292058</v>
      </c>
      <c r="FD68" s="548">
        <f>FC68/SQRT(10)</f>
        <v>14.26494630831694</v>
      </c>
      <c r="FF68" s="587">
        <v>5.5555555555555601E-2</v>
      </c>
      <c r="FG68" s="379"/>
      <c r="FH68" s="379"/>
      <c r="FI68" s="379"/>
      <c r="FJ68" s="379"/>
      <c r="FK68" s="379"/>
      <c r="FL68" s="379">
        <v>4848</v>
      </c>
      <c r="FM68" s="379">
        <v>4394</v>
      </c>
      <c r="FN68" s="379">
        <v>4280</v>
      </c>
      <c r="FO68" s="379">
        <v>4110</v>
      </c>
      <c r="FP68" s="379">
        <v>4646</v>
      </c>
      <c r="FQ68" s="379"/>
      <c r="FR68" s="683"/>
      <c r="FS68" s="447">
        <f t="shared" si="202"/>
        <v>4455.6000000000004</v>
      </c>
      <c r="FT68" s="446">
        <f t="shared" si="203"/>
        <v>293.38507119483774</v>
      </c>
      <c r="FU68" s="459" t="s">
        <v>186</v>
      </c>
      <c r="FV68" s="458">
        <f>AVERAGE(FG68:FG70,FH68:FH70,FI68:FI70,FJ68:FJ70,FK68:FK70,FL68:FL70,FM68:FM70,FR68:FR70,FQ68:FQ70,FP68:FP70,FO68:FO70,FN68:FN70)</f>
        <v>4492.2</v>
      </c>
      <c r="FW68" s="458">
        <f>STDEV(FG68:FR70)</f>
        <v>275.63671743800751</v>
      </c>
      <c r="FX68" s="457">
        <f>FW68/SQRT(10)</f>
        <v>87.163983387635511</v>
      </c>
      <c r="FZ68" s="460">
        <v>5.5555555555555601E-2</v>
      </c>
      <c r="GA68">
        <f t="shared" si="204"/>
        <v>0</v>
      </c>
      <c r="GB68">
        <f t="shared" si="181"/>
        <v>0</v>
      </c>
      <c r="GC68">
        <f t="shared" si="181"/>
        <v>0</v>
      </c>
      <c r="GD68">
        <f t="shared" si="181"/>
        <v>0</v>
      </c>
      <c r="GE68">
        <f t="shared" si="181"/>
        <v>0</v>
      </c>
      <c r="GF68">
        <f t="shared" si="181"/>
        <v>88.564121300694183</v>
      </c>
      <c r="GG68">
        <f t="shared" si="182"/>
        <v>83.902997899560816</v>
      </c>
      <c r="GH68">
        <f t="shared" si="182"/>
        <v>91.55080213903743</v>
      </c>
      <c r="GI68">
        <f t="shared" si="182"/>
        <v>89.561996077576808</v>
      </c>
      <c r="GJ68">
        <f t="shared" si="182"/>
        <v>85.90976331360946</v>
      </c>
      <c r="GK68">
        <f t="shared" si="182"/>
        <v>0</v>
      </c>
      <c r="GL68">
        <f t="shared" si="182"/>
        <v>0</v>
      </c>
      <c r="GM68" s="377">
        <f t="shared" si="183"/>
        <v>39.953607339134429</v>
      </c>
      <c r="GN68" s="365">
        <f t="shared" si="184"/>
        <v>45.942906363324624</v>
      </c>
      <c r="GO68" s="591" t="s">
        <v>186</v>
      </c>
      <c r="GP68" s="545">
        <f>AVERAGE(GA68:GA70,GB68:GB70,GC68:GC70,GD68:GD70,GE68:GE70,GF68:GF70,GK68:GK70)</f>
        <v>12.550237486298867</v>
      </c>
      <c r="GQ68" s="545">
        <f>STDEV(GA68:GK70)</f>
        <v>44.855814228498609</v>
      </c>
      <c r="GR68" s="548">
        <f>GQ68/SQRT(10)</f>
        <v>14.184653926344406</v>
      </c>
      <c r="GT68" s="587">
        <v>5.5555555555555601E-2</v>
      </c>
      <c r="GU68" s="379"/>
      <c r="GV68" s="379"/>
      <c r="GW68" s="379"/>
      <c r="GX68" s="379"/>
      <c r="GY68" s="379"/>
      <c r="GZ68" s="379">
        <v>4796</v>
      </c>
      <c r="HA68" s="379">
        <v>4466</v>
      </c>
      <c r="HB68" s="379">
        <v>4168</v>
      </c>
      <c r="HC68" s="379">
        <v>4191</v>
      </c>
      <c r="HD68" s="379">
        <v>4671</v>
      </c>
      <c r="HE68" s="379">
        <v>4928</v>
      </c>
      <c r="HF68" s="379">
        <v>4963</v>
      </c>
      <c r="HG68" s="447">
        <f t="shared" si="205"/>
        <v>4597.5714285714284</v>
      </c>
      <c r="HH68" s="446">
        <f t="shared" si="206"/>
        <v>330.31038793981696</v>
      </c>
      <c r="HI68" s="459" t="s">
        <v>186</v>
      </c>
      <c r="HJ68" s="458">
        <f>AVERAGE(GU68:GU70,GV68:GV70,GW68:GW70,GX68:GX70,GY68:GY70,GZ68:GZ70,HA68:HA70,HF68:HF70,HE68:HE70,HD68:HD70,HC68:HC70,HB68:HB70)</f>
        <v>4589.333333333333</v>
      </c>
      <c r="HK68" s="458">
        <f>STDEV(GU68:HF70)</f>
        <v>346.70395632777735</v>
      </c>
      <c r="HL68" s="457">
        <f>HK68/SQRT(10)</f>
        <v>109.63741757873237</v>
      </c>
      <c r="HN68" s="460">
        <v>5.5555555555555601E-2</v>
      </c>
      <c r="HO68">
        <f t="shared" si="207"/>
        <v>0</v>
      </c>
      <c r="HP68">
        <f t="shared" si="185"/>
        <v>0</v>
      </c>
      <c r="HQ68">
        <f t="shared" si="185"/>
        <v>0</v>
      </c>
      <c r="HR68">
        <f t="shared" si="185"/>
        <v>0</v>
      </c>
      <c r="HS68">
        <f t="shared" si="185"/>
        <v>0</v>
      </c>
      <c r="HT68">
        <f t="shared" si="185"/>
        <v>87.614176105224701</v>
      </c>
      <c r="HU68">
        <f t="shared" si="186"/>
        <v>85.277830819171285</v>
      </c>
      <c r="HV68">
        <f t="shared" si="186"/>
        <v>89.155080213903744</v>
      </c>
      <c r="HW68">
        <f t="shared" si="186"/>
        <v>91.32708651122249</v>
      </c>
      <c r="HX68">
        <f t="shared" si="186"/>
        <v>86.372041420118336</v>
      </c>
      <c r="HY68">
        <f t="shared" si="186"/>
        <v>89.877804121831119</v>
      </c>
      <c r="HZ68">
        <f t="shared" si="186"/>
        <v>94.822315628582345</v>
      </c>
      <c r="IA68" s="377">
        <f t="shared" si="187"/>
        <v>48.147638108315611</v>
      </c>
      <c r="IB68" s="365">
        <f t="shared" si="188"/>
        <v>46.125720531754034</v>
      </c>
      <c r="IC68" s="591" t="s">
        <v>186</v>
      </c>
      <c r="ID68" s="545">
        <f>AVERAGE(HO68:HO70,HP68:HP70,HQ68:HQ70,HR68:HR70,HS68:HS70,HT68:HT70,HY68:HY70)</f>
        <v>25.187078375903088</v>
      </c>
      <c r="IE68" s="545">
        <f>STDEV(HO68:HY70)</f>
        <v>44.527465242148011</v>
      </c>
      <c r="IF68" s="548">
        <f>IE68/SQRT(10)</f>
        <v>14.080820859916864</v>
      </c>
    </row>
    <row r="69" spans="2:240" ht="16.5" thickTop="1" thickBot="1" x14ac:dyDescent="0.4">
      <c r="B69" s="590">
        <v>6.9444444444444503E-2</v>
      </c>
      <c r="C69" s="379"/>
      <c r="D69" s="379"/>
      <c r="E69" s="379"/>
      <c r="F69" s="379"/>
      <c r="G69" s="379"/>
      <c r="H69" s="379">
        <v>4828</v>
      </c>
      <c r="I69" s="379">
        <v>4099</v>
      </c>
      <c r="J69" s="449">
        <v>4117</v>
      </c>
      <c r="K69" s="379">
        <v>4087</v>
      </c>
      <c r="L69" s="379">
        <v>4817</v>
      </c>
      <c r="M69" s="379">
        <v>4948</v>
      </c>
      <c r="N69" s="379">
        <v>4603</v>
      </c>
      <c r="O69" s="447">
        <f t="shared" si="189"/>
        <v>4499.8571428571431</v>
      </c>
      <c r="P69" s="446">
        <f t="shared" si="190"/>
        <v>386.7481646461207</v>
      </c>
      <c r="Q69" s="455"/>
      <c r="R69" s="561"/>
      <c r="S69" s="458"/>
      <c r="T69" s="453"/>
      <c r="V69" s="615">
        <v>6.9444444444444503E-2</v>
      </c>
      <c r="W69">
        <f t="shared" si="191"/>
        <v>0</v>
      </c>
      <c r="X69">
        <f t="shared" si="165"/>
        <v>0</v>
      </c>
      <c r="Y69">
        <f t="shared" si="165"/>
        <v>0</v>
      </c>
      <c r="Z69">
        <f t="shared" si="165"/>
        <v>0</v>
      </c>
      <c r="AA69">
        <f t="shared" si="165"/>
        <v>0</v>
      </c>
      <c r="AB69">
        <f t="shared" si="165"/>
        <v>88.198757763975152</v>
      </c>
      <c r="AC69">
        <f t="shared" si="166"/>
        <v>78.270001909490162</v>
      </c>
      <c r="AD69">
        <f t="shared" si="166"/>
        <v>88.064171122994651</v>
      </c>
      <c r="AE69">
        <f t="shared" si="166"/>
        <v>89.060797559381129</v>
      </c>
      <c r="AF69">
        <f t="shared" si="166"/>
        <v>89.071745562130175</v>
      </c>
      <c r="AG69">
        <f t="shared" si="166"/>
        <v>90.242567937260617</v>
      </c>
      <c r="AH69">
        <f t="shared" si="166"/>
        <v>87.944210928544138</v>
      </c>
      <c r="AI69" s="377">
        <f t="shared" si="167"/>
        <v>47.537094714111987</v>
      </c>
      <c r="AJ69" s="365">
        <f t="shared" si="168"/>
        <v>45.620506113442097</v>
      </c>
      <c r="AK69" s="594"/>
      <c r="AL69" s="545"/>
      <c r="AM69" s="559"/>
      <c r="AN69" s="558"/>
      <c r="AP69" s="590">
        <v>6.9444444444444503E-2</v>
      </c>
      <c r="AQ69" s="379"/>
      <c r="AR69" s="379"/>
      <c r="AS69" s="379"/>
      <c r="AT69" s="379"/>
      <c r="AU69" s="379"/>
      <c r="AV69" s="379">
        <v>4746</v>
      </c>
      <c r="AW69" s="379">
        <v>4470</v>
      </c>
      <c r="AX69" s="379">
        <v>4247</v>
      </c>
      <c r="AY69" s="379">
        <v>4296</v>
      </c>
      <c r="AZ69" s="379">
        <v>4679</v>
      </c>
      <c r="BA69" s="379">
        <v>4757</v>
      </c>
      <c r="BB69" s="379">
        <v>4932</v>
      </c>
      <c r="BC69" s="447">
        <f t="shared" si="192"/>
        <v>4589.5714285714284</v>
      </c>
      <c r="BD69" s="446">
        <f t="shared" si="193"/>
        <v>256.7728290031593</v>
      </c>
      <c r="BE69" s="455"/>
      <c r="BF69" s="561"/>
      <c r="BG69" s="458"/>
      <c r="BH69" s="453"/>
      <c r="BJ69" s="615">
        <v>6.9444444444444503E-2</v>
      </c>
      <c r="BK69">
        <f t="shared" si="194"/>
        <v>0</v>
      </c>
      <c r="BL69">
        <f t="shared" si="169"/>
        <v>0</v>
      </c>
      <c r="BM69">
        <f t="shared" si="169"/>
        <v>0</v>
      </c>
      <c r="BN69">
        <f t="shared" si="169"/>
        <v>0</v>
      </c>
      <c r="BO69">
        <f t="shared" si="169"/>
        <v>0</v>
      </c>
      <c r="BP69">
        <f t="shared" si="169"/>
        <v>86.70076726342711</v>
      </c>
      <c r="BQ69">
        <f t="shared" si="170"/>
        <v>85.354210425816319</v>
      </c>
      <c r="BR69">
        <f t="shared" si="170"/>
        <v>90.844919786096256</v>
      </c>
      <c r="BS69">
        <f t="shared" si="170"/>
        <v>93.615166702985391</v>
      </c>
      <c r="BT69">
        <f t="shared" si="170"/>
        <v>86.519970414201183</v>
      </c>
      <c r="BU69">
        <f t="shared" si="170"/>
        <v>86.759073499908808</v>
      </c>
      <c r="BV69">
        <f t="shared" si="170"/>
        <v>94.2300343905235</v>
      </c>
      <c r="BW69" s="377">
        <f t="shared" si="171"/>
        <v>48.163100735675918</v>
      </c>
      <c r="BX69" s="365">
        <f t="shared" si="172"/>
        <v>46.168472237084906</v>
      </c>
      <c r="BY69" s="594"/>
      <c r="BZ69" s="545"/>
      <c r="CA69" s="559"/>
      <c r="CB69" s="558"/>
      <c r="CD69" s="590">
        <v>6.9444444444444503E-2</v>
      </c>
      <c r="CE69" s="379"/>
      <c r="CF69" s="379"/>
      <c r="CG69" s="379"/>
      <c r="CH69" s="379"/>
      <c r="CI69" s="379"/>
      <c r="CJ69" s="379">
        <v>4764</v>
      </c>
      <c r="CK69" s="379">
        <v>4477</v>
      </c>
      <c r="CL69" s="379">
        <v>4291</v>
      </c>
      <c r="CM69" s="379">
        <v>4238</v>
      </c>
      <c r="CN69" s="379">
        <v>4716</v>
      </c>
      <c r="CO69" s="379"/>
      <c r="CP69" s="379">
        <v>4917</v>
      </c>
      <c r="CQ69" s="447">
        <f t="shared" si="195"/>
        <v>4567.166666666667</v>
      </c>
      <c r="CR69" s="446">
        <f t="shared" si="196"/>
        <v>274.2359689513151</v>
      </c>
      <c r="CS69" s="455"/>
      <c r="CT69" s="561"/>
      <c r="CU69" s="458"/>
      <c r="CV69" s="453"/>
      <c r="CX69" s="615">
        <v>6.9444444444444503E-2</v>
      </c>
      <c r="CY69">
        <f t="shared" si="197"/>
        <v>0</v>
      </c>
      <c r="CZ69">
        <f t="shared" si="173"/>
        <v>0</v>
      </c>
      <c r="DA69">
        <f t="shared" si="173"/>
        <v>0</v>
      </c>
      <c r="DB69">
        <f t="shared" si="173"/>
        <v>0</v>
      </c>
      <c r="DC69">
        <f t="shared" si="173"/>
        <v>0</v>
      </c>
      <c r="DD69">
        <f t="shared" si="173"/>
        <v>87.029594446474249</v>
      </c>
      <c r="DE69">
        <f t="shared" si="174"/>
        <v>85.487874737445097</v>
      </c>
      <c r="DF69">
        <f t="shared" si="174"/>
        <v>91.786096256684488</v>
      </c>
      <c r="DG69">
        <f t="shared" si="174"/>
        <v>92.351274787535402</v>
      </c>
      <c r="DH69">
        <f t="shared" si="174"/>
        <v>87.204142011834321</v>
      </c>
      <c r="DJ69">
        <f t="shared" si="198"/>
        <v>93.943446694688575</v>
      </c>
      <c r="DK69" s="377">
        <f t="shared" si="175"/>
        <v>44.385898223997359</v>
      </c>
      <c r="DL69" s="365">
        <f t="shared" si="176"/>
        <v>46.832153282970445</v>
      </c>
      <c r="DM69" s="594"/>
      <c r="DN69" s="545"/>
      <c r="DO69" s="559"/>
      <c r="DP69" s="558"/>
      <c r="DR69" s="590">
        <v>6.9444444444444503E-2</v>
      </c>
      <c r="DS69" s="379"/>
      <c r="DT69" s="379"/>
      <c r="DU69" s="379"/>
      <c r="DV69" s="379"/>
      <c r="DW69" s="379"/>
      <c r="DX69" s="379">
        <v>4827</v>
      </c>
      <c r="DY69" s="379">
        <v>4275</v>
      </c>
      <c r="DZ69" s="379">
        <v>4169</v>
      </c>
      <c r="EA69" s="379">
        <v>4262</v>
      </c>
      <c r="EB69" s="379">
        <v>4886</v>
      </c>
      <c r="EC69" s="379">
        <v>4825</v>
      </c>
      <c r="ED69" s="379">
        <v>4917</v>
      </c>
      <c r="EE69" s="447">
        <f t="shared" si="199"/>
        <v>4594.4285714285716</v>
      </c>
      <c r="EF69" s="446">
        <f t="shared" si="200"/>
        <v>339.08005797198649</v>
      </c>
      <c r="EG69" s="455"/>
      <c r="EH69" s="561"/>
      <c r="EI69" s="458"/>
      <c r="EJ69" s="453"/>
      <c r="EL69" s="615">
        <v>6.9444444444444503E-2</v>
      </c>
      <c r="EM69">
        <f t="shared" si="201"/>
        <v>0</v>
      </c>
      <c r="EN69">
        <f t="shared" si="177"/>
        <v>0</v>
      </c>
      <c r="EO69">
        <f t="shared" si="177"/>
        <v>0</v>
      </c>
      <c r="EP69">
        <f t="shared" si="177"/>
        <v>0</v>
      </c>
      <c r="EQ69">
        <f t="shared" si="177"/>
        <v>0</v>
      </c>
      <c r="ER69">
        <f t="shared" si="177"/>
        <v>88.180489587139192</v>
      </c>
      <c r="ES69">
        <f t="shared" si="178"/>
        <v>81.630704601871301</v>
      </c>
      <c r="ET69">
        <f t="shared" si="178"/>
        <v>89.17647058823529</v>
      </c>
      <c r="EU69">
        <f t="shared" si="178"/>
        <v>92.87426454565265</v>
      </c>
      <c r="EV69">
        <f t="shared" si="178"/>
        <v>90.347633136094672</v>
      </c>
      <c r="EW69">
        <f t="shared" si="178"/>
        <v>87.999270472369133</v>
      </c>
      <c r="EX69">
        <f t="shared" si="178"/>
        <v>93.943446694688575</v>
      </c>
      <c r="EY69" s="377">
        <f t="shared" si="179"/>
        <v>48.200802993760206</v>
      </c>
      <c r="EZ69" s="365">
        <f t="shared" si="180"/>
        <v>46.225012184296084</v>
      </c>
      <c r="FA69" s="594"/>
      <c r="FB69" s="545"/>
      <c r="FC69" s="559"/>
      <c r="FD69" s="558"/>
      <c r="FF69" s="590">
        <v>6.9444444444444503E-2</v>
      </c>
      <c r="FG69" s="379"/>
      <c r="FH69" s="379"/>
      <c r="FI69" s="379"/>
      <c r="FJ69" s="379"/>
      <c r="FK69" s="379"/>
      <c r="FL69" s="379">
        <v>4819</v>
      </c>
      <c r="FM69" s="379">
        <v>4336</v>
      </c>
      <c r="FN69" s="379">
        <v>4231</v>
      </c>
      <c r="FO69" s="379">
        <v>4301</v>
      </c>
      <c r="FP69" s="379">
        <v>4806</v>
      </c>
      <c r="FQ69" s="379"/>
      <c r="FR69" s="683"/>
      <c r="FS69" s="447">
        <f t="shared" si="202"/>
        <v>4498.6000000000004</v>
      </c>
      <c r="FT69" s="446">
        <f t="shared" si="203"/>
        <v>289.06971477482728</v>
      </c>
      <c r="FU69" s="455"/>
      <c r="FV69" s="561"/>
      <c r="FW69" s="458"/>
      <c r="FX69" s="453"/>
      <c r="FZ69" s="615">
        <v>6.9444444444444503E-2</v>
      </c>
      <c r="GA69">
        <f t="shared" si="204"/>
        <v>0</v>
      </c>
      <c r="GB69">
        <f t="shared" si="181"/>
        <v>0</v>
      </c>
      <c r="GC69">
        <f t="shared" si="181"/>
        <v>0</v>
      </c>
      <c r="GD69">
        <f t="shared" si="181"/>
        <v>0</v>
      </c>
      <c r="GE69">
        <f t="shared" si="181"/>
        <v>0</v>
      </c>
      <c r="GF69">
        <f t="shared" si="181"/>
        <v>88.034344172451583</v>
      </c>
      <c r="GG69">
        <f t="shared" si="182"/>
        <v>82.795493603207944</v>
      </c>
      <c r="GH69">
        <f t="shared" si="182"/>
        <v>90.502673796791441</v>
      </c>
      <c r="GI69">
        <f t="shared" si="182"/>
        <v>93.724122902593152</v>
      </c>
      <c r="GJ69">
        <f t="shared" si="182"/>
        <v>88.868343195266277</v>
      </c>
      <c r="GK69">
        <f t="shared" si="182"/>
        <v>0</v>
      </c>
      <c r="GL69">
        <f t="shared" si="182"/>
        <v>0</v>
      </c>
      <c r="GM69" s="377">
        <f t="shared" si="183"/>
        <v>40.356816151846402</v>
      </c>
      <c r="GN69" s="365">
        <f t="shared" si="184"/>
        <v>46.435189680154998</v>
      </c>
      <c r="GO69" s="594"/>
      <c r="GP69" s="545"/>
      <c r="GQ69" s="559"/>
      <c r="GR69" s="558"/>
      <c r="GT69" s="590">
        <v>6.9444444444444503E-2</v>
      </c>
      <c r="GU69" s="379"/>
      <c r="GV69" s="379"/>
      <c r="GW69" s="379"/>
      <c r="GX69" s="379"/>
      <c r="GY69" s="379"/>
      <c r="GZ69" s="379">
        <v>4566</v>
      </c>
      <c r="HA69" s="379">
        <v>4510</v>
      </c>
      <c r="HB69" s="379">
        <v>4224</v>
      </c>
      <c r="HC69" s="379">
        <v>4052</v>
      </c>
      <c r="HD69" s="379">
        <v>4725</v>
      </c>
      <c r="HE69" s="379">
        <v>4882</v>
      </c>
      <c r="HF69" s="379">
        <v>5031</v>
      </c>
      <c r="HG69" s="447">
        <f t="shared" si="205"/>
        <v>4570</v>
      </c>
      <c r="HH69" s="446">
        <f t="shared" si="206"/>
        <v>347.74176242340138</v>
      </c>
      <c r="HI69" s="455"/>
      <c r="HJ69" s="561"/>
      <c r="HK69" s="458"/>
      <c r="HL69" s="453"/>
      <c r="HN69" s="615">
        <v>6.9444444444444503E-2</v>
      </c>
      <c r="HO69">
        <f t="shared" si="207"/>
        <v>0</v>
      </c>
      <c r="HP69">
        <f t="shared" si="185"/>
        <v>0</v>
      </c>
      <c r="HQ69">
        <f t="shared" si="185"/>
        <v>0</v>
      </c>
      <c r="HR69">
        <f t="shared" si="185"/>
        <v>0</v>
      </c>
      <c r="HS69">
        <f t="shared" si="185"/>
        <v>0</v>
      </c>
      <c r="HT69">
        <f t="shared" si="185"/>
        <v>83.412495432955794</v>
      </c>
      <c r="HU69">
        <f t="shared" si="186"/>
        <v>86.118006492266559</v>
      </c>
      <c r="HV69">
        <f t="shared" si="186"/>
        <v>90.352941176470594</v>
      </c>
      <c r="HW69">
        <f t="shared" si="186"/>
        <v>88.298104162126819</v>
      </c>
      <c r="HX69">
        <f t="shared" si="186"/>
        <v>87.370562130177504</v>
      </c>
      <c r="HY69">
        <f t="shared" si="186"/>
        <v>89.038847346343246</v>
      </c>
      <c r="HZ69">
        <f t="shared" si="186"/>
        <v>96.121513183034011</v>
      </c>
      <c r="IA69" s="377">
        <f t="shared" si="187"/>
        <v>47.690086976394589</v>
      </c>
      <c r="IB69" s="365">
        <f t="shared" si="188"/>
        <v>45.692349167175919</v>
      </c>
      <c r="IC69" s="594"/>
      <c r="ID69" s="545"/>
      <c r="IE69" s="559"/>
      <c r="IF69" s="558"/>
    </row>
    <row r="70" spans="2:240" ht="16.5" thickTop="1" thickBot="1" x14ac:dyDescent="0.4">
      <c r="B70" s="587">
        <v>8.3333333333333301E-2</v>
      </c>
      <c r="C70" s="379"/>
      <c r="D70" s="379"/>
      <c r="E70" s="379"/>
      <c r="F70" s="379"/>
      <c r="G70" s="379"/>
      <c r="H70" s="379">
        <v>4799</v>
      </c>
      <c r="I70" s="379">
        <v>4420</v>
      </c>
      <c r="J70" s="379">
        <v>4359</v>
      </c>
      <c r="K70" s="379">
        <v>4085</v>
      </c>
      <c r="L70" s="379">
        <v>4526</v>
      </c>
      <c r="M70" s="379">
        <v>4866</v>
      </c>
      <c r="N70" s="379">
        <v>4786</v>
      </c>
      <c r="O70" s="447">
        <f t="shared" si="189"/>
        <v>4548.7142857142853</v>
      </c>
      <c r="P70" s="446">
        <f t="shared" si="190"/>
        <v>285.10916873232628</v>
      </c>
      <c r="Q70" s="463"/>
      <c r="R70" s="556"/>
      <c r="S70" s="458"/>
      <c r="T70" s="462"/>
      <c r="V70" s="460">
        <v>8.3333333333333301E-2</v>
      </c>
      <c r="W70">
        <f t="shared" si="191"/>
        <v>0</v>
      </c>
      <c r="X70">
        <f t="shared" si="165"/>
        <v>0</v>
      </c>
      <c r="Y70">
        <f t="shared" si="165"/>
        <v>0</v>
      </c>
      <c r="Z70">
        <f t="shared" si="165"/>
        <v>0</v>
      </c>
      <c r="AA70">
        <f t="shared" si="165"/>
        <v>0</v>
      </c>
      <c r="AB70">
        <f t="shared" si="165"/>
        <v>87.668980635732552</v>
      </c>
      <c r="AC70">
        <f t="shared" si="166"/>
        <v>84.399465342753487</v>
      </c>
      <c r="AD70">
        <f t="shared" si="166"/>
        <v>93.240641711229941</v>
      </c>
      <c r="AE70">
        <f t="shared" si="166"/>
        <v>89.017215079538019</v>
      </c>
      <c r="AF70">
        <f t="shared" si="166"/>
        <v>83.690828402366861</v>
      </c>
      <c r="AG70">
        <f t="shared" si="166"/>
        <v>88.747036293999642</v>
      </c>
      <c r="AH70">
        <f t="shared" si="166"/>
        <v>91.440580817730222</v>
      </c>
      <c r="AI70" s="377">
        <f t="shared" si="167"/>
        <v>47.887651587783672</v>
      </c>
      <c r="AJ70" s="365">
        <f t="shared" si="168"/>
        <v>45.914805947766041</v>
      </c>
      <c r="AK70" s="592"/>
      <c r="AL70" s="545"/>
      <c r="AM70" s="554"/>
      <c r="AN70" s="553"/>
      <c r="AP70" s="587">
        <v>8.3333333333333301E-2</v>
      </c>
      <c r="AQ70" s="379"/>
      <c r="AR70" s="379"/>
      <c r="AS70" s="379"/>
      <c r="AT70" s="379"/>
      <c r="AU70" s="379"/>
      <c r="AV70" s="449">
        <v>4667</v>
      </c>
      <c r="AW70" s="379">
        <v>4497</v>
      </c>
      <c r="AX70" s="379">
        <v>4561</v>
      </c>
      <c r="AY70" s="379">
        <v>4568</v>
      </c>
      <c r="AZ70" s="379">
        <v>4664</v>
      </c>
      <c r="BA70" s="379">
        <v>4991</v>
      </c>
      <c r="BB70" s="379">
        <v>5043</v>
      </c>
      <c r="BC70" s="447">
        <f t="shared" si="192"/>
        <v>4713</v>
      </c>
      <c r="BD70" s="446">
        <f t="shared" si="193"/>
        <v>216.59716834098577</v>
      </c>
      <c r="BE70" s="463"/>
      <c r="BF70" s="556"/>
      <c r="BG70" s="458"/>
      <c r="BH70" s="462"/>
      <c r="BJ70" s="460">
        <v>8.3333333333333301E-2</v>
      </c>
      <c r="BK70">
        <f t="shared" si="194"/>
        <v>0</v>
      </c>
      <c r="BL70">
        <f t="shared" si="169"/>
        <v>0</v>
      </c>
      <c r="BM70">
        <f t="shared" si="169"/>
        <v>0</v>
      </c>
      <c r="BN70">
        <f t="shared" si="169"/>
        <v>0</v>
      </c>
      <c r="BO70">
        <f t="shared" si="169"/>
        <v>0</v>
      </c>
      <c r="BP70">
        <f t="shared" si="169"/>
        <v>85.25758129338692</v>
      </c>
      <c r="BQ70">
        <f t="shared" si="170"/>
        <v>85.869772770670224</v>
      </c>
      <c r="BR70">
        <f t="shared" si="170"/>
        <v>97.561497326203209</v>
      </c>
      <c r="BS70">
        <f t="shared" si="170"/>
        <v>99.542383961647417</v>
      </c>
      <c r="BT70">
        <f t="shared" si="170"/>
        <v>86.242603550295854</v>
      </c>
      <c r="BU70">
        <f t="shared" si="170"/>
        <v>91.026810140434065</v>
      </c>
      <c r="BV70">
        <f t="shared" si="170"/>
        <v>96.350783339701948</v>
      </c>
      <c r="BW70" s="377">
        <f t="shared" si="171"/>
        <v>49.590968094785239</v>
      </c>
      <c r="BX70" s="365">
        <f t="shared" si="172"/>
        <v>47.687699208602908</v>
      </c>
      <c r="BY70" s="592"/>
      <c r="BZ70" s="545"/>
      <c r="CA70" s="554"/>
      <c r="CB70" s="553"/>
      <c r="CD70" s="587">
        <v>8.3333333333333301E-2</v>
      </c>
      <c r="CE70" s="379"/>
      <c r="CF70" s="379"/>
      <c r="CG70" s="379"/>
      <c r="CH70" s="379"/>
      <c r="CI70" s="379"/>
      <c r="CJ70" s="379">
        <v>4937</v>
      </c>
      <c r="CK70" s="379">
        <v>4395</v>
      </c>
      <c r="CL70" s="379">
        <v>4290</v>
      </c>
      <c r="CM70" s="379">
        <v>4465</v>
      </c>
      <c r="CN70" s="379">
        <v>4820</v>
      </c>
      <c r="CO70" s="379"/>
      <c r="CP70" s="379">
        <v>5064</v>
      </c>
      <c r="CQ70" s="447">
        <f t="shared" si="195"/>
        <v>4661.833333333333</v>
      </c>
      <c r="CR70" s="446">
        <f t="shared" si="196"/>
        <v>319.58561711482992</v>
      </c>
      <c r="CS70" s="463"/>
      <c r="CT70" s="556"/>
      <c r="CU70" s="458"/>
      <c r="CV70" s="462"/>
      <c r="CX70" s="460">
        <v>8.3333333333333301E-2</v>
      </c>
      <c r="CY70">
        <f t="shared" si="197"/>
        <v>0</v>
      </c>
      <c r="CZ70">
        <f t="shared" si="173"/>
        <v>0</v>
      </c>
      <c r="DA70">
        <f t="shared" si="173"/>
        <v>0</v>
      </c>
      <c r="DB70">
        <f t="shared" si="173"/>
        <v>0</v>
      </c>
      <c r="DC70">
        <f t="shared" si="173"/>
        <v>0</v>
      </c>
      <c r="DD70">
        <f t="shared" si="173"/>
        <v>90.189989039093902</v>
      </c>
      <c r="DE70">
        <f t="shared" si="174"/>
        <v>83.922092801222064</v>
      </c>
      <c r="DF70">
        <f t="shared" si="174"/>
        <v>91.764705882352942</v>
      </c>
      <c r="DG70">
        <f t="shared" si="174"/>
        <v>97.297886249727611</v>
      </c>
      <c r="DH70">
        <f t="shared" si="174"/>
        <v>89.127218934911241</v>
      </c>
      <c r="DJ70">
        <f t="shared" si="198"/>
        <v>96.752006113870848</v>
      </c>
      <c r="DK70" s="377">
        <f t="shared" si="175"/>
        <v>45.23018929073077</v>
      </c>
      <c r="DL70" s="365">
        <f t="shared" si="176"/>
        <v>47.785112302271997</v>
      </c>
      <c r="DM70" s="592"/>
      <c r="DN70" s="545"/>
      <c r="DO70" s="554"/>
      <c r="DP70" s="553"/>
      <c r="DR70" s="587">
        <v>8.3333333333333301E-2</v>
      </c>
      <c r="DS70" s="379"/>
      <c r="DT70" s="379"/>
      <c r="DU70" s="379"/>
      <c r="DV70" s="379"/>
      <c r="DW70" s="379"/>
      <c r="DX70" s="379">
        <v>4864</v>
      </c>
      <c r="DY70" s="379">
        <v>4606</v>
      </c>
      <c r="DZ70" s="379">
        <v>4352</v>
      </c>
      <c r="EA70" s="379">
        <v>4382</v>
      </c>
      <c r="EB70" s="379">
        <v>4865</v>
      </c>
      <c r="EC70" s="379">
        <v>4932</v>
      </c>
      <c r="ED70" s="379">
        <v>5087</v>
      </c>
      <c r="EE70" s="447">
        <f t="shared" si="199"/>
        <v>4726.8571428571431</v>
      </c>
      <c r="EF70" s="446">
        <f t="shared" si="200"/>
        <v>283.93921213963421</v>
      </c>
      <c r="EG70" s="463"/>
      <c r="EH70" s="556"/>
      <c r="EI70" s="458"/>
      <c r="EJ70" s="462"/>
      <c r="EL70" s="460">
        <v>8.3333333333333301E-2</v>
      </c>
      <c r="EM70">
        <f t="shared" si="201"/>
        <v>0</v>
      </c>
      <c r="EN70">
        <f t="shared" si="177"/>
        <v>0</v>
      </c>
      <c r="EO70">
        <f t="shared" si="177"/>
        <v>0</v>
      </c>
      <c r="EP70">
        <f t="shared" si="177"/>
        <v>0</v>
      </c>
      <c r="EQ70">
        <f t="shared" si="177"/>
        <v>0</v>
      </c>
      <c r="ER70">
        <f t="shared" si="177"/>
        <v>88.856412130069415</v>
      </c>
      <c r="ES70">
        <f t="shared" si="178"/>
        <v>87.95111705174719</v>
      </c>
      <c r="ET70">
        <f t="shared" si="178"/>
        <v>93.090909090909093</v>
      </c>
      <c r="EU70">
        <f t="shared" si="178"/>
        <v>95.489213336238834</v>
      </c>
      <c r="EV70">
        <f t="shared" si="178"/>
        <v>89.959319526627226</v>
      </c>
      <c r="EW70">
        <f t="shared" si="178"/>
        <v>89.950756884917013</v>
      </c>
      <c r="EX70">
        <f t="shared" si="178"/>
        <v>97.191440580817741</v>
      </c>
      <c r="EY70" s="377">
        <f t="shared" si="179"/>
        <v>49.57252072913716</v>
      </c>
      <c r="EZ70" s="365">
        <f t="shared" si="180"/>
        <v>47.504739862712341</v>
      </c>
      <c r="FA70" s="592"/>
      <c r="FB70" s="545"/>
      <c r="FC70" s="554"/>
      <c r="FD70" s="553"/>
      <c r="FF70" s="587">
        <v>8.3333333333333301E-2</v>
      </c>
      <c r="FG70" s="379"/>
      <c r="FH70" s="379"/>
      <c r="FI70" s="379"/>
      <c r="FJ70" s="379"/>
      <c r="FK70" s="379"/>
      <c r="FL70" s="379">
        <v>4760</v>
      </c>
      <c r="FM70" s="379">
        <v>4600</v>
      </c>
      <c r="FN70" s="379">
        <v>4348</v>
      </c>
      <c r="FO70" s="379">
        <v>4084</v>
      </c>
      <c r="FP70" s="379">
        <v>4820</v>
      </c>
      <c r="FQ70" s="379"/>
      <c r="FR70" s="683"/>
      <c r="FS70" s="447">
        <f t="shared" si="202"/>
        <v>4522.3999999999996</v>
      </c>
      <c r="FT70" s="446">
        <f t="shared" si="203"/>
        <v>305.63507652100401</v>
      </c>
      <c r="FU70" s="463"/>
      <c r="FV70" s="556"/>
      <c r="FW70" s="458"/>
      <c r="FX70" s="462"/>
      <c r="FZ70" s="460">
        <v>8.3333333333333301E-2</v>
      </c>
      <c r="GA70">
        <f t="shared" si="204"/>
        <v>0</v>
      </c>
      <c r="GB70">
        <f t="shared" si="181"/>
        <v>0</v>
      </c>
      <c r="GC70">
        <f t="shared" si="181"/>
        <v>0</v>
      </c>
      <c r="GD70">
        <f t="shared" si="181"/>
        <v>0</v>
      </c>
      <c r="GE70">
        <f t="shared" si="181"/>
        <v>0</v>
      </c>
      <c r="GF70">
        <f t="shared" si="181"/>
        <v>86.956521739130437</v>
      </c>
      <c r="GG70">
        <f t="shared" si="182"/>
        <v>87.836547641779646</v>
      </c>
      <c r="GH70">
        <f t="shared" si="182"/>
        <v>93.005347593582883</v>
      </c>
      <c r="GI70">
        <f t="shared" si="182"/>
        <v>88.995423839616478</v>
      </c>
      <c r="GJ70">
        <f t="shared" si="182"/>
        <v>89.127218934911241</v>
      </c>
      <c r="GK70">
        <f t="shared" si="182"/>
        <v>0</v>
      </c>
      <c r="GL70">
        <f t="shared" si="182"/>
        <v>0</v>
      </c>
      <c r="GM70" s="377">
        <f t="shared" si="183"/>
        <v>40.538278159001884</v>
      </c>
      <c r="GN70" s="365">
        <f t="shared" si="184"/>
        <v>46.597923900104753</v>
      </c>
      <c r="GO70" s="592"/>
      <c r="GP70" s="545"/>
      <c r="GQ70" s="554"/>
      <c r="GR70" s="553"/>
      <c r="GT70" s="587">
        <v>8.3333333333333301E-2</v>
      </c>
      <c r="GU70" s="379"/>
      <c r="GV70" s="379"/>
      <c r="GW70" s="379"/>
      <c r="GX70" s="379"/>
      <c r="GY70" s="379"/>
      <c r="GZ70" s="379">
        <v>4723</v>
      </c>
      <c r="HA70" s="379">
        <v>4507</v>
      </c>
      <c r="HB70" s="379">
        <v>4232</v>
      </c>
      <c r="HC70" s="379">
        <v>3915</v>
      </c>
      <c r="HD70" s="379">
        <v>4798</v>
      </c>
      <c r="HE70" s="379">
        <v>5083</v>
      </c>
      <c r="HF70" s="379">
        <v>4945</v>
      </c>
      <c r="HG70" s="447">
        <f t="shared" si="205"/>
        <v>4600.4285714285716</v>
      </c>
      <c r="HH70" s="446">
        <f t="shared" si="206"/>
        <v>412.29918632907709</v>
      </c>
      <c r="HI70" s="463"/>
      <c r="HJ70" s="556"/>
      <c r="HK70" s="458"/>
      <c r="HL70" s="462"/>
      <c r="HN70" s="460">
        <v>8.3333333333333301E-2</v>
      </c>
      <c r="HO70">
        <f t="shared" si="207"/>
        <v>0</v>
      </c>
      <c r="HP70">
        <f t="shared" si="185"/>
        <v>0</v>
      </c>
      <c r="HQ70">
        <f t="shared" si="185"/>
        <v>0</v>
      </c>
      <c r="HR70">
        <f t="shared" si="185"/>
        <v>0</v>
      </c>
      <c r="HS70">
        <f t="shared" si="185"/>
        <v>0</v>
      </c>
      <c r="HT70">
        <f t="shared" si="185"/>
        <v>86.280599196200214</v>
      </c>
      <c r="HU70">
        <f t="shared" si="186"/>
        <v>86.060721787282787</v>
      </c>
      <c r="HV70">
        <f t="shared" si="186"/>
        <v>90.524064171123001</v>
      </c>
      <c r="HW70">
        <f t="shared" si="186"/>
        <v>85.312704292874258</v>
      </c>
      <c r="HX70">
        <f t="shared" si="186"/>
        <v>88.720414201183431</v>
      </c>
      <c r="HY70">
        <f t="shared" si="186"/>
        <v>92.704723691409811</v>
      </c>
      <c r="HZ70">
        <f t="shared" si="186"/>
        <v>94.478410393580432</v>
      </c>
      <c r="IA70" s="377">
        <f t="shared" si="187"/>
        <v>48.145747940006686</v>
      </c>
      <c r="IB70" s="365">
        <f t="shared" si="188"/>
        <v>46.142158097585117</v>
      </c>
      <c r="IC70" s="592"/>
      <c r="ID70" s="545"/>
      <c r="IE70" s="554"/>
      <c r="IF70" s="553"/>
    </row>
    <row r="71" spans="2:240" ht="16.5" thickTop="1" thickBot="1" x14ac:dyDescent="0.4">
      <c r="B71" s="590">
        <v>9.7222222222222196E-2</v>
      </c>
      <c r="C71" s="379"/>
      <c r="D71" s="379"/>
      <c r="E71" s="379"/>
      <c r="F71" s="379"/>
      <c r="G71" s="379"/>
      <c r="H71" s="379">
        <v>4849</v>
      </c>
      <c r="I71" s="379">
        <v>4417</v>
      </c>
      <c r="J71" s="379">
        <v>4441</v>
      </c>
      <c r="K71" s="379">
        <v>4198</v>
      </c>
      <c r="L71" s="379">
        <v>4724</v>
      </c>
      <c r="M71" s="379">
        <v>5026</v>
      </c>
      <c r="N71" s="379">
        <v>4847</v>
      </c>
      <c r="O71" s="447">
        <f t="shared" si="189"/>
        <v>4643.1428571428569</v>
      </c>
      <c r="P71" s="446">
        <f t="shared" si="190"/>
        <v>296.42504874556323</v>
      </c>
      <c r="Q71" s="459" t="s">
        <v>185</v>
      </c>
      <c r="R71" s="458">
        <f>AVERAGE(C71:C73,D71:D73,E71:E73,F71:F73,G71:G73,H71:H73,I71:I73,N71:N73,M71:M73,L71:L73,K71:K73,J71:J73)</f>
        <v>4637.6190476190477</v>
      </c>
      <c r="S71" s="458">
        <f>STDEV(C71:N73)</f>
        <v>274.53004866325222</v>
      </c>
      <c r="T71" s="457">
        <f>S71/SQRT(10)</f>
        <v>86.814023993274049</v>
      </c>
      <c r="V71" s="615">
        <v>9.7222222222222196E-2</v>
      </c>
      <c r="W71">
        <f t="shared" si="191"/>
        <v>0</v>
      </c>
      <c r="X71">
        <f t="shared" si="165"/>
        <v>0</v>
      </c>
      <c r="Y71">
        <f t="shared" si="165"/>
        <v>0</v>
      </c>
      <c r="Z71">
        <f t="shared" si="165"/>
        <v>0</v>
      </c>
      <c r="AA71">
        <f t="shared" si="165"/>
        <v>0</v>
      </c>
      <c r="AB71">
        <f t="shared" si="165"/>
        <v>88.582389477530143</v>
      </c>
      <c r="AC71">
        <f t="shared" si="166"/>
        <v>84.342180637769715</v>
      </c>
      <c r="AD71">
        <f t="shared" si="166"/>
        <v>94.994652406417117</v>
      </c>
      <c r="AE71">
        <f t="shared" si="166"/>
        <v>91.479625190673346</v>
      </c>
      <c r="AF71">
        <f t="shared" si="166"/>
        <v>87.352071005917168</v>
      </c>
      <c r="AG71">
        <f t="shared" si="166"/>
        <v>91.665146817435712</v>
      </c>
      <c r="AH71">
        <f t="shared" si="166"/>
        <v>92.606037447458917</v>
      </c>
      <c r="AI71" s="377">
        <f t="shared" si="167"/>
        <v>48.946915048703929</v>
      </c>
      <c r="AJ71" s="365">
        <f t="shared" si="168"/>
        <v>46.93828607924933</v>
      </c>
      <c r="AK71" s="591" t="s">
        <v>185</v>
      </c>
      <c r="AL71" s="545">
        <f>AVERAGE(W71:W73,X71:X73,Y71:Y73,Z71:Z73,AA71:AA73,AB71:AB73,AG71:AG73)</f>
        <v>25.339587341173136</v>
      </c>
      <c r="AM71" s="545">
        <f>STDEV(W71:AG73)</f>
        <v>45.273600579358018</v>
      </c>
      <c r="AN71" s="548">
        <f>AM71/SQRT(10)</f>
        <v>14.316769570749004</v>
      </c>
      <c r="AP71" s="590">
        <v>9.7222222222222196E-2</v>
      </c>
      <c r="AQ71" s="379"/>
      <c r="AR71" s="379"/>
      <c r="AS71" s="379"/>
      <c r="AT71" s="379"/>
      <c r="AU71" s="379"/>
      <c r="AV71" s="379">
        <v>5186</v>
      </c>
      <c r="AW71" s="379">
        <v>4745</v>
      </c>
      <c r="AX71" s="379">
        <v>4459</v>
      </c>
      <c r="AY71" s="379">
        <v>4263</v>
      </c>
      <c r="AZ71" s="379">
        <v>4824</v>
      </c>
      <c r="BA71" s="379">
        <v>5050</v>
      </c>
      <c r="BB71" s="379">
        <v>5088</v>
      </c>
      <c r="BC71" s="447">
        <f t="shared" si="192"/>
        <v>4802.1428571428569</v>
      </c>
      <c r="BD71" s="446">
        <f t="shared" si="193"/>
        <v>342.21310542381264</v>
      </c>
      <c r="BE71" s="459" t="s">
        <v>185</v>
      </c>
      <c r="BF71" s="458">
        <f>AVERAGE(AQ71:AQ73,AR71:AR73,AS71:AS73,AT71:AT73,AU71:AU73,AV71:AV73,AW71:AW73,BB71:BB73,BA71:BA73,AZ71:AZ73,AY71:AY73,AX71:AX73)</f>
        <v>4735.5714285714284</v>
      </c>
      <c r="BG71" s="458">
        <f>STDEV(AQ71:BB73)</f>
        <v>282.19382903043277</v>
      </c>
      <c r="BH71" s="457">
        <f>BG71/SQRT(10)</f>
        <v>89.237524138031262</v>
      </c>
      <c r="BJ71" s="615">
        <v>9.7222222222222196E-2</v>
      </c>
      <c r="BK71">
        <f t="shared" si="194"/>
        <v>0</v>
      </c>
      <c r="BL71">
        <f t="shared" si="169"/>
        <v>0</v>
      </c>
      <c r="BM71">
        <f t="shared" si="169"/>
        <v>0</v>
      </c>
      <c r="BN71">
        <f t="shared" si="169"/>
        <v>0</v>
      </c>
      <c r="BO71">
        <f t="shared" si="169"/>
        <v>0</v>
      </c>
      <c r="BP71">
        <f t="shared" si="169"/>
        <v>94.738765071245894</v>
      </c>
      <c r="BQ71">
        <f t="shared" si="170"/>
        <v>90.605308382661832</v>
      </c>
      <c r="BR71">
        <f t="shared" si="170"/>
        <v>95.379679144385037</v>
      </c>
      <c r="BS71">
        <f t="shared" si="170"/>
        <v>92.896055785574191</v>
      </c>
      <c r="BT71">
        <f t="shared" si="170"/>
        <v>89.201183431952657</v>
      </c>
      <c r="BU71">
        <f t="shared" si="170"/>
        <v>92.102863395951118</v>
      </c>
      <c r="BV71">
        <f t="shared" si="170"/>
        <v>97.210546427206722</v>
      </c>
      <c r="BW71" s="377">
        <f t="shared" si="171"/>
        <v>50.447623201070066</v>
      </c>
      <c r="BX71" s="365">
        <f t="shared" si="172"/>
        <v>48.328992237506711</v>
      </c>
      <c r="BY71" s="591" t="s">
        <v>185</v>
      </c>
      <c r="BZ71" s="545">
        <f>AVERAGE(BK71:BK73,BL71:BL73,BM71:BM73,BN71:BN73,BO71:BO73,BP71:BP73,BU71:BU73)</f>
        <v>25.950889280531221</v>
      </c>
      <c r="CA71" s="545">
        <f>STDEV(BK71:BU73)</f>
        <v>46.175537487995349</v>
      </c>
      <c r="CB71" s="548">
        <f>CA71/SQRT(10)</f>
        <v>14.601987064455521</v>
      </c>
      <c r="CD71" s="590">
        <v>9.7222222222222196E-2</v>
      </c>
      <c r="CE71" s="379"/>
      <c r="CF71" s="379"/>
      <c r="CG71" s="379"/>
      <c r="CH71" s="379"/>
      <c r="CI71" s="379"/>
      <c r="CJ71" s="379">
        <v>4801</v>
      </c>
      <c r="CK71" s="379">
        <v>4606</v>
      </c>
      <c r="CL71" s="379">
        <v>4295</v>
      </c>
      <c r="CM71" s="379">
        <v>4362</v>
      </c>
      <c r="CN71" s="379">
        <v>4827</v>
      </c>
      <c r="CO71" s="379"/>
      <c r="CP71" s="379">
        <v>5051</v>
      </c>
      <c r="CQ71" s="447">
        <f t="shared" si="195"/>
        <v>4657</v>
      </c>
      <c r="CR71" s="446">
        <f t="shared" si="196"/>
        <v>291.73343997560511</v>
      </c>
      <c r="CS71" s="459" t="s">
        <v>185</v>
      </c>
      <c r="CT71" s="458">
        <f>AVERAGE(CE71:CE73,CF71:CF73,CG71:CG73,CH71:CH73,CI71:CI73,CJ71:CJ73,CK71:CK73,CP71:CP73,CO71:CO73,CN71:CN73,CM71:CM73,CL71:CL73)</f>
        <v>4685.6111111111113</v>
      </c>
      <c r="CU71" s="458">
        <f>STDEV(CE71:CP73)</f>
        <v>285.15880795029631</v>
      </c>
      <c r="CV71" s="457">
        <f>CU71/SQRT(10)</f>
        <v>90.17513279814672</v>
      </c>
      <c r="CX71" s="615">
        <v>9.7222222222222196E-2</v>
      </c>
      <c r="CY71">
        <f t="shared" si="197"/>
        <v>0</v>
      </c>
      <c r="CZ71">
        <f t="shared" si="173"/>
        <v>0</v>
      </c>
      <c r="DA71">
        <f t="shared" si="173"/>
        <v>0</v>
      </c>
      <c r="DB71">
        <f t="shared" si="173"/>
        <v>0</v>
      </c>
      <c r="DC71">
        <f t="shared" si="173"/>
        <v>0</v>
      </c>
      <c r="DD71">
        <f t="shared" si="173"/>
        <v>87.705516989404458</v>
      </c>
      <c r="DE71">
        <f t="shared" si="174"/>
        <v>87.95111705174719</v>
      </c>
      <c r="DF71">
        <f t="shared" si="174"/>
        <v>91.871657754010698</v>
      </c>
      <c r="DG71">
        <f t="shared" si="174"/>
        <v>95.053388537807805</v>
      </c>
      <c r="DH71">
        <f t="shared" si="174"/>
        <v>89.256656804733723</v>
      </c>
      <c r="DJ71">
        <f>CP71/CP$34*100</f>
        <v>96.503630110813916</v>
      </c>
      <c r="DK71" s="377">
        <f t="shared" si="175"/>
        <v>45.183833713770383</v>
      </c>
      <c r="DL71" s="365">
        <f t="shared" si="176"/>
        <v>47.672688856455636</v>
      </c>
      <c r="DM71" s="591" t="s">
        <v>185</v>
      </c>
      <c r="DN71" s="545">
        <f>AVERAGE(CY71:CY73,CZ71:CZ73,DA71:DA73,DB71:DB73,DC71:DC73,DD71:DD73,DI71:DI73)</f>
        <v>15.211301912069176</v>
      </c>
      <c r="DO71" s="545">
        <f>STDEV(CY71:DI73)</f>
        <v>46.421349012093714</v>
      </c>
      <c r="DP71" s="548">
        <f>DO71/SQRT(10)</f>
        <v>14.679719493582342</v>
      </c>
      <c r="DR71" s="590">
        <v>9.7222222222222196E-2</v>
      </c>
      <c r="DS71" s="379"/>
      <c r="DT71" s="379"/>
      <c r="DU71" s="379"/>
      <c r="DV71" s="379"/>
      <c r="DW71" s="379"/>
      <c r="DX71" s="379">
        <v>4986</v>
      </c>
      <c r="DY71" s="379">
        <v>4757</v>
      </c>
      <c r="DZ71" s="379">
        <v>4307</v>
      </c>
      <c r="EA71" s="379">
        <v>4346</v>
      </c>
      <c r="EB71" s="379">
        <v>4742</v>
      </c>
      <c r="EC71" s="379">
        <v>4968</v>
      </c>
      <c r="ED71" s="379">
        <v>5036</v>
      </c>
      <c r="EE71" s="447">
        <f t="shared" si="199"/>
        <v>4734.5714285714284</v>
      </c>
      <c r="EF71" s="446">
        <f t="shared" si="200"/>
        <v>300.81215464298043</v>
      </c>
      <c r="EG71" s="459" t="s">
        <v>185</v>
      </c>
      <c r="EH71" s="458">
        <f>AVERAGE(DS71:DS73,DT71:DT73,DU71:DU73,DV71:DV73,DW71:DW73,DX71:DX73,DY71:DY73,ED71:ED73,EC71:EC73,EB71:EB73,EA71:EA73,DZ71:DZ73)</f>
        <v>4726.1904761904761</v>
      </c>
      <c r="EI71" s="458">
        <f>STDEV(DS71:ED73)</f>
        <v>268.27609268207613</v>
      </c>
      <c r="EJ71" s="457">
        <f>EI71/SQRT(10)</f>
        <v>84.836349464579087</v>
      </c>
      <c r="EL71" s="615">
        <v>9.7222222222222196E-2</v>
      </c>
      <c r="EM71">
        <f t="shared" si="201"/>
        <v>0</v>
      </c>
      <c r="EN71">
        <f t="shared" si="177"/>
        <v>0</v>
      </c>
      <c r="EO71">
        <f t="shared" si="177"/>
        <v>0</v>
      </c>
      <c r="EP71">
        <f t="shared" si="177"/>
        <v>0</v>
      </c>
      <c r="EQ71">
        <f t="shared" si="177"/>
        <v>0</v>
      </c>
      <c r="ER71">
        <f t="shared" si="177"/>
        <v>91.085129704055532</v>
      </c>
      <c r="ES71">
        <f t="shared" si="178"/>
        <v>90.834447202596905</v>
      </c>
      <c r="ET71">
        <f t="shared" si="178"/>
        <v>92.128342245989302</v>
      </c>
      <c r="EU71">
        <f t="shared" si="178"/>
        <v>94.704728699062983</v>
      </c>
      <c r="EV71">
        <f t="shared" si="178"/>
        <v>87.684911242603548</v>
      </c>
      <c r="EW71">
        <f t="shared" si="178"/>
        <v>90.607331752690129</v>
      </c>
      <c r="EX71">
        <f t="shared" si="178"/>
        <v>96.217042414978977</v>
      </c>
      <c r="EY71" s="377">
        <f t="shared" si="179"/>
        <v>49.731353713363497</v>
      </c>
      <c r="EZ71" s="365">
        <f t="shared" si="180"/>
        <v>47.641435744452693</v>
      </c>
      <c r="FA71" s="591" t="s">
        <v>185</v>
      </c>
      <c r="FB71" s="545">
        <f>AVERAGE(EM71:EM73,EN71:EN73,EO71:EO73,EP71:EP73,EQ71:EQ73,ER71:ER73,EW71:EW73)</f>
        <v>25.755288754044461</v>
      </c>
      <c r="FC71" s="545">
        <f>STDEV(EM71:EW73)</f>
        <v>46.082632828733928</v>
      </c>
      <c r="FD71" s="548">
        <f>FC71/SQRT(10)</f>
        <v>14.572608031604727</v>
      </c>
      <c r="FF71" s="590">
        <v>9.7222222222222196E-2</v>
      </c>
      <c r="FG71" s="379"/>
      <c r="FH71" s="379"/>
      <c r="FI71" s="379"/>
      <c r="FJ71" s="379"/>
      <c r="FK71" s="379"/>
      <c r="FL71" s="379">
        <v>4926</v>
      </c>
      <c r="FM71" s="379">
        <v>4523</v>
      </c>
      <c r="FN71" s="379">
        <v>4347</v>
      </c>
      <c r="FO71" s="379">
        <v>4074</v>
      </c>
      <c r="FP71" s="379">
        <v>4865</v>
      </c>
      <c r="FQ71" s="379"/>
      <c r="FR71" s="683"/>
      <c r="FS71" s="447">
        <f t="shared" si="202"/>
        <v>4547</v>
      </c>
      <c r="FT71" s="446">
        <f t="shared" si="203"/>
        <v>356.74570775273526</v>
      </c>
      <c r="FU71" s="459" t="s">
        <v>185</v>
      </c>
      <c r="FV71" s="458">
        <f>AVERAGE(FG71:FG73,FH71:FH73,FI71:FI73,FJ71:FJ73,FK71:FK73,FL71:FL73,FM71:FM73,FR71:FR73,FQ71:FQ73,FP71:FP73,FO71:FO73,FN71:FN73)</f>
        <v>4569.5333333333338</v>
      </c>
      <c r="FW71" s="458">
        <f>STDEV(FG71:FR73)</f>
        <v>296.49665540553184</v>
      </c>
      <c r="FX71" s="457">
        <f>FW71/SQRT(10)</f>
        <v>93.760474970355546</v>
      </c>
      <c r="FZ71" s="615">
        <v>9.7222222222222196E-2</v>
      </c>
      <c r="GA71">
        <f t="shared" si="204"/>
        <v>0</v>
      </c>
      <c r="GB71">
        <f t="shared" si="181"/>
        <v>0</v>
      </c>
      <c r="GC71">
        <f t="shared" si="181"/>
        <v>0</v>
      </c>
      <c r="GD71">
        <f t="shared" si="181"/>
        <v>0</v>
      </c>
      <c r="GE71">
        <f t="shared" si="181"/>
        <v>0</v>
      </c>
      <c r="GF71">
        <f t="shared" si="181"/>
        <v>89.989039093898427</v>
      </c>
      <c r="GG71">
        <f t="shared" si="182"/>
        <v>86.366240213862895</v>
      </c>
      <c r="GH71">
        <f t="shared" si="182"/>
        <v>92.983957219251337</v>
      </c>
      <c r="GI71">
        <f t="shared" si="182"/>
        <v>88.777511440400957</v>
      </c>
      <c r="GJ71">
        <f t="shared" si="182"/>
        <v>89.959319526627226</v>
      </c>
      <c r="GK71">
        <f t="shared" si="182"/>
        <v>0</v>
      </c>
      <c r="GL71">
        <f t="shared" si="182"/>
        <v>0</v>
      </c>
      <c r="GM71" s="377">
        <f t="shared" si="183"/>
        <v>40.734187954003716</v>
      </c>
      <c r="GN71" s="365">
        <f t="shared" si="184"/>
        <v>46.824440052310969</v>
      </c>
      <c r="GO71" s="591" t="s">
        <v>185</v>
      </c>
      <c r="GP71" s="545">
        <f>AVERAGE(GA71:GA73,GB71:GB73,GC71:GC73,GD71:GD73,GE71:GE73,GF71:GF73,GK71:GK73)</f>
        <v>12.85731683977939</v>
      </c>
      <c r="GQ71" s="545">
        <f>STDEV(GA71:GK73)</f>
        <v>45.602963011048494</v>
      </c>
      <c r="GR71" s="548">
        <f>GQ71/SQRT(10)</f>
        <v>14.420923116732357</v>
      </c>
      <c r="GT71" s="590">
        <v>9.7222222222222196E-2</v>
      </c>
      <c r="GU71" s="379"/>
      <c r="GV71" s="379"/>
      <c r="GW71" s="379"/>
      <c r="GX71" s="379"/>
      <c r="GY71" s="379"/>
      <c r="GZ71" s="379">
        <v>5037</v>
      </c>
      <c r="HA71" s="379">
        <v>4629</v>
      </c>
      <c r="HB71" s="379">
        <v>4478</v>
      </c>
      <c r="HC71" s="379">
        <v>4146</v>
      </c>
      <c r="HD71" s="379">
        <v>4948</v>
      </c>
      <c r="HE71" s="379">
        <v>5218</v>
      </c>
      <c r="HF71" s="379">
        <v>5025</v>
      </c>
      <c r="HG71" s="447">
        <f t="shared" si="205"/>
        <v>4783</v>
      </c>
      <c r="HH71" s="446">
        <f t="shared" si="206"/>
        <v>379.04265371239336</v>
      </c>
      <c r="HI71" s="459" t="s">
        <v>185</v>
      </c>
      <c r="HJ71" s="458">
        <f>AVERAGE(GU71:GU73,GV71:GV73,GW71:GW73,GX71:GX73,GY71:GY73,GZ71:GZ73,HA71:HA73,HF71:HF73,HE71:HE73,HD71:HD73,HC71:HC73,HB71:HB73)</f>
        <v>4755.0476190476193</v>
      </c>
      <c r="HK71" s="458">
        <f>STDEV(GU71:HF73)</f>
        <v>313.88397158671165</v>
      </c>
      <c r="HL71" s="457">
        <f>HK71/SQRT(10)</f>
        <v>99.258827123358458</v>
      </c>
      <c r="HN71" s="615">
        <v>9.7222222222222196E-2</v>
      </c>
      <c r="HO71">
        <f t="shared" si="207"/>
        <v>0</v>
      </c>
      <c r="HP71">
        <f t="shared" si="185"/>
        <v>0</v>
      </c>
      <c r="HQ71">
        <f t="shared" si="185"/>
        <v>0</v>
      </c>
      <c r="HR71">
        <f t="shared" si="185"/>
        <v>0</v>
      </c>
      <c r="HS71">
        <f t="shared" si="185"/>
        <v>0</v>
      </c>
      <c r="HT71">
        <f t="shared" si="185"/>
        <v>92.016806722689068</v>
      </c>
      <c r="HU71">
        <f t="shared" si="186"/>
        <v>88.390299789956089</v>
      </c>
      <c r="HV71">
        <f t="shared" si="186"/>
        <v>95.786096256684488</v>
      </c>
      <c r="HW71">
        <f t="shared" si="186"/>
        <v>90.346480714752673</v>
      </c>
      <c r="HX71">
        <f t="shared" si="186"/>
        <v>91.494082840236686</v>
      </c>
      <c r="HY71">
        <f t="shared" si="186"/>
        <v>95.166879445559005</v>
      </c>
      <c r="HZ71">
        <f t="shared" si="186"/>
        <v>96.006878104700036</v>
      </c>
      <c r="IA71" s="377">
        <f t="shared" si="187"/>
        <v>50.290967797261644</v>
      </c>
      <c r="IB71" s="365">
        <f t="shared" si="188"/>
        <v>48.191603943404296</v>
      </c>
      <c r="IC71" s="591" t="s">
        <v>185</v>
      </c>
      <c r="ID71" s="545">
        <f>AVERAGE(HO71:HO73,HP71:HP73,HQ71:HQ73,HR71:HR73,HS71:HS73,HT71:HT73,HY71:HY73)</f>
        <v>26.25020970016439</v>
      </c>
      <c r="IE71" s="545">
        <f>STDEV(HO71:HY73)</f>
        <v>46.366494496247135</v>
      </c>
      <c r="IF71" s="548">
        <f>IE71/SQRT(10)</f>
        <v>14.662372972580242</v>
      </c>
    </row>
    <row r="72" spans="2:240" ht="16.5" thickTop="1" thickBot="1" x14ac:dyDescent="0.4">
      <c r="B72" s="587">
        <v>0.11111111111111099</v>
      </c>
      <c r="C72" s="379"/>
      <c r="D72" s="379"/>
      <c r="E72" s="379"/>
      <c r="F72" s="379"/>
      <c r="G72" s="379"/>
      <c r="H72" s="379">
        <v>4838</v>
      </c>
      <c r="I72" s="379">
        <v>4537</v>
      </c>
      <c r="J72" s="379">
        <v>4521</v>
      </c>
      <c r="K72" s="379">
        <v>4108</v>
      </c>
      <c r="L72" s="379">
        <v>4745</v>
      </c>
      <c r="M72" s="379">
        <v>4805</v>
      </c>
      <c r="N72" s="379">
        <v>4946</v>
      </c>
      <c r="O72" s="447">
        <f t="shared" si="189"/>
        <v>4642.8571428571431</v>
      </c>
      <c r="P72" s="446">
        <f t="shared" si="190"/>
        <v>282.49686049667207</v>
      </c>
      <c r="Q72" s="455"/>
      <c r="R72" s="454"/>
      <c r="S72" s="458"/>
      <c r="T72" s="453"/>
      <c r="V72" s="460">
        <v>0.11111111111111099</v>
      </c>
      <c r="W72">
        <f t="shared" si="191"/>
        <v>0</v>
      </c>
      <c r="X72">
        <f t="shared" si="165"/>
        <v>0</v>
      </c>
      <c r="Y72">
        <f t="shared" si="165"/>
        <v>0</v>
      </c>
      <c r="Z72">
        <f t="shared" si="165"/>
        <v>0</v>
      </c>
      <c r="AA72">
        <f t="shared" si="165"/>
        <v>0</v>
      </c>
      <c r="AB72">
        <f t="shared" si="165"/>
        <v>88.381439532334667</v>
      </c>
      <c r="AC72">
        <f t="shared" si="166"/>
        <v>86.633568837120492</v>
      </c>
      <c r="AD72">
        <f t="shared" si="166"/>
        <v>96.705882352941174</v>
      </c>
      <c r="AE72">
        <f t="shared" si="166"/>
        <v>89.518413597733712</v>
      </c>
      <c r="AF72">
        <f t="shared" si="166"/>
        <v>87.740384615384613</v>
      </c>
      <c r="AG72">
        <f t="shared" si="166"/>
        <v>87.634506656939635</v>
      </c>
      <c r="AH72">
        <f t="shared" si="166"/>
        <v>94.497516239969428</v>
      </c>
      <c r="AI72" s="377">
        <f t="shared" si="167"/>
        <v>48.783108690223116</v>
      </c>
      <c r="AJ72" s="365">
        <f t="shared" si="168"/>
        <v>46.778949730767913</v>
      </c>
      <c r="AK72" s="594"/>
      <c r="AL72" s="545"/>
      <c r="AM72" s="563"/>
      <c r="AN72" s="558"/>
      <c r="AP72" s="587">
        <v>0.11111111111111099</v>
      </c>
      <c r="AQ72" s="379"/>
      <c r="AR72" s="379"/>
      <c r="AS72" s="379"/>
      <c r="AT72" s="379"/>
      <c r="AU72" s="379"/>
      <c r="AV72" s="379">
        <v>4871</v>
      </c>
      <c r="AW72" s="379">
        <v>4508</v>
      </c>
      <c r="AX72" s="379">
        <v>4416</v>
      </c>
      <c r="AY72" s="379">
        <v>4410</v>
      </c>
      <c r="AZ72" s="379">
        <v>4837</v>
      </c>
      <c r="BA72" s="379">
        <v>4961</v>
      </c>
      <c r="BB72" s="379">
        <v>5011</v>
      </c>
      <c r="BC72" s="447">
        <f t="shared" si="192"/>
        <v>4716.2857142857147</v>
      </c>
      <c r="BD72" s="446">
        <f t="shared" si="193"/>
        <v>262.23889508468818</v>
      </c>
      <c r="BE72" s="455"/>
      <c r="BF72" s="454"/>
      <c r="BG72" s="458"/>
      <c r="BH72" s="453"/>
      <c r="BJ72" s="460">
        <v>0.11111111111111099</v>
      </c>
      <c r="BK72">
        <f t="shared" si="194"/>
        <v>0</v>
      </c>
      <c r="BL72">
        <f t="shared" si="169"/>
        <v>0</v>
      </c>
      <c r="BM72">
        <f t="shared" si="169"/>
        <v>0</v>
      </c>
      <c r="BN72">
        <f t="shared" si="169"/>
        <v>0</v>
      </c>
      <c r="BO72">
        <f t="shared" si="169"/>
        <v>0</v>
      </c>
      <c r="BP72">
        <f t="shared" si="169"/>
        <v>88.984289367921079</v>
      </c>
      <c r="BQ72">
        <f t="shared" si="170"/>
        <v>86.079816688944049</v>
      </c>
      <c r="BR72">
        <f t="shared" si="170"/>
        <v>94.459893048128336</v>
      </c>
      <c r="BS72">
        <f t="shared" si="170"/>
        <v>96.099368054042273</v>
      </c>
      <c r="BT72">
        <f t="shared" si="170"/>
        <v>89.441568047337284</v>
      </c>
      <c r="BU72">
        <f t="shared" si="170"/>
        <v>90.479664417289811</v>
      </c>
      <c r="BV72">
        <f t="shared" si="170"/>
        <v>95.739396255254107</v>
      </c>
      <c r="BW72" s="377">
        <f t="shared" si="171"/>
        <v>49.594963602151161</v>
      </c>
      <c r="BX72" s="365">
        <f t="shared" si="172"/>
        <v>47.556069787896078</v>
      </c>
      <c r="BY72" s="594"/>
      <c r="BZ72" s="545"/>
      <c r="CA72" s="563"/>
      <c r="CB72" s="558"/>
      <c r="CD72" s="587">
        <v>0.11111111111111099</v>
      </c>
      <c r="CE72" s="379"/>
      <c r="CF72" s="379"/>
      <c r="CG72" s="379"/>
      <c r="CH72" s="379"/>
      <c r="CI72" s="379"/>
      <c r="CJ72" s="379">
        <v>5171</v>
      </c>
      <c r="CK72" s="379">
        <v>4607</v>
      </c>
      <c r="CL72" s="379">
        <v>4391</v>
      </c>
      <c r="CM72" s="379">
        <v>4383</v>
      </c>
      <c r="CN72" s="379">
        <v>4795</v>
      </c>
      <c r="CO72" s="379"/>
      <c r="CP72" s="379">
        <v>5003</v>
      </c>
      <c r="CQ72" s="447">
        <f t="shared" si="195"/>
        <v>4725</v>
      </c>
      <c r="CR72" s="446">
        <f t="shared" si="196"/>
        <v>323.58739159614981</v>
      </c>
      <c r="CS72" s="455"/>
      <c r="CT72" s="454"/>
      <c r="CU72" s="458"/>
      <c r="CV72" s="453"/>
      <c r="CX72" s="460">
        <v>0.11111111111111099</v>
      </c>
      <c r="CY72">
        <f t="shared" si="197"/>
        <v>0</v>
      </c>
      <c r="CZ72">
        <f t="shared" si="173"/>
        <v>0</v>
      </c>
      <c r="DA72">
        <f t="shared" si="173"/>
        <v>0</v>
      </c>
      <c r="DB72">
        <f t="shared" si="173"/>
        <v>0</v>
      </c>
      <c r="DC72">
        <f t="shared" si="173"/>
        <v>0</v>
      </c>
      <c r="DD72">
        <f t="shared" si="173"/>
        <v>94.464742418706621</v>
      </c>
      <c r="DE72">
        <f t="shared" si="174"/>
        <v>87.970211953408437</v>
      </c>
      <c r="DF72">
        <f t="shared" si="174"/>
        <v>93.925133689839569</v>
      </c>
      <c r="DG72">
        <f t="shared" si="174"/>
        <v>95.511004576160389</v>
      </c>
      <c r="DH72">
        <f t="shared" si="174"/>
        <v>88.664940828402365</v>
      </c>
      <c r="DJ72">
        <f t="shared" si="198"/>
        <v>95.586549484142154</v>
      </c>
      <c r="DK72" s="377">
        <f t="shared" si="175"/>
        <v>46.053603346651734</v>
      </c>
      <c r="DL72" s="365">
        <f t="shared" si="176"/>
        <v>48.601276166553646</v>
      </c>
      <c r="DM72" s="594"/>
      <c r="DN72" s="545"/>
      <c r="DO72" s="563"/>
      <c r="DP72" s="558"/>
      <c r="DR72" s="587">
        <v>0.11111111111111099</v>
      </c>
      <c r="DS72" s="379"/>
      <c r="DT72" s="379"/>
      <c r="DU72" s="379"/>
      <c r="DV72" s="379"/>
      <c r="DW72" s="379"/>
      <c r="DX72" s="379">
        <v>4914</v>
      </c>
      <c r="DY72" s="379">
        <v>4631</v>
      </c>
      <c r="DZ72" s="379">
        <v>4388</v>
      </c>
      <c r="EA72" s="379">
        <v>4517</v>
      </c>
      <c r="EB72" s="379">
        <v>4869</v>
      </c>
      <c r="EC72" s="379">
        <v>4985</v>
      </c>
      <c r="ED72" s="379">
        <v>5005</v>
      </c>
      <c r="EE72" s="447">
        <f t="shared" si="199"/>
        <v>4758.4285714285716</v>
      </c>
      <c r="EF72" s="446">
        <f t="shared" si="200"/>
        <v>245.05227819308078</v>
      </c>
      <c r="EG72" s="455"/>
      <c r="EH72" s="454"/>
      <c r="EI72" s="458"/>
      <c r="EJ72" s="453"/>
      <c r="EL72" s="460">
        <v>0.11111111111111099</v>
      </c>
      <c r="EM72">
        <f t="shared" si="201"/>
        <v>0</v>
      </c>
      <c r="EN72">
        <f t="shared" si="177"/>
        <v>0</v>
      </c>
      <c r="EO72">
        <f t="shared" si="177"/>
        <v>0</v>
      </c>
      <c r="EP72">
        <f t="shared" si="177"/>
        <v>0</v>
      </c>
      <c r="EQ72">
        <f t="shared" si="177"/>
        <v>0</v>
      </c>
      <c r="ER72">
        <f t="shared" si="177"/>
        <v>89.769820971867006</v>
      </c>
      <c r="ES72">
        <f t="shared" si="178"/>
        <v>88.428489593278599</v>
      </c>
      <c r="ET72">
        <f t="shared" si="178"/>
        <v>93.860962566844918</v>
      </c>
      <c r="EU72">
        <f t="shared" si="178"/>
        <v>98.431030725648299</v>
      </c>
      <c r="EV72">
        <f t="shared" si="178"/>
        <v>90.033284023668642</v>
      </c>
      <c r="EW72">
        <f t="shared" si="178"/>
        <v>90.917380995805217</v>
      </c>
      <c r="EX72">
        <f t="shared" si="178"/>
        <v>95.624761176920131</v>
      </c>
      <c r="EY72" s="377">
        <f t="shared" si="179"/>
        <v>50.130997170646609</v>
      </c>
      <c r="EZ72" s="365">
        <f t="shared" si="180"/>
        <v>48.067081647863382</v>
      </c>
      <c r="FA72" s="594"/>
      <c r="FB72" s="545"/>
      <c r="FC72" s="563"/>
      <c r="FD72" s="558"/>
      <c r="FF72" s="587">
        <v>0.11111111111111099</v>
      </c>
      <c r="FG72" s="379"/>
      <c r="FH72" s="379"/>
      <c r="FI72" s="379"/>
      <c r="FJ72" s="379"/>
      <c r="FK72" s="379"/>
      <c r="FL72" s="379">
        <v>4749</v>
      </c>
      <c r="FM72" s="379">
        <v>4588</v>
      </c>
      <c r="FN72" s="379">
        <v>4366</v>
      </c>
      <c r="FO72" s="379">
        <v>4336</v>
      </c>
      <c r="FP72" s="379">
        <v>4847</v>
      </c>
      <c r="FQ72" s="379"/>
      <c r="FR72" s="683"/>
      <c r="FS72" s="447">
        <f t="shared" si="202"/>
        <v>4577.2</v>
      </c>
      <c r="FT72" s="446">
        <f t="shared" si="203"/>
        <v>226.49878586871057</v>
      </c>
      <c r="FU72" s="455"/>
      <c r="FV72" s="454"/>
      <c r="FW72" s="458"/>
      <c r="FX72" s="453"/>
      <c r="FZ72" s="460">
        <v>0.11111111111111099</v>
      </c>
      <c r="GA72">
        <f t="shared" si="204"/>
        <v>0</v>
      </c>
      <c r="GB72">
        <f t="shared" si="181"/>
        <v>0</v>
      </c>
      <c r="GC72">
        <f t="shared" si="181"/>
        <v>0</v>
      </c>
      <c r="GD72">
        <f t="shared" si="181"/>
        <v>0</v>
      </c>
      <c r="GE72">
        <f t="shared" si="181"/>
        <v>0</v>
      </c>
      <c r="GF72">
        <f t="shared" si="181"/>
        <v>86.755571793934962</v>
      </c>
      <c r="GG72">
        <f t="shared" si="182"/>
        <v>87.607408821844572</v>
      </c>
      <c r="GH72">
        <f t="shared" si="182"/>
        <v>93.390374331550802</v>
      </c>
      <c r="GI72">
        <f t="shared" si="182"/>
        <v>94.486816299847462</v>
      </c>
      <c r="GJ72">
        <f t="shared" si="182"/>
        <v>89.626479289940832</v>
      </c>
      <c r="GK72">
        <f t="shared" si="182"/>
        <v>0</v>
      </c>
      <c r="GL72">
        <f t="shared" si="182"/>
        <v>0</v>
      </c>
      <c r="GM72" s="377">
        <f t="shared" si="183"/>
        <v>41.078786412465327</v>
      </c>
      <c r="GN72" s="365">
        <f t="shared" si="184"/>
        <v>47.246036823863328</v>
      </c>
      <c r="GO72" s="594"/>
      <c r="GP72" s="545"/>
      <c r="GQ72" s="563"/>
      <c r="GR72" s="558"/>
      <c r="GT72" s="587">
        <v>0.11111111111111099</v>
      </c>
      <c r="GU72" s="379"/>
      <c r="GV72" s="379"/>
      <c r="GW72" s="379"/>
      <c r="GX72" s="379"/>
      <c r="GY72" s="379"/>
      <c r="GZ72" s="379">
        <v>4863</v>
      </c>
      <c r="HA72" s="379">
        <v>4747</v>
      </c>
      <c r="HB72" s="379">
        <v>4432</v>
      </c>
      <c r="HC72" s="379">
        <v>4377</v>
      </c>
      <c r="HD72" s="379">
        <v>4855</v>
      </c>
      <c r="HE72" s="379">
        <v>5104</v>
      </c>
      <c r="HF72" s="379">
        <v>5060</v>
      </c>
      <c r="HG72" s="447">
        <f t="shared" si="205"/>
        <v>4776.8571428571431</v>
      </c>
      <c r="HH72" s="446">
        <f t="shared" si="206"/>
        <v>282.96727052872421</v>
      </c>
      <c r="HI72" s="455"/>
      <c r="HJ72" s="454"/>
      <c r="HK72" s="458"/>
      <c r="HL72" s="453"/>
      <c r="HN72" s="460">
        <v>0.11111111111111099</v>
      </c>
      <c r="HO72">
        <f t="shared" si="207"/>
        <v>0</v>
      </c>
      <c r="HP72">
        <f t="shared" si="185"/>
        <v>0</v>
      </c>
      <c r="HQ72">
        <f t="shared" si="185"/>
        <v>0</v>
      </c>
      <c r="HR72">
        <f t="shared" si="185"/>
        <v>0</v>
      </c>
      <c r="HS72">
        <f t="shared" si="185"/>
        <v>0</v>
      </c>
      <c r="HT72">
        <f t="shared" si="185"/>
        <v>88.83814395323347</v>
      </c>
      <c r="HU72">
        <f t="shared" si="186"/>
        <v>90.643498185984342</v>
      </c>
      <c r="HV72">
        <f t="shared" si="186"/>
        <v>94.80213903743315</v>
      </c>
      <c r="HW72">
        <f t="shared" si="186"/>
        <v>95.380257136631073</v>
      </c>
      <c r="HX72">
        <f t="shared" si="186"/>
        <v>89.774408284023664</v>
      </c>
      <c r="HY72">
        <f t="shared" si="186"/>
        <v>93.087725697610807</v>
      </c>
      <c r="HZ72">
        <f t="shared" si="186"/>
        <v>96.675582728314865</v>
      </c>
      <c r="IA72" s="377">
        <f t="shared" si="187"/>
        <v>50.229652026810591</v>
      </c>
      <c r="IB72" s="365">
        <f t="shared" si="188"/>
        <v>48.129897454899712</v>
      </c>
      <c r="IC72" s="594"/>
      <c r="ID72" s="545"/>
      <c r="IE72" s="563"/>
      <c r="IF72" s="558"/>
    </row>
    <row r="73" spans="2:240" ht="16.5" thickTop="1" thickBot="1" x14ac:dyDescent="0.4">
      <c r="B73" s="590">
        <v>0.125</v>
      </c>
      <c r="C73" s="379"/>
      <c r="D73" s="379"/>
      <c r="E73" s="379"/>
      <c r="F73" s="379"/>
      <c r="G73" s="379"/>
      <c r="H73" s="379">
        <v>4765</v>
      </c>
      <c r="I73" s="379">
        <v>4624</v>
      </c>
      <c r="J73" s="379">
        <v>4149</v>
      </c>
      <c r="K73" s="379">
        <v>4326</v>
      </c>
      <c r="L73" s="379">
        <v>4720</v>
      </c>
      <c r="M73" s="379">
        <v>4870</v>
      </c>
      <c r="N73" s="379">
        <v>4934</v>
      </c>
      <c r="O73" s="447">
        <f t="shared" si="189"/>
        <v>4626.8571428571431</v>
      </c>
      <c r="P73" s="446">
        <f t="shared" si="190"/>
        <v>288.69962970270018</v>
      </c>
      <c r="Q73" s="463"/>
      <c r="R73" s="556"/>
      <c r="S73" s="458"/>
      <c r="T73" s="462"/>
      <c r="V73" s="615">
        <v>0.125</v>
      </c>
      <c r="W73">
        <f t="shared" si="191"/>
        <v>0</v>
      </c>
      <c r="X73">
        <f t="shared" si="165"/>
        <v>0</v>
      </c>
      <c r="Y73">
        <f t="shared" si="165"/>
        <v>0</v>
      </c>
      <c r="Z73">
        <f t="shared" si="165"/>
        <v>0</v>
      </c>
      <c r="AA73">
        <f t="shared" si="165"/>
        <v>0</v>
      </c>
      <c r="AB73">
        <f t="shared" si="165"/>
        <v>87.047862623310195</v>
      </c>
      <c r="AC73">
        <f t="shared" si="166"/>
        <v>88.294825281649807</v>
      </c>
      <c r="AD73">
        <f t="shared" si="166"/>
        <v>88.748663101604279</v>
      </c>
      <c r="AE73">
        <f t="shared" si="166"/>
        <v>94.268903900631955</v>
      </c>
      <c r="AF73">
        <f t="shared" si="166"/>
        <v>87.278106508875737</v>
      </c>
      <c r="AG73">
        <f t="shared" si="166"/>
        <v>88.819989057085536</v>
      </c>
      <c r="AH73">
        <f t="shared" si="166"/>
        <v>94.268246083301491</v>
      </c>
      <c r="AI73" s="377">
        <f t="shared" si="167"/>
        <v>48.587122770287039</v>
      </c>
      <c r="AJ73" s="365">
        <f t="shared" si="168"/>
        <v>46.556334526660748</v>
      </c>
      <c r="AK73" s="592"/>
      <c r="AL73" s="545"/>
      <c r="AM73" s="554"/>
      <c r="AN73" s="553"/>
      <c r="AP73" s="590">
        <v>0.125</v>
      </c>
      <c r="AQ73" s="379"/>
      <c r="AR73" s="379"/>
      <c r="AS73" s="379"/>
      <c r="AT73" s="379"/>
      <c r="AU73" s="379"/>
      <c r="AV73" s="379">
        <v>4925</v>
      </c>
      <c r="AW73" s="379">
        <v>4527</v>
      </c>
      <c r="AX73" s="379">
        <v>4364</v>
      </c>
      <c r="AY73" s="379">
        <v>4418</v>
      </c>
      <c r="AZ73" s="379">
        <v>4663</v>
      </c>
      <c r="BA73" s="379">
        <v>4863</v>
      </c>
      <c r="BB73" s="379">
        <v>5058</v>
      </c>
      <c r="BC73" s="447">
        <f t="shared" si="192"/>
        <v>4688.2857142857147</v>
      </c>
      <c r="BD73" s="446">
        <f t="shared" si="193"/>
        <v>267.11902109092011</v>
      </c>
      <c r="BE73" s="463"/>
      <c r="BF73" s="556"/>
      <c r="BG73" s="458"/>
      <c r="BH73" s="462"/>
      <c r="BJ73" s="615">
        <v>0.125</v>
      </c>
      <c r="BK73">
        <f t="shared" si="194"/>
        <v>0</v>
      </c>
      <c r="BL73">
        <f t="shared" si="169"/>
        <v>0</v>
      </c>
      <c r="BM73">
        <f t="shared" si="169"/>
        <v>0</v>
      </c>
      <c r="BN73">
        <f t="shared" si="169"/>
        <v>0</v>
      </c>
      <c r="BO73">
        <f t="shared" si="169"/>
        <v>0</v>
      </c>
      <c r="BP73">
        <f t="shared" si="169"/>
        <v>89.970770917062481</v>
      </c>
      <c r="BQ73">
        <f t="shared" si="170"/>
        <v>86.442619820507929</v>
      </c>
      <c r="BR73">
        <f t="shared" si="170"/>
        <v>93.347593582887697</v>
      </c>
      <c r="BS73">
        <f t="shared" si="170"/>
        <v>96.273697973414684</v>
      </c>
      <c r="BT73">
        <f t="shared" si="170"/>
        <v>86.224112426035504</v>
      </c>
      <c r="BU73">
        <f t="shared" si="170"/>
        <v>88.692321721685204</v>
      </c>
      <c r="BV73">
        <f t="shared" si="170"/>
        <v>96.637371035536873</v>
      </c>
      <c r="BW73" s="377">
        <f t="shared" si="171"/>
        <v>49.177374221963049</v>
      </c>
      <c r="BX73" s="365">
        <f t="shared" si="172"/>
        <v>47.167609963871634</v>
      </c>
      <c r="BY73" s="592"/>
      <c r="BZ73" s="545"/>
      <c r="CA73" s="554"/>
      <c r="CB73" s="553"/>
      <c r="CD73" s="590">
        <v>0.125</v>
      </c>
      <c r="CE73" s="379"/>
      <c r="CF73" s="379"/>
      <c r="CG73" s="379"/>
      <c r="CH73" s="379"/>
      <c r="CI73" s="379"/>
      <c r="CJ73" s="379">
        <v>5016</v>
      </c>
      <c r="CK73" s="379">
        <v>4510</v>
      </c>
      <c r="CL73" s="379">
        <v>4328</v>
      </c>
      <c r="CM73" s="379">
        <v>4481</v>
      </c>
      <c r="CN73" s="379">
        <v>4698</v>
      </c>
      <c r="CO73" s="379"/>
      <c r="CP73" s="379">
        <v>5016</v>
      </c>
      <c r="CQ73" s="447">
        <f t="shared" si="195"/>
        <v>4674.833333333333</v>
      </c>
      <c r="CR73" s="446">
        <f t="shared" si="196"/>
        <v>289.26141579316567</v>
      </c>
      <c r="CS73" s="463"/>
      <c r="CT73" s="556"/>
      <c r="CU73" s="458"/>
      <c r="CV73" s="462"/>
      <c r="CX73" s="615">
        <v>0.125</v>
      </c>
      <c r="CY73">
        <f t="shared" si="197"/>
        <v>0</v>
      </c>
      <c r="CZ73">
        <f t="shared" si="173"/>
        <v>0</v>
      </c>
      <c r="DA73">
        <f t="shared" si="173"/>
        <v>0</v>
      </c>
      <c r="DB73">
        <f t="shared" si="173"/>
        <v>0</v>
      </c>
      <c r="DC73">
        <f t="shared" si="173"/>
        <v>0</v>
      </c>
      <c r="DD73">
        <f t="shared" si="173"/>
        <v>91.633175009134092</v>
      </c>
      <c r="DE73">
        <f t="shared" si="174"/>
        <v>86.118006492266559</v>
      </c>
      <c r="DF73">
        <f t="shared" si="174"/>
        <v>92.577540106951872</v>
      </c>
      <c r="DG73">
        <f t="shared" si="174"/>
        <v>97.646546088472434</v>
      </c>
      <c r="DH73">
        <f t="shared" si="174"/>
        <v>86.871301775147927</v>
      </c>
      <c r="DJ73">
        <f t="shared" si="198"/>
        <v>95.834925487199087</v>
      </c>
      <c r="DK73" s="377">
        <f t="shared" si="175"/>
        <v>45.484656947197287</v>
      </c>
      <c r="DL73" s="365">
        <f t="shared" si="176"/>
        <v>48.046830853733752</v>
      </c>
      <c r="DM73" s="592"/>
      <c r="DN73" s="545"/>
      <c r="DO73" s="554"/>
      <c r="DP73" s="553"/>
      <c r="DR73" s="590">
        <v>0.125</v>
      </c>
      <c r="DS73" s="379"/>
      <c r="DT73" s="379"/>
      <c r="DU73" s="379"/>
      <c r="DV73" s="379"/>
      <c r="DW73" s="379"/>
      <c r="DX73" s="379">
        <v>4948</v>
      </c>
      <c r="DY73" s="379">
        <v>4518</v>
      </c>
      <c r="DZ73" s="379">
        <v>4298</v>
      </c>
      <c r="EA73" s="379">
        <v>4377</v>
      </c>
      <c r="EB73" s="379">
        <v>4757</v>
      </c>
      <c r="EC73" s="379">
        <v>4830</v>
      </c>
      <c r="ED73" s="379">
        <v>5071</v>
      </c>
      <c r="EE73" s="447">
        <f t="shared" si="199"/>
        <v>4685.5714285714284</v>
      </c>
      <c r="EF73" s="446">
        <f t="shared" si="200"/>
        <v>293.51141780338355</v>
      </c>
      <c r="EG73" s="463"/>
      <c r="EH73" s="556"/>
      <c r="EI73" s="458"/>
      <c r="EJ73" s="462"/>
      <c r="EL73" s="615">
        <v>0.125</v>
      </c>
      <c r="EM73">
        <f t="shared" si="201"/>
        <v>0</v>
      </c>
      <c r="EN73">
        <f t="shared" si="177"/>
        <v>0</v>
      </c>
      <c r="EO73">
        <f t="shared" si="177"/>
        <v>0</v>
      </c>
      <c r="EP73">
        <f t="shared" si="177"/>
        <v>0</v>
      </c>
      <c r="EQ73">
        <f t="shared" si="177"/>
        <v>0</v>
      </c>
      <c r="ER73">
        <f t="shared" si="177"/>
        <v>90.390938984289377</v>
      </c>
      <c r="ES73">
        <f t="shared" si="178"/>
        <v>86.270765705556613</v>
      </c>
      <c r="ET73">
        <f t="shared" si="178"/>
        <v>91.935828877005349</v>
      </c>
      <c r="EU73">
        <f t="shared" si="178"/>
        <v>95.380257136631073</v>
      </c>
      <c r="EV73">
        <f t="shared" si="178"/>
        <v>87.962278106508876</v>
      </c>
      <c r="EW73">
        <f t="shared" si="178"/>
        <v>88.090461426226511</v>
      </c>
      <c r="EX73">
        <f t="shared" si="178"/>
        <v>96.885747038593806</v>
      </c>
      <c r="EY73" s="377">
        <f t="shared" si="179"/>
        <v>49.093684566928893</v>
      </c>
      <c r="EZ73" s="365">
        <f t="shared" si="180"/>
        <v>47.06161939912451</v>
      </c>
      <c r="FA73" s="592"/>
      <c r="FB73" s="545"/>
      <c r="FC73" s="554"/>
      <c r="FD73" s="553"/>
      <c r="FF73" s="590">
        <v>0.125</v>
      </c>
      <c r="FG73" s="379"/>
      <c r="FH73" s="379"/>
      <c r="FI73" s="379"/>
      <c r="FJ73" s="379"/>
      <c r="FK73" s="379"/>
      <c r="FL73" s="379">
        <v>5105</v>
      </c>
      <c r="FM73" s="379">
        <v>4605</v>
      </c>
      <c r="FN73" s="379">
        <v>4274</v>
      </c>
      <c r="FO73" s="379">
        <v>4226</v>
      </c>
      <c r="FP73" s="379">
        <v>4712</v>
      </c>
      <c r="FQ73" s="379"/>
      <c r="FR73" s="683"/>
      <c r="FS73" s="447">
        <f t="shared" si="202"/>
        <v>4584.3999999999996</v>
      </c>
      <c r="FT73" s="446">
        <f t="shared" si="203"/>
        <v>357.95572351898494</v>
      </c>
      <c r="FU73" s="463"/>
      <c r="FV73" s="556"/>
      <c r="FW73" s="458"/>
      <c r="FX73" s="462"/>
      <c r="FZ73" s="615">
        <v>0.125</v>
      </c>
      <c r="GA73">
        <f t="shared" si="204"/>
        <v>0</v>
      </c>
      <c r="GB73">
        <f t="shared" si="181"/>
        <v>0</v>
      </c>
      <c r="GC73">
        <f t="shared" si="181"/>
        <v>0</v>
      </c>
      <c r="GD73">
        <f t="shared" si="181"/>
        <v>0</v>
      </c>
      <c r="GE73">
        <f t="shared" si="181"/>
        <v>0</v>
      </c>
      <c r="GF73">
        <f t="shared" si="181"/>
        <v>93.259042747533798</v>
      </c>
      <c r="GG73">
        <f t="shared" si="182"/>
        <v>87.932022150085928</v>
      </c>
      <c r="GH73">
        <f t="shared" si="182"/>
        <v>91.422459893048128</v>
      </c>
      <c r="GI73">
        <f t="shared" si="182"/>
        <v>92.089779908476785</v>
      </c>
      <c r="GJ73">
        <f t="shared" si="182"/>
        <v>87.130177514792891</v>
      </c>
      <c r="GK73">
        <f t="shared" si="182"/>
        <v>0</v>
      </c>
      <c r="GL73">
        <f t="shared" si="182"/>
        <v>0</v>
      </c>
      <c r="GM73" s="377">
        <f t="shared" si="183"/>
        <v>41.075771110357955</v>
      </c>
      <c r="GN73" s="365">
        <f t="shared" si="184"/>
        <v>47.223026637881709</v>
      </c>
      <c r="GO73" s="592"/>
      <c r="GP73" s="545"/>
      <c r="GQ73" s="554"/>
      <c r="GR73" s="553"/>
      <c r="GT73" s="590">
        <v>0.125</v>
      </c>
      <c r="GU73" s="379"/>
      <c r="GV73" s="379"/>
      <c r="GW73" s="379"/>
      <c r="GX73" s="379"/>
      <c r="GY73" s="379"/>
      <c r="GZ73" s="379">
        <v>4867</v>
      </c>
      <c r="HA73" s="379">
        <v>4515</v>
      </c>
      <c r="HB73" s="379">
        <v>4418</v>
      </c>
      <c r="HC73" s="379">
        <v>4294</v>
      </c>
      <c r="HD73" s="379">
        <v>4677</v>
      </c>
      <c r="HE73" s="379">
        <v>5112</v>
      </c>
      <c r="HF73" s="379">
        <v>5054</v>
      </c>
      <c r="HG73" s="447">
        <f t="shared" si="205"/>
        <v>4705.2857142857147</v>
      </c>
      <c r="HH73" s="446">
        <f t="shared" si="206"/>
        <v>316.71949434039908</v>
      </c>
      <c r="HI73" s="463"/>
      <c r="HJ73" s="556"/>
      <c r="HK73" s="458"/>
      <c r="HL73" s="462"/>
      <c r="HN73" s="615">
        <v>0.125</v>
      </c>
      <c r="HO73">
        <f t="shared" si="207"/>
        <v>0</v>
      </c>
      <c r="HP73">
        <f t="shared" si="185"/>
        <v>0</v>
      </c>
      <c r="HQ73">
        <f t="shared" si="185"/>
        <v>0</v>
      </c>
      <c r="HR73">
        <f t="shared" si="185"/>
        <v>0</v>
      </c>
      <c r="HS73">
        <f t="shared" si="185"/>
        <v>0</v>
      </c>
      <c r="HT73">
        <f t="shared" si="185"/>
        <v>88.911216660577281</v>
      </c>
      <c r="HU73">
        <f t="shared" si="186"/>
        <v>86.213481000572841</v>
      </c>
      <c r="HV73">
        <f t="shared" si="186"/>
        <v>94.502673796791441</v>
      </c>
      <c r="HW73">
        <f t="shared" si="186"/>
        <v>93.571584223142295</v>
      </c>
      <c r="HX73">
        <f t="shared" si="186"/>
        <v>86.482988165680467</v>
      </c>
      <c r="HY73">
        <f t="shared" si="186"/>
        <v>93.233631223782595</v>
      </c>
      <c r="HZ73">
        <f t="shared" si="186"/>
        <v>96.560947649980903</v>
      </c>
      <c r="IA73" s="377">
        <f t="shared" si="187"/>
        <v>49.35596137004972</v>
      </c>
      <c r="IB73" s="365">
        <f t="shared" si="188"/>
        <v>47.32870436207704</v>
      </c>
      <c r="IC73" s="592"/>
      <c r="ID73" s="545"/>
      <c r="IE73" s="554"/>
      <c r="IF73" s="553"/>
    </row>
    <row r="74" spans="2:240" ht="16.5" thickTop="1" thickBot="1" x14ac:dyDescent="0.4">
      <c r="B74" s="587">
        <v>0.13888888888888901</v>
      </c>
      <c r="C74" s="379"/>
      <c r="D74" s="379"/>
      <c r="E74" s="379"/>
      <c r="F74" s="379"/>
      <c r="G74" s="379"/>
      <c r="H74" s="379">
        <v>4901</v>
      </c>
      <c r="I74" s="379">
        <v>4418</v>
      </c>
      <c r="J74" s="379">
        <v>4561</v>
      </c>
      <c r="K74" s="379">
        <v>4329</v>
      </c>
      <c r="L74" s="379">
        <v>4723</v>
      </c>
      <c r="M74" s="379">
        <v>5059</v>
      </c>
      <c r="N74" s="379">
        <v>5041</v>
      </c>
      <c r="O74" s="447">
        <f t="shared" si="189"/>
        <v>4718.8571428571431</v>
      </c>
      <c r="P74" s="446">
        <f t="shared" si="190"/>
        <v>294.41718052871204</v>
      </c>
      <c r="Q74" s="459" t="s">
        <v>184</v>
      </c>
      <c r="R74" s="458">
        <f>AVERAGE(C74:C76,D74:D76,E74:E76,F74:F76,G74:G76,H74:H76,I74:I76,N74:N76,M74:M76,L74:L76,K74:K76,J74:J76)</f>
        <v>4725.0952380952385</v>
      </c>
      <c r="S74" s="458">
        <f>STDEV(C74:N76)</f>
        <v>257.31515788268376</v>
      </c>
      <c r="T74" s="457">
        <f>S74/SQRT(10)</f>
        <v>81.370197539511025</v>
      </c>
      <c r="V74" s="460">
        <v>0.13888888888888901</v>
      </c>
      <c r="W74">
        <f t="shared" si="191"/>
        <v>0</v>
      </c>
      <c r="X74">
        <f t="shared" si="165"/>
        <v>0</v>
      </c>
      <c r="Y74">
        <f t="shared" si="165"/>
        <v>0</v>
      </c>
      <c r="Z74">
        <f t="shared" si="165"/>
        <v>0</v>
      </c>
      <c r="AA74">
        <f t="shared" si="165"/>
        <v>0</v>
      </c>
      <c r="AB74">
        <f t="shared" si="165"/>
        <v>89.532334672999639</v>
      </c>
      <c r="AC74">
        <f t="shared" si="166"/>
        <v>84.361275539430963</v>
      </c>
      <c r="AD74">
        <f t="shared" si="166"/>
        <v>97.561497326203209</v>
      </c>
      <c r="AE74">
        <f t="shared" si="166"/>
        <v>94.334277620396605</v>
      </c>
      <c r="AF74">
        <f t="shared" si="166"/>
        <v>87.333579881656803</v>
      </c>
      <c r="AG74">
        <f t="shared" si="166"/>
        <v>92.267007112894404</v>
      </c>
      <c r="AH74">
        <f t="shared" si="166"/>
        <v>96.312571646923956</v>
      </c>
      <c r="AI74" s="377">
        <f t="shared" si="167"/>
        <v>49.580906559416512</v>
      </c>
      <c r="AJ74" s="365">
        <f t="shared" si="168"/>
        <v>47.591481365952198</v>
      </c>
      <c r="AK74" s="591" t="s">
        <v>184</v>
      </c>
      <c r="AL74" s="545">
        <f>AVERAGE(W74:W76,X74:X76,Y74:Y76,Z74:Z76,AA74:AA76,AB74:AB76,AG74:AG76)</f>
        <v>25.994839331667933</v>
      </c>
      <c r="AM74" s="545">
        <f>STDEV(W74:AG76)</f>
        <v>46.240395458238474</v>
      </c>
      <c r="AN74" s="548">
        <f>AM74/SQRT(10)</f>
        <v>14.62249695549389</v>
      </c>
      <c r="AP74" s="587">
        <v>0.13888888888888901</v>
      </c>
      <c r="AQ74" s="379"/>
      <c r="AR74" s="379"/>
      <c r="AS74" s="379"/>
      <c r="AT74" s="379"/>
      <c r="AU74" s="379"/>
      <c r="AV74" s="379">
        <v>4849</v>
      </c>
      <c r="AW74" s="379">
        <v>4447</v>
      </c>
      <c r="AX74" s="379">
        <v>3930</v>
      </c>
      <c r="AY74" s="379">
        <v>4422</v>
      </c>
      <c r="AZ74" s="379">
        <v>4573</v>
      </c>
      <c r="BA74" s="379">
        <v>4995</v>
      </c>
      <c r="BB74" s="379">
        <v>5021</v>
      </c>
      <c r="BC74" s="447">
        <f t="shared" si="192"/>
        <v>4605.2857142857147</v>
      </c>
      <c r="BD74" s="446">
        <f t="shared" si="193"/>
        <v>387.2538849754402</v>
      </c>
      <c r="BE74" s="459" t="s">
        <v>184</v>
      </c>
      <c r="BF74" s="458">
        <f>AVERAGE(AQ74:AQ76,AR74:AR76,AS74:AS76,AT74:AT76,AU74:AU76,AV74:AV76,AW74:AW76,BB74:BB76,BA74:BA76,AZ74:AZ76,AY74:AY76,AX74:AX76)</f>
        <v>4722.4761904761908</v>
      </c>
      <c r="BG74" s="458">
        <f>STDEV(AQ74:BB76)</f>
        <v>303.34808703000238</v>
      </c>
      <c r="BH74" s="457">
        <f>BG74/SQRT(10)</f>
        <v>95.927087886978981</v>
      </c>
      <c r="BJ74" s="460">
        <v>0.13888888888888901</v>
      </c>
      <c r="BK74">
        <f t="shared" si="194"/>
        <v>0</v>
      </c>
      <c r="BL74">
        <f t="shared" si="169"/>
        <v>0</v>
      </c>
      <c r="BM74">
        <f t="shared" si="169"/>
        <v>0</v>
      </c>
      <c r="BN74">
        <f t="shared" si="169"/>
        <v>0</v>
      </c>
      <c r="BO74">
        <f t="shared" si="169"/>
        <v>0</v>
      </c>
      <c r="BP74">
        <f t="shared" si="169"/>
        <v>88.582389477530143</v>
      </c>
      <c r="BQ74">
        <f t="shared" si="170"/>
        <v>84.91502768760742</v>
      </c>
      <c r="BR74">
        <f t="shared" si="170"/>
        <v>84.064171122994651</v>
      </c>
      <c r="BS74">
        <f t="shared" si="170"/>
        <v>96.36086293310089</v>
      </c>
      <c r="BT74">
        <f t="shared" si="170"/>
        <v>84.559911242603548</v>
      </c>
      <c r="BU74">
        <f t="shared" si="170"/>
        <v>91.099762903519974</v>
      </c>
      <c r="BV74">
        <f t="shared" si="170"/>
        <v>95.930454719144052</v>
      </c>
      <c r="BW74" s="377">
        <f t="shared" si="171"/>
        <v>48.143829578850607</v>
      </c>
      <c r="BX74" s="365">
        <f t="shared" si="172"/>
        <v>46.220164672236933</v>
      </c>
      <c r="BY74" s="591" t="s">
        <v>184</v>
      </c>
      <c r="BZ74" s="545">
        <f>AVERAGE(BK74:BK76,BL74:BL76,BM74:BM76,BN74:BN76,BO74:BO76,BP74:BP76,BU74:BU76)</f>
        <v>25.981234860468383</v>
      </c>
      <c r="CA74" s="545">
        <f>STDEV(BK74:BU76)</f>
        <v>46.082021990721088</v>
      </c>
      <c r="CB74" s="548">
        <f>CA74/SQRT(10)</f>
        <v>14.572414867664527</v>
      </c>
      <c r="CD74" s="587">
        <v>0.13888888888888901</v>
      </c>
      <c r="CE74" s="379"/>
      <c r="CF74" s="379"/>
      <c r="CG74" s="379"/>
      <c r="CH74" s="379"/>
      <c r="CI74" s="379"/>
      <c r="CJ74" s="379">
        <v>4718</v>
      </c>
      <c r="CK74" s="379">
        <v>4269</v>
      </c>
      <c r="CL74" s="379">
        <v>4311</v>
      </c>
      <c r="CM74" s="379">
        <v>4283</v>
      </c>
      <c r="CN74" s="379">
        <v>4651</v>
      </c>
      <c r="CO74" s="379"/>
      <c r="CP74" s="379">
        <v>5038</v>
      </c>
      <c r="CQ74" s="447">
        <f t="shared" si="195"/>
        <v>4545</v>
      </c>
      <c r="CR74" s="446">
        <f t="shared" si="196"/>
        <v>311.05947984268215</v>
      </c>
      <c r="CS74" s="459" t="s">
        <v>184</v>
      </c>
      <c r="CT74" s="458">
        <f>AVERAGE(CE74:CE76,CF74:CF76,CG74:CG76,CH74:CH76,CI74:CI76,CJ74:CJ76,CK74:CK76,CP74:CP76,CO74:CO76,CN74:CN76,CM74:CM76,CL74:CL76)</f>
        <v>4690.166666666667</v>
      </c>
      <c r="CU74" s="458">
        <f>STDEV(CE74:CP76)</f>
        <v>291.42535115208773</v>
      </c>
      <c r="CV74" s="457">
        <f>CU74/SQRT(10)</f>
        <v>92.15678775549722</v>
      </c>
      <c r="CX74" s="460">
        <v>0.13888888888888901</v>
      </c>
      <c r="CY74">
        <f t="shared" si="197"/>
        <v>0</v>
      </c>
      <c r="CZ74">
        <f t="shared" si="173"/>
        <v>0</v>
      </c>
      <c r="DA74">
        <f t="shared" si="173"/>
        <v>0</v>
      </c>
      <c r="DB74">
        <f t="shared" si="173"/>
        <v>0</v>
      </c>
      <c r="DC74">
        <f t="shared" si="173"/>
        <v>0</v>
      </c>
      <c r="DD74">
        <f t="shared" si="173"/>
        <v>86.189258312020456</v>
      </c>
      <c r="DE74">
        <f t="shared" si="174"/>
        <v>81.516135191903757</v>
      </c>
      <c r="DF74">
        <f t="shared" si="174"/>
        <v>92.213903743315512</v>
      </c>
      <c r="DG74">
        <f t="shared" si="174"/>
        <v>93.331880584005233</v>
      </c>
      <c r="DH74">
        <f t="shared" si="174"/>
        <v>86.002218934911241</v>
      </c>
      <c r="DJ74">
        <f t="shared" si="198"/>
        <v>96.255254107756969</v>
      </c>
      <c r="DK74" s="377">
        <f t="shared" si="175"/>
        <v>43.925339676615621</v>
      </c>
      <c r="DL74" s="365">
        <f t="shared" si="176"/>
        <v>46.415681649150009</v>
      </c>
      <c r="DM74" s="591" t="s">
        <v>184</v>
      </c>
      <c r="DN74" s="545">
        <f>AVERAGE(CY74:CY76,CZ74:CZ76,DA74:DA76,DB74:DB76,DC74:DC76,DD74:DD76,DI74:DI76)</f>
        <v>15.129095116307392</v>
      </c>
      <c r="DO74" s="545">
        <f>STDEV(CY74:DI76)</f>
        <v>46.619143493071221</v>
      </c>
      <c r="DP74" s="548">
        <f>DO74/SQRT(10)</f>
        <v>14.742267600432317</v>
      </c>
      <c r="DR74" s="587">
        <v>0.13888888888888901</v>
      </c>
      <c r="DS74" s="379"/>
      <c r="DT74" s="379"/>
      <c r="DU74" s="379"/>
      <c r="DV74" s="379"/>
      <c r="DW74" s="379"/>
      <c r="DX74" s="379">
        <v>4883</v>
      </c>
      <c r="DY74" s="379">
        <v>4574</v>
      </c>
      <c r="DZ74" s="379">
        <v>4298</v>
      </c>
      <c r="EA74" s="379">
        <v>4299</v>
      </c>
      <c r="EB74" s="379">
        <v>4609</v>
      </c>
      <c r="EC74" s="379">
        <v>4757</v>
      </c>
      <c r="ED74" s="379">
        <v>4947</v>
      </c>
      <c r="EE74" s="447">
        <f t="shared" si="199"/>
        <v>4623.8571428571431</v>
      </c>
      <c r="EF74" s="446">
        <f t="shared" si="200"/>
        <v>259.39829642940254</v>
      </c>
      <c r="EG74" s="459" t="s">
        <v>184</v>
      </c>
      <c r="EH74" s="458">
        <f>AVERAGE(DS74:DS76,DT74:DT76,DU74:DU76,DV74:DV76,DW74:DW76,DX74:DX76,DY74:DY76,ED74:ED76,EC74:EC76,EB74:EB76,EA74:EA76,DZ74:DZ76)</f>
        <v>4705.2380952380954</v>
      </c>
      <c r="EI74" s="458">
        <f>STDEV(DS74:ED76)</f>
        <v>286.08703304447494</v>
      </c>
      <c r="EJ74" s="457">
        <f>EI74/SQRT(10)</f>
        <v>90.468663346039591</v>
      </c>
      <c r="EL74" s="460">
        <v>0.13888888888888901</v>
      </c>
      <c r="EM74">
        <f t="shared" si="201"/>
        <v>0</v>
      </c>
      <c r="EN74">
        <f t="shared" si="177"/>
        <v>0</v>
      </c>
      <c r="EO74">
        <f t="shared" si="177"/>
        <v>0</v>
      </c>
      <c r="EP74">
        <f t="shared" si="177"/>
        <v>0</v>
      </c>
      <c r="EQ74">
        <f t="shared" si="177"/>
        <v>0</v>
      </c>
      <c r="ER74">
        <f t="shared" si="177"/>
        <v>89.2035074899525</v>
      </c>
      <c r="ES74">
        <f t="shared" si="178"/>
        <v>87.340080198586975</v>
      </c>
      <c r="ET74">
        <f t="shared" si="178"/>
        <v>91.935828877005349</v>
      </c>
      <c r="EU74">
        <f t="shared" si="178"/>
        <v>93.680540422750056</v>
      </c>
      <c r="EV74">
        <f t="shared" si="178"/>
        <v>85.225591715976336</v>
      </c>
      <c r="EW74">
        <f t="shared" si="178"/>
        <v>86.759073499908808</v>
      </c>
      <c r="EX74">
        <f t="shared" si="178"/>
        <v>94.516622086358424</v>
      </c>
      <c r="EY74" s="377">
        <f t="shared" si="179"/>
        <v>48.558602018561821</v>
      </c>
      <c r="EZ74" s="365">
        <f t="shared" si="180"/>
        <v>46.54784402175806</v>
      </c>
      <c r="FA74" s="591" t="s">
        <v>184</v>
      </c>
      <c r="FB74" s="545">
        <f>AVERAGE(EM74:EM76,EN74:EN76,EO74:EO76,EP74:EP76,EQ74:EQ76,ER74:ER76,EW74:EW76)</f>
        <v>25.730926901206367</v>
      </c>
      <c r="FC74" s="545">
        <f>STDEV(EM74:EW76)</f>
        <v>45.844152888208271</v>
      </c>
      <c r="FD74" s="548">
        <f>FC74/SQRT(10)</f>
        <v>14.497194052772469</v>
      </c>
      <c r="FF74" s="587">
        <v>0.13888888888888901</v>
      </c>
      <c r="FG74" s="379"/>
      <c r="FH74" s="379"/>
      <c r="FI74" s="379"/>
      <c r="FJ74" s="379"/>
      <c r="FK74" s="379"/>
      <c r="FL74" s="379">
        <v>4743</v>
      </c>
      <c r="FM74" s="379">
        <v>4365</v>
      </c>
      <c r="FN74" s="379">
        <v>4242</v>
      </c>
      <c r="FO74" s="379">
        <v>4174</v>
      </c>
      <c r="FP74" s="379">
        <v>4710</v>
      </c>
      <c r="FQ74" s="379"/>
      <c r="FR74" s="683"/>
      <c r="FS74" s="447">
        <f t="shared" si="202"/>
        <v>4446.8</v>
      </c>
      <c r="FT74" s="446">
        <f t="shared" si="203"/>
        <v>264.60479965412571</v>
      </c>
      <c r="FU74" s="459" t="s">
        <v>184</v>
      </c>
      <c r="FV74" s="458">
        <f>AVERAGE(FG74:FG76,FH74:FH76,FI74:FI76,FJ74:FJ76,FK74:FK76,FL74:FL76,FM74:FM76,FR74:FR76,FQ74:FQ76,FP74:FP76,FO74:FO76,FN74:FN76)</f>
        <v>4539.2</v>
      </c>
      <c r="FW74" s="458">
        <f>STDEV(FG74:FR76)</f>
        <v>290.48978344464075</v>
      </c>
      <c r="FX74" s="457">
        <f>FW74/SQRT(10)</f>
        <v>91.860935269413773</v>
      </c>
      <c r="FZ74" s="460">
        <v>0.13888888888888901</v>
      </c>
      <c r="GA74">
        <f t="shared" si="204"/>
        <v>0</v>
      </c>
      <c r="GB74">
        <f t="shared" si="181"/>
        <v>0</v>
      </c>
      <c r="GC74">
        <f t="shared" si="181"/>
        <v>0</v>
      </c>
      <c r="GD74">
        <f t="shared" si="181"/>
        <v>0</v>
      </c>
      <c r="GE74">
        <f t="shared" si="181"/>
        <v>0</v>
      </c>
      <c r="GF74">
        <f t="shared" si="181"/>
        <v>86.645962732919259</v>
      </c>
      <c r="GG74">
        <f t="shared" si="182"/>
        <v>83.349245751384387</v>
      </c>
      <c r="GH74">
        <f t="shared" si="182"/>
        <v>90.737967914438499</v>
      </c>
      <c r="GI74">
        <f t="shared" si="182"/>
        <v>90.956635432556112</v>
      </c>
      <c r="GJ74">
        <f t="shared" si="182"/>
        <v>87.09319526627219</v>
      </c>
      <c r="GK74">
        <f t="shared" si="182"/>
        <v>0</v>
      </c>
      <c r="GL74">
        <f t="shared" si="182"/>
        <v>0</v>
      </c>
      <c r="GM74" s="377">
        <f t="shared" si="183"/>
        <v>39.88936428159731</v>
      </c>
      <c r="GN74" s="365">
        <f t="shared" si="184"/>
        <v>45.873257380189422</v>
      </c>
      <c r="GO74" s="591" t="s">
        <v>184</v>
      </c>
      <c r="GP74" s="545">
        <f>AVERAGE(GA74:GA76,GB74:GB76,GC74:GC76,GD74:GD76,GE74:GE76,GF74:GF76,GK74:GK76)</f>
        <v>12.611131409085374</v>
      </c>
      <c r="GQ74" s="545">
        <f>STDEV(GA74:GK76)</f>
        <v>45.325050778917209</v>
      </c>
      <c r="GR74" s="548">
        <f>GQ74/SQRT(10)</f>
        <v>14.333039552416729</v>
      </c>
      <c r="GT74" s="587">
        <v>0.13888888888888901</v>
      </c>
      <c r="GU74" s="379"/>
      <c r="GV74" s="379"/>
      <c r="GW74" s="379"/>
      <c r="GX74" s="379"/>
      <c r="GY74" s="379"/>
      <c r="GZ74" s="379">
        <v>4888</v>
      </c>
      <c r="HA74" s="379">
        <v>4589</v>
      </c>
      <c r="HB74" s="379">
        <v>4228</v>
      </c>
      <c r="HC74" s="379">
        <v>3847</v>
      </c>
      <c r="HD74" s="379">
        <v>4787</v>
      </c>
      <c r="HE74" s="379">
        <v>5085</v>
      </c>
      <c r="HF74" s="379">
        <v>5058</v>
      </c>
      <c r="HG74" s="447">
        <f t="shared" si="205"/>
        <v>4640.2857142857147</v>
      </c>
      <c r="HH74" s="446">
        <f t="shared" si="206"/>
        <v>457.72179115182848</v>
      </c>
      <c r="HI74" s="459" t="s">
        <v>184</v>
      </c>
      <c r="HJ74" s="458">
        <f>AVERAGE(GU74:GU76,GV74:GV76,GW74:GW76,GX74:GX76,GY74:GY76,GZ74:GZ76,HA74:HA76,HF74:HF76,HE74:HE76,HD74:HD76,HC74:HC76,HB74:HB76)</f>
        <v>4738.6190476190477</v>
      </c>
      <c r="HK74" s="458">
        <f>STDEV(GU74:HF76)</f>
        <v>354.62959213670769</v>
      </c>
      <c r="HL74" s="457">
        <f>HK74/SQRT(10)</f>
        <v>112.14372368485346</v>
      </c>
      <c r="HN74" s="460">
        <v>0.13888888888888901</v>
      </c>
      <c r="HO74">
        <f t="shared" si="207"/>
        <v>0</v>
      </c>
      <c r="HP74">
        <f t="shared" si="185"/>
        <v>0</v>
      </c>
      <c r="HQ74">
        <f t="shared" si="185"/>
        <v>0</v>
      </c>
      <c r="HR74">
        <f t="shared" si="185"/>
        <v>0</v>
      </c>
      <c r="HS74">
        <f t="shared" si="185"/>
        <v>0</v>
      </c>
      <c r="HT74">
        <f t="shared" si="185"/>
        <v>89.294848374132258</v>
      </c>
      <c r="HU74">
        <f t="shared" si="186"/>
        <v>87.62650372350582</v>
      </c>
      <c r="HV74">
        <f t="shared" si="186"/>
        <v>90.438502673796791</v>
      </c>
      <c r="HW74">
        <f t="shared" si="186"/>
        <v>83.830899978208762</v>
      </c>
      <c r="HX74">
        <f t="shared" si="186"/>
        <v>88.517011834319533</v>
      </c>
      <c r="HY74">
        <f t="shared" si="186"/>
        <v>92.741200072952765</v>
      </c>
      <c r="HZ74">
        <f t="shared" si="186"/>
        <v>96.637371035536873</v>
      </c>
      <c r="IA74" s="377">
        <f t="shared" si="187"/>
        <v>48.404451514265084</v>
      </c>
      <c r="IB74" s="365">
        <f t="shared" si="188"/>
        <v>46.391818290171521</v>
      </c>
      <c r="IC74" s="591" t="s">
        <v>184</v>
      </c>
      <c r="ID74" s="545">
        <f>AVERAGE(HO74:HO76,HP74:HP76,HQ74:HQ76,HR74:HR76,HS74:HS76,HT74:HT76,HY74:HY76)</f>
        <v>26.377015689829051</v>
      </c>
      <c r="IE74" s="545">
        <f>STDEV(HO74:HY76)</f>
        <v>46.285342632354237</v>
      </c>
      <c r="IF74" s="548">
        <f>IE74/SQRT(10)</f>
        <v>14.636710499953288</v>
      </c>
    </row>
    <row r="75" spans="2:240" ht="16.5" thickTop="1" thickBot="1" x14ac:dyDescent="0.4">
      <c r="B75" s="590">
        <v>0.15277777777777801</v>
      </c>
      <c r="C75" s="379"/>
      <c r="D75" s="379"/>
      <c r="E75" s="379"/>
      <c r="F75" s="379"/>
      <c r="G75" s="379"/>
      <c r="H75" s="379">
        <v>4901</v>
      </c>
      <c r="I75" s="379">
        <v>4635</v>
      </c>
      <c r="J75" s="379">
        <v>4565</v>
      </c>
      <c r="K75" s="379">
        <v>4254</v>
      </c>
      <c r="L75" s="379">
        <v>4689</v>
      </c>
      <c r="M75" s="379">
        <v>5055</v>
      </c>
      <c r="N75" s="379">
        <v>4968</v>
      </c>
      <c r="O75" s="447">
        <f t="shared" si="189"/>
        <v>4723.8571428571431</v>
      </c>
      <c r="P75" s="446">
        <f t="shared" si="190"/>
        <v>275.60625813614882</v>
      </c>
      <c r="Q75" s="455"/>
      <c r="R75" s="561"/>
      <c r="S75" s="458"/>
      <c r="T75" s="453"/>
      <c r="V75" s="615">
        <v>0.15277777777777801</v>
      </c>
      <c r="W75">
        <f t="shared" si="191"/>
        <v>0</v>
      </c>
      <c r="X75">
        <f t="shared" si="165"/>
        <v>0</v>
      </c>
      <c r="Y75">
        <f t="shared" si="165"/>
        <v>0</v>
      </c>
      <c r="Z75">
        <f t="shared" si="165"/>
        <v>0</v>
      </c>
      <c r="AA75">
        <f t="shared" si="165"/>
        <v>0</v>
      </c>
      <c r="AB75">
        <f t="shared" si="165"/>
        <v>89.532334672999639</v>
      </c>
      <c r="AC75">
        <f t="shared" si="166"/>
        <v>88.504869199923618</v>
      </c>
      <c r="AD75">
        <f t="shared" si="166"/>
        <v>97.647058823529406</v>
      </c>
      <c r="AE75">
        <f t="shared" si="166"/>
        <v>92.699934626280239</v>
      </c>
      <c r="AF75">
        <f t="shared" si="166"/>
        <v>86.70488165680473</v>
      </c>
      <c r="AG75">
        <f t="shared" si="166"/>
        <v>92.194054349808496</v>
      </c>
      <c r="AH75">
        <f t="shared" si="166"/>
        <v>94.917844860527325</v>
      </c>
      <c r="AI75" s="377">
        <f t="shared" si="167"/>
        <v>49.753012120849647</v>
      </c>
      <c r="AJ75" s="365">
        <f t="shared" si="168"/>
        <v>47.71359617048423</v>
      </c>
      <c r="AK75" s="594"/>
      <c r="AL75" s="545"/>
      <c r="AM75" s="559"/>
      <c r="AN75" s="558"/>
      <c r="AP75" s="590">
        <v>0.15277777777777801</v>
      </c>
      <c r="AQ75" s="379"/>
      <c r="AR75" s="379"/>
      <c r="AS75" s="379"/>
      <c r="AT75" s="379"/>
      <c r="AU75" s="379"/>
      <c r="AV75" s="379">
        <v>5003</v>
      </c>
      <c r="AW75" s="379">
        <v>4560</v>
      </c>
      <c r="AX75" s="379">
        <v>4476</v>
      </c>
      <c r="AY75" s="379">
        <v>4478</v>
      </c>
      <c r="AZ75" s="379">
        <v>4749</v>
      </c>
      <c r="BA75" s="379">
        <v>4917</v>
      </c>
      <c r="BB75" s="379">
        <v>5050</v>
      </c>
      <c r="BC75" s="447">
        <f t="shared" si="192"/>
        <v>4747.5714285714284</v>
      </c>
      <c r="BD75" s="446">
        <f t="shared" si="193"/>
        <v>247.32492605400503</v>
      </c>
      <c r="BE75" s="455"/>
      <c r="BF75" s="561"/>
      <c r="BG75" s="458"/>
      <c r="BH75" s="453"/>
      <c r="BJ75" s="615">
        <v>0.15277777777777801</v>
      </c>
      <c r="BK75">
        <f t="shared" si="194"/>
        <v>0</v>
      </c>
      <c r="BL75">
        <f t="shared" si="169"/>
        <v>0</v>
      </c>
      <c r="BM75">
        <f t="shared" si="169"/>
        <v>0</v>
      </c>
      <c r="BN75">
        <f t="shared" si="169"/>
        <v>0</v>
      </c>
      <c r="BO75">
        <f t="shared" si="169"/>
        <v>0</v>
      </c>
      <c r="BP75">
        <f t="shared" si="169"/>
        <v>91.395688710266725</v>
      </c>
      <c r="BQ75">
        <f t="shared" si="170"/>
        <v>87.072751575329391</v>
      </c>
      <c r="BR75">
        <f t="shared" si="170"/>
        <v>95.743315508021382</v>
      </c>
      <c r="BS75">
        <f t="shared" si="170"/>
        <v>97.581172368707783</v>
      </c>
      <c r="BT75">
        <f t="shared" si="170"/>
        <v>87.814349112426044</v>
      </c>
      <c r="BU75">
        <f t="shared" si="170"/>
        <v>89.677184023344878</v>
      </c>
      <c r="BV75">
        <f t="shared" si="170"/>
        <v>96.484524264424905</v>
      </c>
      <c r="BW75" s="377">
        <f t="shared" si="171"/>
        <v>49.93495102709965</v>
      </c>
      <c r="BX75" s="365">
        <f t="shared" si="172"/>
        <v>47.904663882101971</v>
      </c>
      <c r="BY75" s="594"/>
      <c r="BZ75" s="545"/>
      <c r="CA75" s="559"/>
      <c r="CB75" s="558"/>
      <c r="CD75" s="590">
        <v>0.15277777777777801</v>
      </c>
      <c r="CE75" s="379"/>
      <c r="CF75" s="379"/>
      <c r="CG75" s="379"/>
      <c r="CH75" s="379"/>
      <c r="CI75" s="379"/>
      <c r="CJ75" s="379">
        <v>5088</v>
      </c>
      <c r="CK75" s="379">
        <v>4738</v>
      </c>
      <c r="CL75" s="379">
        <v>4606</v>
      </c>
      <c r="CM75" s="379">
        <v>4673</v>
      </c>
      <c r="CN75" s="379">
        <v>4726</v>
      </c>
      <c r="CO75" s="379"/>
      <c r="CP75" s="379">
        <v>4969</v>
      </c>
      <c r="CQ75" s="447">
        <f t="shared" si="195"/>
        <v>4800</v>
      </c>
      <c r="CR75" s="446">
        <f t="shared" si="196"/>
        <v>186.86358660798524</v>
      </c>
      <c r="CS75" s="455"/>
      <c r="CT75" s="561"/>
      <c r="CU75" s="458"/>
      <c r="CV75" s="453"/>
      <c r="CX75" s="615">
        <v>0.15277777777777801</v>
      </c>
      <c r="CY75">
        <f t="shared" si="197"/>
        <v>0</v>
      </c>
      <c r="CZ75">
        <f t="shared" si="173"/>
        <v>0</v>
      </c>
      <c r="DA75">
        <f t="shared" si="173"/>
        <v>0</v>
      </c>
      <c r="DB75">
        <f t="shared" si="173"/>
        <v>0</v>
      </c>
      <c r="DC75">
        <f t="shared" si="173"/>
        <v>0</v>
      </c>
      <c r="DD75">
        <f t="shared" si="173"/>
        <v>92.948483741322619</v>
      </c>
      <c r="DE75">
        <f t="shared" si="174"/>
        <v>90.471644071033026</v>
      </c>
      <c r="DF75">
        <f t="shared" si="174"/>
        <v>98.524064171122987</v>
      </c>
      <c r="DG75">
        <f t="shared" si="174"/>
        <v>101.83046415341033</v>
      </c>
      <c r="DH75">
        <f t="shared" si="174"/>
        <v>87.389053254437869</v>
      </c>
      <c r="DJ75">
        <f t="shared" si="198"/>
        <v>94.936950706916306</v>
      </c>
      <c r="DK75" s="377">
        <f t="shared" si="175"/>
        <v>47.116370939132686</v>
      </c>
      <c r="DL75" s="365">
        <f t="shared" si="176"/>
        <v>49.820005113060816</v>
      </c>
      <c r="DM75" s="594"/>
      <c r="DN75" s="545"/>
      <c r="DO75" s="559"/>
      <c r="DP75" s="558"/>
      <c r="DR75" s="590">
        <v>0.15277777777777801</v>
      </c>
      <c r="DS75" s="379"/>
      <c r="DT75" s="379"/>
      <c r="DU75" s="379"/>
      <c r="DV75" s="379"/>
      <c r="DW75" s="379"/>
      <c r="DX75" s="379">
        <v>4884</v>
      </c>
      <c r="DY75" s="379">
        <v>4616</v>
      </c>
      <c r="DZ75" s="379">
        <v>4249</v>
      </c>
      <c r="EA75" s="379">
        <v>4347</v>
      </c>
      <c r="EB75" s="379">
        <v>4784</v>
      </c>
      <c r="EC75" s="379">
        <v>4970</v>
      </c>
      <c r="ED75" s="379">
        <v>5063</v>
      </c>
      <c r="EE75" s="447">
        <f t="shared" si="199"/>
        <v>4701.8571428571431</v>
      </c>
      <c r="EF75" s="446">
        <f t="shared" si="200"/>
        <v>311.07953354484152</v>
      </c>
      <c r="EG75" s="455"/>
      <c r="EH75" s="561"/>
      <c r="EI75" s="458"/>
      <c r="EJ75" s="453"/>
      <c r="EL75" s="615">
        <v>0.15277777777777801</v>
      </c>
      <c r="EM75">
        <f t="shared" si="201"/>
        <v>0</v>
      </c>
      <c r="EN75">
        <f t="shared" si="177"/>
        <v>0</v>
      </c>
      <c r="EO75">
        <f t="shared" si="177"/>
        <v>0</v>
      </c>
      <c r="EP75">
        <f t="shared" si="177"/>
        <v>0</v>
      </c>
      <c r="EQ75">
        <f t="shared" si="177"/>
        <v>0</v>
      </c>
      <c r="ER75">
        <f t="shared" si="177"/>
        <v>89.221775666788446</v>
      </c>
      <c r="ES75">
        <f t="shared" si="178"/>
        <v>88.142066068359753</v>
      </c>
      <c r="ET75">
        <f t="shared" si="178"/>
        <v>90.887700534759361</v>
      </c>
      <c r="EU75">
        <f t="shared" si="178"/>
        <v>94.726519938984538</v>
      </c>
      <c r="EV75">
        <f t="shared" si="178"/>
        <v>88.461538461538453</v>
      </c>
      <c r="EW75">
        <f t="shared" si="178"/>
        <v>90.643808134233083</v>
      </c>
      <c r="EX75">
        <f t="shared" si="178"/>
        <v>96.732900267481853</v>
      </c>
      <c r="EY75" s="377">
        <f t="shared" si="179"/>
        <v>49.280309891333054</v>
      </c>
      <c r="EZ75" s="365">
        <f t="shared" si="180"/>
        <v>47.213284274020424</v>
      </c>
      <c r="FA75" s="594"/>
      <c r="FB75" s="545"/>
      <c r="FC75" s="559"/>
      <c r="FD75" s="558"/>
      <c r="FF75" s="590">
        <v>0.15277777777777801</v>
      </c>
      <c r="FG75" s="379"/>
      <c r="FH75" s="379"/>
      <c r="FI75" s="379"/>
      <c r="FJ75" s="379"/>
      <c r="FK75" s="379"/>
      <c r="FL75" s="379">
        <v>4655</v>
      </c>
      <c r="FM75" s="379">
        <v>4532</v>
      </c>
      <c r="FN75" s="379">
        <v>4379</v>
      </c>
      <c r="FO75" s="379">
        <v>4160</v>
      </c>
      <c r="FP75" s="379">
        <v>4836</v>
      </c>
      <c r="FQ75" s="379"/>
      <c r="FR75" s="683"/>
      <c r="FS75" s="447">
        <f t="shared" si="202"/>
        <v>4512.3999999999996</v>
      </c>
      <c r="FT75" s="446">
        <f t="shared" si="203"/>
        <v>258.56198483149063</v>
      </c>
      <c r="FU75" s="455"/>
      <c r="FV75" s="561"/>
      <c r="FW75" s="458"/>
      <c r="FX75" s="453"/>
      <c r="FZ75" s="615">
        <v>0.15277777777777801</v>
      </c>
      <c r="GA75">
        <f t="shared" si="204"/>
        <v>0</v>
      </c>
      <c r="GB75">
        <f t="shared" si="181"/>
        <v>0</v>
      </c>
      <c r="GC75">
        <f t="shared" si="181"/>
        <v>0</v>
      </c>
      <c r="GD75">
        <f t="shared" si="181"/>
        <v>0</v>
      </c>
      <c r="GE75">
        <f t="shared" si="181"/>
        <v>0</v>
      </c>
      <c r="GF75">
        <f t="shared" si="181"/>
        <v>85.038363171355499</v>
      </c>
      <c r="GG75">
        <f t="shared" si="182"/>
        <v>86.538094328814211</v>
      </c>
      <c r="GH75">
        <f t="shared" si="182"/>
        <v>93.668449197860966</v>
      </c>
      <c r="GI75">
        <f t="shared" si="182"/>
        <v>90.6515580736544</v>
      </c>
      <c r="GJ75">
        <f t="shared" si="182"/>
        <v>89.423076923076934</v>
      </c>
      <c r="GK75">
        <f t="shared" si="182"/>
        <v>0</v>
      </c>
      <c r="GL75">
        <f t="shared" si="182"/>
        <v>0</v>
      </c>
      <c r="GM75" s="377">
        <f t="shared" si="183"/>
        <v>40.483594699523813</v>
      </c>
      <c r="GN75" s="365">
        <f t="shared" si="184"/>
        <v>46.562000800955261</v>
      </c>
      <c r="GO75" s="594"/>
      <c r="GP75" s="545"/>
      <c r="GQ75" s="559"/>
      <c r="GR75" s="558"/>
      <c r="GT75" s="590">
        <v>0.15277777777777801</v>
      </c>
      <c r="GU75" s="379"/>
      <c r="GV75" s="379"/>
      <c r="GW75" s="379"/>
      <c r="GX75" s="379"/>
      <c r="GY75" s="379"/>
      <c r="GZ75" s="379">
        <v>4864</v>
      </c>
      <c r="HA75" s="379">
        <v>4553</v>
      </c>
      <c r="HB75" s="379">
        <v>4460</v>
      </c>
      <c r="HC75" s="379">
        <v>4434</v>
      </c>
      <c r="HD75" s="379">
        <v>4894</v>
      </c>
      <c r="HE75" s="379">
        <v>5085</v>
      </c>
      <c r="HF75" s="379">
        <v>5043</v>
      </c>
      <c r="HG75" s="447">
        <f t="shared" si="205"/>
        <v>4761.8571428571431</v>
      </c>
      <c r="HH75" s="446">
        <f t="shared" si="206"/>
        <v>274.95055832605527</v>
      </c>
      <c r="HI75" s="455"/>
      <c r="HJ75" s="561"/>
      <c r="HK75" s="458"/>
      <c r="HL75" s="453"/>
      <c r="HN75" s="615">
        <v>0.15277777777777801</v>
      </c>
      <c r="HO75">
        <f t="shared" si="207"/>
        <v>0</v>
      </c>
      <c r="HP75">
        <f t="shared" si="185"/>
        <v>0</v>
      </c>
      <c r="HQ75">
        <f t="shared" si="185"/>
        <v>0</v>
      </c>
      <c r="HR75">
        <f t="shared" si="185"/>
        <v>0</v>
      </c>
      <c r="HS75">
        <f t="shared" si="185"/>
        <v>0</v>
      </c>
      <c r="HT75">
        <f t="shared" si="185"/>
        <v>88.856412130069415</v>
      </c>
      <c r="HU75">
        <f t="shared" si="186"/>
        <v>86.939087263700586</v>
      </c>
      <c r="HV75">
        <f t="shared" si="186"/>
        <v>95.401069518716568</v>
      </c>
      <c r="HW75">
        <f t="shared" si="186"/>
        <v>96.622357812159507</v>
      </c>
      <c r="HX75">
        <f t="shared" si="186"/>
        <v>90.495562130177504</v>
      </c>
      <c r="HY75">
        <f t="shared" si="186"/>
        <v>92.741200072952765</v>
      </c>
      <c r="HZ75">
        <f t="shared" si="186"/>
        <v>96.350783339701948</v>
      </c>
      <c r="IA75" s="377">
        <f t="shared" si="187"/>
        <v>50.095971720706942</v>
      </c>
      <c r="IB75" s="365">
        <f t="shared" si="188"/>
        <v>48.037295628019876</v>
      </c>
      <c r="IC75" s="594"/>
      <c r="ID75" s="545"/>
      <c r="IE75" s="559"/>
      <c r="IF75" s="558"/>
    </row>
    <row r="76" spans="2:240" ht="16.5" thickTop="1" thickBot="1" x14ac:dyDescent="0.4">
      <c r="B76" s="587">
        <v>0.16666666666666699</v>
      </c>
      <c r="C76" s="379"/>
      <c r="D76" s="379"/>
      <c r="E76" s="379"/>
      <c r="F76" s="379"/>
      <c r="G76" s="379"/>
      <c r="H76" s="379">
        <v>4940</v>
      </c>
      <c r="I76" s="379">
        <v>4573</v>
      </c>
      <c r="J76" s="379">
        <v>4411</v>
      </c>
      <c r="K76" s="379">
        <v>4524</v>
      </c>
      <c r="L76" s="379">
        <v>4721</v>
      </c>
      <c r="M76" s="379">
        <v>5051</v>
      </c>
      <c r="N76" s="379">
        <v>4908</v>
      </c>
      <c r="O76" s="447">
        <f t="shared" si="189"/>
        <v>4732.5714285714284</v>
      </c>
      <c r="P76" s="446">
        <f t="shared" si="190"/>
        <v>240.73004046224139</v>
      </c>
      <c r="Q76" s="463"/>
      <c r="R76" s="556"/>
      <c r="S76" s="458"/>
      <c r="T76" s="462"/>
      <c r="V76" s="460">
        <v>0.16666666666666699</v>
      </c>
      <c r="W76">
        <f t="shared" si="191"/>
        <v>0</v>
      </c>
      <c r="X76">
        <f t="shared" si="165"/>
        <v>0</v>
      </c>
      <c r="Y76">
        <f t="shared" si="165"/>
        <v>0</v>
      </c>
      <c r="Z76">
        <f t="shared" si="165"/>
        <v>0</v>
      </c>
      <c r="AA76">
        <f t="shared" si="165"/>
        <v>0</v>
      </c>
      <c r="AB76">
        <f t="shared" si="165"/>
        <v>90.244793569601754</v>
      </c>
      <c r="AC76">
        <f t="shared" si="166"/>
        <v>87.320985296925727</v>
      </c>
      <c r="AD76">
        <f t="shared" si="166"/>
        <v>94.35294117647058</v>
      </c>
      <c r="AE76">
        <f t="shared" si="166"/>
        <v>98.583569405099141</v>
      </c>
      <c r="AF76">
        <f t="shared" si="166"/>
        <v>87.296597633136102</v>
      </c>
      <c r="AG76">
        <f t="shared" si="166"/>
        <v>92.121101586722602</v>
      </c>
      <c r="AH76">
        <f t="shared" si="166"/>
        <v>93.771494077187626</v>
      </c>
      <c r="AI76" s="377">
        <f t="shared" si="167"/>
        <v>49.992726242541451</v>
      </c>
      <c r="AJ76" s="365">
        <f t="shared" si="168"/>
        <v>47.963807993153317</v>
      </c>
      <c r="AK76" s="592"/>
      <c r="AL76" s="545"/>
      <c r="AM76" s="554"/>
      <c r="AN76" s="553"/>
      <c r="AP76" s="587">
        <v>0.16666666666666699</v>
      </c>
      <c r="AQ76" s="379"/>
      <c r="AR76" s="379"/>
      <c r="AS76" s="379"/>
      <c r="AT76" s="379"/>
      <c r="AU76" s="379"/>
      <c r="AV76" s="379">
        <v>5094</v>
      </c>
      <c r="AW76" s="379">
        <v>4669</v>
      </c>
      <c r="AX76" s="379">
        <v>4602</v>
      </c>
      <c r="AY76" s="379">
        <v>4468</v>
      </c>
      <c r="AZ76" s="379">
        <v>4718</v>
      </c>
      <c r="BA76" s="379">
        <v>5033</v>
      </c>
      <c r="BB76" s="379">
        <v>5118</v>
      </c>
      <c r="BC76" s="447">
        <f t="shared" si="192"/>
        <v>4814.5714285714284</v>
      </c>
      <c r="BD76" s="446">
        <f t="shared" si="193"/>
        <v>262.57561269271065</v>
      </c>
      <c r="BE76" s="463"/>
      <c r="BF76" s="556"/>
      <c r="BG76" s="458"/>
      <c r="BH76" s="462"/>
      <c r="BJ76" s="460">
        <v>0.16666666666666699</v>
      </c>
      <c r="BK76">
        <f t="shared" si="194"/>
        <v>0</v>
      </c>
      <c r="BL76">
        <f t="shared" si="169"/>
        <v>0</v>
      </c>
      <c r="BM76">
        <f t="shared" si="169"/>
        <v>0</v>
      </c>
      <c r="BN76">
        <f t="shared" si="169"/>
        <v>0</v>
      </c>
      <c r="BO76">
        <f t="shared" si="169"/>
        <v>0</v>
      </c>
      <c r="BP76">
        <f t="shared" si="169"/>
        <v>93.058092802338322</v>
      </c>
      <c r="BQ76">
        <f t="shared" si="170"/>
        <v>89.154095856406329</v>
      </c>
      <c r="BR76">
        <f t="shared" si="170"/>
        <v>98.438502673796791</v>
      </c>
      <c r="BS76">
        <f t="shared" si="170"/>
        <v>97.363259969492262</v>
      </c>
      <c r="BT76">
        <f t="shared" si="170"/>
        <v>87.241124260355036</v>
      </c>
      <c r="BU76">
        <f t="shared" si="170"/>
        <v>91.792814152836044</v>
      </c>
      <c r="BV76">
        <f t="shared" si="170"/>
        <v>97.783721818876586</v>
      </c>
      <c r="BW76" s="377">
        <f t="shared" si="171"/>
        <v>50.640717246838612</v>
      </c>
      <c r="BX76" s="365">
        <f t="shared" si="172"/>
        <v>48.585630036893519</v>
      </c>
      <c r="BY76" s="592"/>
      <c r="BZ76" s="545"/>
      <c r="CA76" s="554"/>
      <c r="CB76" s="553"/>
      <c r="CD76" s="587">
        <v>0.16666666666666699</v>
      </c>
      <c r="CE76" s="379"/>
      <c r="CF76" s="379"/>
      <c r="CG76" s="379"/>
      <c r="CH76" s="379"/>
      <c r="CI76" s="379"/>
      <c r="CJ76" s="379">
        <v>5101</v>
      </c>
      <c r="CK76" s="379">
        <v>4714</v>
      </c>
      <c r="CL76" s="379">
        <v>4182</v>
      </c>
      <c r="CM76" s="379">
        <v>4506</v>
      </c>
      <c r="CN76" s="379">
        <v>4839</v>
      </c>
      <c r="CO76" s="379"/>
      <c r="CP76" s="379">
        <v>5011</v>
      </c>
      <c r="CQ76" s="447">
        <f t="shared" si="195"/>
        <v>4725.5</v>
      </c>
      <c r="CR76" s="446">
        <f t="shared" si="196"/>
        <v>340.32264103347575</v>
      </c>
      <c r="CS76" s="463"/>
      <c r="CT76" s="556"/>
      <c r="CU76" s="458"/>
      <c r="CV76" s="462"/>
      <c r="CX76" s="460">
        <v>0.16666666666666699</v>
      </c>
      <c r="CY76">
        <f t="shared" si="197"/>
        <v>0</v>
      </c>
      <c r="CZ76">
        <f t="shared" si="173"/>
        <v>0</v>
      </c>
      <c r="DA76">
        <f t="shared" si="173"/>
        <v>0</v>
      </c>
      <c r="DB76">
        <f t="shared" si="173"/>
        <v>0</v>
      </c>
      <c r="DC76">
        <f t="shared" si="173"/>
        <v>0</v>
      </c>
      <c r="DD76">
        <f t="shared" si="173"/>
        <v>93.185970040189986</v>
      </c>
      <c r="DE76">
        <f t="shared" si="174"/>
        <v>90.013366431162879</v>
      </c>
      <c r="DF76">
        <f t="shared" si="174"/>
        <v>89.454545454545453</v>
      </c>
      <c r="DG76">
        <f t="shared" si="174"/>
        <v>98.191327086511222</v>
      </c>
      <c r="DH76">
        <f t="shared" si="174"/>
        <v>89.478550295857985</v>
      </c>
      <c r="DJ76">
        <f t="shared" si="198"/>
        <v>95.739396255254107</v>
      </c>
      <c r="DK76" s="377">
        <f t="shared" si="175"/>
        <v>46.032375930826753</v>
      </c>
      <c r="DL76" s="365">
        <f t="shared" si="176"/>
        <v>48.58703323906991</v>
      </c>
      <c r="DM76" s="592"/>
      <c r="DN76" s="545"/>
      <c r="DO76" s="554"/>
      <c r="DP76" s="553"/>
      <c r="DR76" s="587">
        <v>0.16666666666666699</v>
      </c>
      <c r="DS76" s="379"/>
      <c r="DT76" s="379"/>
      <c r="DU76" s="379"/>
      <c r="DV76" s="379"/>
      <c r="DW76" s="379"/>
      <c r="DX76" s="379">
        <v>5050</v>
      </c>
      <c r="DY76" s="379">
        <v>4788</v>
      </c>
      <c r="DZ76" s="379">
        <v>4499</v>
      </c>
      <c r="EA76" s="379">
        <v>4288</v>
      </c>
      <c r="EB76" s="379">
        <v>4775</v>
      </c>
      <c r="EC76" s="379">
        <v>5059</v>
      </c>
      <c r="ED76" s="379">
        <v>5071</v>
      </c>
      <c r="EE76" s="447">
        <f t="shared" si="199"/>
        <v>4790</v>
      </c>
      <c r="EF76" s="446">
        <f t="shared" si="200"/>
        <v>304.36710290918978</v>
      </c>
      <c r="EG76" s="463"/>
      <c r="EH76" s="556"/>
      <c r="EI76" s="458"/>
      <c r="EJ76" s="462"/>
      <c r="EL76" s="460">
        <v>0.16666666666666699</v>
      </c>
      <c r="EM76">
        <f t="shared" si="201"/>
        <v>0</v>
      </c>
      <c r="EN76">
        <f t="shared" si="177"/>
        <v>0</v>
      </c>
      <c r="EO76">
        <f t="shared" si="177"/>
        <v>0</v>
      </c>
      <c r="EP76">
        <f t="shared" si="177"/>
        <v>0</v>
      </c>
      <c r="EQ76">
        <f t="shared" si="177"/>
        <v>0</v>
      </c>
      <c r="ER76">
        <f t="shared" si="177"/>
        <v>92.25429302155645</v>
      </c>
      <c r="ES76">
        <f t="shared" si="178"/>
        <v>91.426389154095858</v>
      </c>
      <c r="ET76">
        <f t="shared" si="178"/>
        <v>96.235294117647058</v>
      </c>
      <c r="EU76">
        <f t="shared" si="178"/>
        <v>93.440836783612994</v>
      </c>
      <c r="EV76">
        <f t="shared" si="178"/>
        <v>88.29511834319527</v>
      </c>
      <c r="EW76">
        <f t="shared" si="178"/>
        <v>92.267007112894404</v>
      </c>
      <c r="EX76">
        <f t="shared" si="178"/>
        <v>96.885747038593806</v>
      </c>
      <c r="EY76" s="377">
        <f t="shared" si="179"/>
        <v>50.356267139363815</v>
      </c>
      <c r="EZ76" s="365">
        <f t="shared" si="180"/>
        <v>48.247279208142167</v>
      </c>
      <c r="FA76" s="592"/>
      <c r="FB76" s="545"/>
      <c r="FC76" s="554"/>
      <c r="FD76" s="553"/>
      <c r="FF76" s="587">
        <v>0.16666666666666699</v>
      </c>
      <c r="FG76" s="379"/>
      <c r="FH76" s="379"/>
      <c r="FI76" s="379"/>
      <c r="FJ76" s="379"/>
      <c r="FK76" s="379"/>
      <c r="FL76" s="379">
        <v>5099</v>
      </c>
      <c r="FM76" s="379">
        <v>4704</v>
      </c>
      <c r="FN76" s="379">
        <v>4367</v>
      </c>
      <c r="FO76" s="379">
        <v>4232</v>
      </c>
      <c r="FP76" s="379">
        <v>4890</v>
      </c>
      <c r="FQ76" s="379"/>
      <c r="FR76" s="683"/>
      <c r="FS76" s="447">
        <f t="shared" si="202"/>
        <v>4658.3999999999996</v>
      </c>
      <c r="FT76" s="446">
        <f t="shared" si="203"/>
        <v>359.36652598704853</v>
      </c>
      <c r="FU76" s="463"/>
      <c r="FV76" s="556"/>
      <c r="FW76" s="458"/>
      <c r="FX76" s="462"/>
      <c r="FZ76" s="460">
        <v>0.16666666666666699</v>
      </c>
      <c r="GA76">
        <f t="shared" si="204"/>
        <v>0</v>
      </c>
      <c r="GB76">
        <f t="shared" si="181"/>
        <v>0</v>
      </c>
      <c r="GC76">
        <f t="shared" si="181"/>
        <v>0</v>
      </c>
      <c r="GD76">
        <f t="shared" si="181"/>
        <v>0</v>
      </c>
      <c r="GE76">
        <f t="shared" si="181"/>
        <v>0</v>
      </c>
      <c r="GF76">
        <f t="shared" si="181"/>
        <v>93.149433686518094</v>
      </c>
      <c r="GG76">
        <f t="shared" si="182"/>
        <v>89.822417414550316</v>
      </c>
      <c r="GH76">
        <f t="shared" si="182"/>
        <v>93.411764705882348</v>
      </c>
      <c r="GI76">
        <f t="shared" si="182"/>
        <v>92.220527348006101</v>
      </c>
      <c r="GJ76">
        <f t="shared" si="182"/>
        <v>90.421597633136102</v>
      </c>
      <c r="GK76">
        <f t="shared" si="182"/>
        <v>0</v>
      </c>
      <c r="GL76">
        <f t="shared" si="182"/>
        <v>0</v>
      </c>
      <c r="GM76" s="377">
        <f t="shared" si="183"/>
        <v>41.729612798917543</v>
      </c>
      <c r="GN76" s="365">
        <f t="shared" si="184"/>
        <v>47.95452638367891</v>
      </c>
      <c r="GO76" s="592"/>
      <c r="GP76" s="545"/>
      <c r="GQ76" s="554"/>
      <c r="GR76" s="553"/>
      <c r="GT76" s="587">
        <v>0.16666666666666699</v>
      </c>
      <c r="GU76" s="379"/>
      <c r="GV76" s="379"/>
      <c r="GW76" s="379"/>
      <c r="GX76" s="379"/>
      <c r="GY76" s="379"/>
      <c r="GZ76" s="379">
        <v>5020</v>
      </c>
      <c r="HA76" s="379">
        <v>4793</v>
      </c>
      <c r="HB76" s="379">
        <v>4521</v>
      </c>
      <c r="HC76" s="379">
        <v>4362</v>
      </c>
      <c r="HD76" s="379">
        <v>4724</v>
      </c>
      <c r="HE76" s="379">
        <v>5405</v>
      </c>
      <c r="HF76" s="379">
        <v>4871</v>
      </c>
      <c r="HG76" s="447">
        <f t="shared" si="205"/>
        <v>4813.7142857142853</v>
      </c>
      <c r="HH76" s="446">
        <f t="shared" si="206"/>
        <v>340.01456551433904</v>
      </c>
      <c r="HI76" s="463"/>
      <c r="HJ76" s="556"/>
      <c r="HK76" s="458"/>
      <c r="HL76" s="462"/>
      <c r="HN76" s="460">
        <v>0.16666666666666699</v>
      </c>
      <c r="HO76">
        <f t="shared" si="207"/>
        <v>0</v>
      </c>
      <c r="HP76">
        <f t="shared" si="185"/>
        <v>0</v>
      </c>
      <c r="HQ76">
        <f t="shared" si="185"/>
        <v>0</v>
      </c>
      <c r="HR76">
        <f t="shared" si="185"/>
        <v>0</v>
      </c>
      <c r="HS76">
        <f t="shared" si="185"/>
        <v>0</v>
      </c>
      <c r="HT76">
        <f t="shared" si="185"/>
        <v>91.70624771647789</v>
      </c>
      <c r="HU76">
        <f t="shared" si="186"/>
        <v>91.52186366240214</v>
      </c>
      <c r="HV76">
        <f t="shared" si="186"/>
        <v>96.705882352941174</v>
      </c>
      <c r="HW76">
        <f t="shared" si="186"/>
        <v>95.053388537807805</v>
      </c>
      <c r="HX76">
        <f t="shared" si="186"/>
        <v>87.352071005917168</v>
      </c>
      <c r="HY76">
        <f t="shared" si="186"/>
        <v>98.577421119824919</v>
      </c>
      <c r="HZ76">
        <f t="shared" si="186"/>
        <v>93.064577760794805</v>
      </c>
      <c r="IA76" s="377">
        <f t="shared" si="187"/>
        <v>50.99244312685191</v>
      </c>
      <c r="IB76" s="365">
        <f t="shared" si="188"/>
        <v>48.906883155458075</v>
      </c>
      <c r="IC76" s="592"/>
      <c r="ID76" s="545"/>
      <c r="IE76" s="554"/>
      <c r="IF76" s="553"/>
    </row>
    <row r="77" spans="2:240" ht="16.5" thickTop="1" thickBot="1" x14ac:dyDescent="0.4">
      <c r="B77" s="590">
        <v>0.180555555555556</v>
      </c>
      <c r="C77" s="379"/>
      <c r="D77" s="379"/>
      <c r="E77" s="379"/>
      <c r="F77" s="379"/>
      <c r="G77" s="379"/>
      <c r="H77" s="379">
        <v>4919</v>
      </c>
      <c r="I77" s="379">
        <v>4666</v>
      </c>
      <c r="J77" s="379">
        <v>4493</v>
      </c>
      <c r="K77" s="379">
        <v>4440</v>
      </c>
      <c r="L77" s="379">
        <v>4721</v>
      </c>
      <c r="M77" s="379">
        <v>5041</v>
      </c>
      <c r="N77" s="379">
        <v>5036</v>
      </c>
      <c r="O77" s="447">
        <f t="shared" si="189"/>
        <v>4759.4285714285716</v>
      </c>
      <c r="P77" s="446">
        <f t="shared" si="190"/>
        <v>246.46220612422314</v>
      </c>
      <c r="Q77" s="459" t="s">
        <v>183</v>
      </c>
      <c r="R77" s="458">
        <f>AVERAGE(C77:C79,D77:D79,E77:E79,F77:F79,G77:G79,H77:H79,I77:I79,N77:N79,M77:M79,L77:L79,K77:K79,J77:J79)</f>
        <v>4719.4285714285716</v>
      </c>
      <c r="S77" s="458">
        <f>STDEV(C77:N79)</f>
        <v>214.29175705765527</v>
      </c>
      <c r="T77" s="457">
        <f>S77/SQRT(10)</f>
        <v>67.76500361016528</v>
      </c>
      <c r="V77" s="615">
        <v>0.180555555555556</v>
      </c>
      <c r="W77">
        <f t="shared" si="191"/>
        <v>0</v>
      </c>
      <c r="X77">
        <f t="shared" si="165"/>
        <v>0</v>
      </c>
      <c r="Y77">
        <f t="shared" si="165"/>
        <v>0</v>
      </c>
      <c r="Z77">
        <f t="shared" si="165"/>
        <v>0</v>
      </c>
      <c r="AA77">
        <f t="shared" si="165"/>
        <v>0</v>
      </c>
      <c r="AB77">
        <f t="shared" si="165"/>
        <v>89.861161856046763</v>
      </c>
      <c r="AC77">
        <f t="shared" si="166"/>
        <v>89.096811151422571</v>
      </c>
      <c r="AD77">
        <f t="shared" si="166"/>
        <v>96.106951871657756</v>
      </c>
      <c r="AE77">
        <f t="shared" si="166"/>
        <v>96.753105251688822</v>
      </c>
      <c r="AF77">
        <f t="shared" si="166"/>
        <v>87.296597633136102</v>
      </c>
      <c r="AG77">
        <f t="shared" si="166"/>
        <v>91.938719679007846</v>
      </c>
      <c r="AH77">
        <f t="shared" si="166"/>
        <v>96.217042414978977</v>
      </c>
      <c r="AI77" s="377">
        <f t="shared" si="167"/>
        <v>50.0957588584509</v>
      </c>
      <c r="AJ77" s="365">
        <f t="shared" si="168"/>
        <v>48.040574792844204</v>
      </c>
      <c r="AK77" s="591" t="s">
        <v>183</v>
      </c>
      <c r="AL77" s="545">
        <f>AVERAGE(W77:W79,X77:X79,Y77:Y79,Z77:Z79,AA77:AA79,AB77:AB79,AG77:AG79)</f>
        <v>25.367404572308747</v>
      </c>
      <c r="AM77" s="545">
        <f>STDEV(W77:AG79)</f>
        <v>46.132396150244766</v>
      </c>
      <c r="AN77" s="548">
        <f>AM77/SQRT(10)</f>
        <v>14.588344575595675</v>
      </c>
      <c r="AP77" s="590">
        <v>0.180555555555556</v>
      </c>
      <c r="AQ77" s="379"/>
      <c r="AR77" s="379"/>
      <c r="AS77" s="379"/>
      <c r="AT77" s="379"/>
      <c r="AU77" s="379"/>
      <c r="AV77" s="379">
        <v>4993</v>
      </c>
      <c r="AW77" s="379">
        <v>4541</v>
      </c>
      <c r="AX77" s="379">
        <v>4367</v>
      </c>
      <c r="AY77" s="379">
        <v>4449</v>
      </c>
      <c r="AZ77" s="379">
        <v>4763</v>
      </c>
      <c r="BA77" s="379">
        <v>4935</v>
      </c>
      <c r="BB77" s="379">
        <v>5107</v>
      </c>
      <c r="BC77" s="447">
        <f t="shared" si="192"/>
        <v>4736.4285714285716</v>
      </c>
      <c r="BD77" s="446">
        <f t="shared" si="193"/>
        <v>288.84070416226376</v>
      </c>
      <c r="BE77" s="459" t="s">
        <v>183</v>
      </c>
      <c r="BF77" s="458">
        <f>AVERAGE(AQ77:AQ79,AR77:AR79,AS77:AS79,AT77:AT79,AU77:AU79,AV77:AV79,AW77:AW79,BB77:BB79,BA77:BA79,AZ77:AZ79,AY77:AY79,AX77:AX79)</f>
        <v>4693.9523809523807</v>
      </c>
      <c r="BG77" s="458">
        <f>STDEV(AQ77:BB79)</f>
        <v>251.48766892046143</v>
      </c>
      <c r="BH77" s="457">
        <f>BG77/SQRT(10)</f>
        <v>79.527383723499682</v>
      </c>
      <c r="BJ77" s="615">
        <v>0.180555555555556</v>
      </c>
      <c r="BK77">
        <f t="shared" si="194"/>
        <v>0</v>
      </c>
      <c r="BL77">
        <f t="shared" si="169"/>
        <v>0</v>
      </c>
      <c r="BM77">
        <f t="shared" si="169"/>
        <v>0</v>
      </c>
      <c r="BN77">
        <f t="shared" si="169"/>
        <v>0</v>
      </c>
      <c r="BO77">
        <f t="shared" si="169"/>
        <v>0</v>
      </c>
      <c r="BP77">
        <f t="shared" si="169"/>
        <v>91.213006941907196</v>
      </c>
      <c r="BQ77">
        <f t="shared" si="170"/>
        <v>86.709948443765512</v>
      </c>
      <c r="BR77">
        <f t="shared" si="170"/>
        <v>93.411764705882348</v>
      </c>
      <c r="BS77">
        <f t="shared" si="170"/>
        <v>96.949226410982774</v>
      </c>
      <c r="BT77">
        <f t="shared" si="170"/>
        <v>88.073224852071007</v>
      </c>
      <c r="BU77">
        <f t="shared" si="170"/>
        <v>90.005471457231451</v>
      </c>
      <c r="BV77">
        <f t="shared" si="170"/>
        <v>97.573557508597631</v>
      </c>
      <c r="BW77" s="377">
        <f t="shared" si="171"/>
        <v>49.669331164712752</v>
      </c>
      <c r="BX77" s="365">
        <f t="shared" si="172"/>
        <v>47.627459377855772</v>
      </c>
      <c r="BY77" s="591" t="s">
        <v>183</v>
      </c>
      <c r="BZ77" s="545">
        <f>AVERAGE(BK77:BK79,BL77:BL79,BM77:BM79,BN77:BN79,BO77:BO79,BP77:BP79,BU77:BU79)</f>
        <v>25.759521231515546</v>
      </c>
      <c r="CA77" s="545">
        <f>STDEV(BK77:BU79)</f>
        <v>45.894265086057381</v>
      </c>
      <c r="CB77" s="548">
        <f>CA77/SQRT(10)</f>
        <v>14.513040921148487</v>
      </c>
      <c r="CD77" s="590">
        <v>0.180555555555556</v>
      </c>
      <c r="CE77" s="379"/>
      <c r="CF77" s="379"/>
      <c r="CG77" s="379"/>
      <c r="CH77" s="379"/>
      <c r="CI77" s="379"/>
      <c r="CJ77" s="379">
        <v>5004</v>
      </c>
      <c r="CK77" s="379">
        <v>4710</v>
      </c>
      <c r="CL77" s="379">
        <v>4447</v>
      </c>
      <c r="CM77" s="379">
        <v>4422</v>
      </c>
      <c r="CN77" s="379">
        <v>4741</v>
      </c>
      <c r="CO77" s="379"/>
      <c r="CP77" s="379">
        <v>4979</v>
      </c>
      <c r="CQ77" s="447">
        <f t="shared" si="195"/>
        <v>4717.166666666667</v>
      </c>
      <c r="CR77" s="446">
        <f t="shared" si="196"/>
        <v>249.62485186108108</v>
      </c>
      <c r="CS77" s="459" t="s">
        <v>183</v>
      </c>
      <c r="CT77" s="458">
        <f>AVERAGE(CE77:CE79,CF77:CF79,CG77:CG79,CH77:CH79,CI77:CI79,CJ77:CJ79,CK77:CK79,CP77:CP79,CO77:CO79,CN77:CN79,CM77:CM79,CL77:CL79)</f>
        <v>4656.8888888888887</v>
      </c>
      <c r="CU77" s="458">
        <f>STDEV(CE77:CP79)</f>
        <v>247.86616143985466</v>
      </c>
      <c r="CV77" s="457">
        <f>CU77/SQRT(10)</f>
        <v>78.38216250329414</v>
      </c>
      <c r="CX77" s="615">
        <v>0.180555555555556</v>
      </c>
      <c r="CY77">
        <f t="shared" si="197"/>
        <v>0</v>
      </c>
      <c r="CZ77">
        <f t="shared" si="173"/>
        <v>0</v>
      </c>
      <c r="DA77">
        <f t="shared" si="173"/>
        <v>0</v>
      </c>
      <c r="DB77">
        <f t="shared" si="173"/>
        <v>0</v>
      </c>
      <c r="DC77">
        <f t="shared" si="173"/>
        <v>0</v>
      </c>
      <c r="DD77">
        <f t="shared" si="173"/>
        <v>91.413956887102671</v>
      </c>
      <c r="DE77">
        <f t="shared" si="174"/>
        <v>89.936986824517845</v>
      </c>
      <c r="DF77">
        <f t="shared" si="174"/>
        <v>95.122994652406419</v>
      </c>
      <c r="DG77">
        <f t="shared" si="174"/>
        <v>96.36086293310089</v>
      </c>
      <c r="DH77">
        <f t="shared" si="174"/>
        <v>87.666420118343197</v>
      </c>
      <c r="DJ77">
        <f t="shared" si="198"/>
        <v>95.128009170806266</v>
      </c>
      <c r="DK77" s="377">
        <f t="shared" si="175"/>
        <v>46.050122141547099</v>
      </c>
      <c r="DL77" s="365">
        <f t="shared" si="176"/>
        <v>48.600682269486185</v>
      </c>
      <c r="DM77" s="591" t="s">
        <v>183</v>
      </c>
      <c r="DN77" s="545">
        <f>AVERAGE(CY77:CY79,CZ77:CZ79,DA77:DA79,DB77:DB79,DC77:DC79,DD77:DD79,DI77:DI79)</f>
        <v>15.16969106483173</v>
      </c>
      <c r="DO77" s="545">
        <f>STDEV(CY77:DI79)</f>
        <v>46.323484840475309</v>
      </c>
      <c r="DP77" s="548">
        <f>DO77/SQRT(10)</f>
        <v>14.648772125218365</v>
      </c>
      <c r="DR77" s="590">
        <v>0.180555555555556</v>
      </c>
      <c r="DS77" s="379"/>
      <c r="DT77" s="379"/>
      <c r="DU77" s="379"/>
      <c r="DV77" s="379"/>
      <c r="DW77" s="379"/>
      <c r="DX77" s="379">
        <v>4928</v>
      </c>
      <c r="DY77" s="379">
        <v>4713</v>
      </c>
      <c r="DZ77" s="379">
        <v>4349</v>
      </c>
      <c r="EA77" s="379">
        <v>4326</v>
      </c>
      <c r="EB77" s="379">
        <v>4642</v>
      </c>
      <c r="EC77" s="379">
        <v>4976</v>
      </c>
      <c r="ED77" s="379">
        <v>4903</v>
      </c>
      <c r="EE77" s="447">
        <f t="shared" si="199"/>
        <v>4691</v>
      </c>
      <c r="EF77" s="446">
        <f t="shared" si="200"/>
        <v>269.38572097768412</v>
      </c>
      <c r="EG77" s="459" t="s">
        <v>183</v>
      </c>
      <c r="EH77" s="458">
        <f>AVERAGE(DS77:DS79,DT77:DT79,DU77:DU79,DV77:DV79,DW77:DW79,DX77:DX79,DY77:DY79,ED77:ED79,EC77:EC79,EB77:EB79,EA77:EA79,DZ77:DZ79)</f>
        <v>4664.0952380952385</v>
      </c>
      <c r="EI77" s="458">
        <f>STDEV(DS77:ED79)</f>
        <v>263.7390575477786</v>
      </c>
      <c r="EJ77" s="457">
        <f>EI77/SQRT(10)</f>
        <v>83.401612979720284</v>
      </c>
      <c r="EL77" s="615">
        <v>0.180555555555556</v>
      </c>
      <c r="EM77">
        <f t="shared" si="201"/>
        <v>0</v>
      </c>
      <c r="EN77">
        <f t="shared" si="177"/>
        <v>0</v>
      </c>
      <c r="EO77">
        <f t="shared" si="177"/>
        <v>0</v>
      </c>
      <c r="EP77">
        <f t="shared" si="177"/>
        <v>0</v>
      </c>
      <c r="EQ77">
        <f t="shared" si="177"/>
        <v>0</v>
      </c>
      <c r="ER77">
        <f t="shared" si="177"/>
        <v>90.025575447570333</v>
      </c>
      <c r="ES77">
        <f t="shared" si="178"/>
        <v>89.994271529501617</v>
      </c>
      <c r="ET77">
        <f t="shared" si="178"/>
        <v>93.026737967914443</v>
      </c>
      <c r="EU77">
        <f t="shared" si="178"/>
        <v>94.268903900631955</v>
      </c>
      <c r="EV77">
        <f t="shared" si="178"/>
        <v>85.835798816568044</v>
      </c>
      <c r="EW77">
        <f t="shared" si="178"/>
        <v>90.753237278861945</v>
      </c>
      <c r="EX77">
        <f t="shared" si="178"/>
        <v>93.675964845242646</v>
      </c>
      <c r="EY77" s="377">
        <f t="shared" si="179"/>
        <v>49.445865903731665</v>
      </c>
      <c r="EZ77" s="365">
        <f t="shared" si="180"/>
        <v>47.385944743956792</v>
      </c>
      <c r="FA77" s="591" t="s">
        <v>183</v>
      </c>
      <c r="FB77" s="545">
        <f>AVERAGE(EM77:EM79,EN77:EN79,EO77:EO79,EP77:EP79,EQ77:EQ79,ER77:ER79,EW77:EW79)</f>
        <v>25.682260311843461</v>
      </c>
      <c r="FC77" s="545">
        <f>STDEV(EM77:EW79)</f>
        <v>45.604485812562984</v>
      </c>
      <c r="FD77" s="548">
        <f>FC77/SQRT(10)</f>
        <v>14.421404668853372</v>
      </c>
      <c r="FF77" s="590">
        <v>0.180555555555556</v>
      </c>
      <c r="FG77" s="379"/>
      <c r="FH77" s="379"/>
      <c r="FI77" s="379"/>
      <c r="FJ77" s="379"/>
      <c r="FK77" s="379"/>
      <c r="FL77" s="379">
        <v>4900</v>
      </c>
      <c r="FM77" s="379">
        <v>4793</v>
      </c>
      <c r="FN77" s="379">
        <v>4365</v>
      </c>
      <c r="FO77" s="379">
        <v>4339</v>
      </c>
      <c r="FP77" s="379">
        <v>4829</v>
      </c>
      <c r="FQ77" s="379"/>
      <c r="FR77" s="683"/>
      <c r="FS77" s="447">
        <f t="shared" si="202"/>
        <v>4645.2</v>
      </c>
      <c r="FT77" s="446">
        <f t="shared" si="203"/>
        <v>270.56459487523495</v>
      </c>
      <c r="FU77" s="459" t="s">
        <v>183</v>
      </c>
      <c r="FV77" s="458">
        <f>AVERAGE(FG77:FG79,FH77:FH79,FI77:FI79,FJ77:FJ79,FK77:FK79,FL77:FL79,FM77:FM79,FR77:FR79,FQ77:FQ79,FP77:FP79,FO77:FO79,FN77:FN79)</f>
        <v>4555.6000000000004</v>
      </c>
      <c r="FW77" s="458">
        <f>STDEV(FG77:FR79)</f>
        <v>282.14327667238246</v>
      </c>
      <c r="FX77" s="457">
        <f>FW77/SQRT(10)</f>
        <v>89.221538078778124</v>
      </c>
      <c r="FZ77" s="615">
        <v>0.180555555555556</v>
      </c>
      <c r="GA77">
        <f t="shared" si="204"/>
        <v>0</v>
      </c>
      <c r="GB77">
        <f t="shared" si="181"/>
        <v>0</v>
      </c>
      <c r="GC77">
        <f t="shared" si="181"/>
        <v>0</v>
      </c>
      <c r="GD77">
        <f t="shared" si="181"/>
        <v>0</v>
      </c>
      <c r="GE77">
        <f t="shared" si="181"/>
        <v>0</v>
      </c>
      <c r="GF77">
        <f t="shared" si="181"/>
        <v>89.514066496163679</v>
      </c>
      <c r="GG77">
        <f t="shared" si="182"/>
        <v>91.52186366240214</v>
      </c>
      <c r="GH77">
        <f t="shared" si="182"/>
        <v>93.368983957219257</v>
      </c>
      <c r="GI77">
        <f t="shared" si="182"/>
        <v>94.552190019612112</v>
      </c>
      <c r="GJ77">
        <f t="shared" si="182"/>
        <v>89.293639053254438</v>
      </c>
      <c r="GK77">
        <f t="shared" si="182"/>
        <v>0</v>
      </c>
      <c r="GL77">
        <f t="shared" si="182"/>
        <v>0</v>
      </c>
      <c r="GM77" s="377">
        <f t="shared" si="183"/>
        <v>41.659158471695598</v>
      </c>
      <c r="GN77" s="365">
        <f t="shared" si="184"/>
        <v>47.885192989829122</v>
      </c>
      <c r="GO77" s="591" t="s">
        <v>183</v>
      </c>
      <c r="GP77" s="545">
        <f>AVERAGE(GA77:GA79,GB77:GB79,GC77:GC79,GD77:GD79,GE77:GE79,GF77:GF79,GK77:GK79)</f>
        <v>12.65027750230527</v>
      </c>
      <c r="GQ77" s="545">
        <f>STDEV(GA77:GK79)</f>
        <v>45.480526688251651</v>
      </c>
      <c r="GR77" s="548">
        <f>GQ77/SQRT(10)</f>
        <v>14.382205351894996</v>
      </c>
      <c r="GT77" s="590">
        <v>0.180555555555556</v>
      </c>
      <c r="GU77" s="379"/>
      <c r="GV77" s="379"/>
      <c r="GW77" s="379"/>
      <c r="GX77" s="379"/>
      <c r="GY77" s="379"/>
      <c r="GZ77" s="379">
        <v>4901</v>
      </c>
      <c r="HA77" s="379">
        <v>4615</v>
      </c>
      <c r="HB77" s="379">
        <v>4389</v>
      </c>
      <c r="HC77" s="379">
        <v>4381</v>
      </c>
      <c r="HD77" s="379">
        <v>4809</v>
      </c>
      <c r="HE77" s="379">
        <v>5259</v>
      </c>
      <c r="HF77" s="379">
        <v>4924</v>
      </c>
      <c r="HG77" s="447">
        <f t="shared" si="205"/>
        <v>4754</v>
      </c>
      <c r="HH77" s="446">
        <f t="shared" si="206"/>
        <v>316.28942442010293</v>
      </c>
      <c r="HI77" s="459" t="s">
        <v>183</v>
      </c>
      <c r="HJ77" s="458">
        <f>AVERAGE(GU77:GU79,GV77:GV79,GW77:GW79,GX77:GX79,GY77:GY79,GZ77:GZ79,HA77:HA79,HF77:HF79,HE77:HE79,HD77:HD79,HC77:HC79,HB77:HB79)</f>
        <v>4721.333333333333</v>
      </c>
      <c r="HK77" s="458">
        <f>STDEV(GU77:HF79)</f>
        <v>300.2696010809841</v>
      </c>
      <c r="HL77" s="457">
        <f>HK77/SQRT(10)</f>
        <v>94.953585152606706</v>
      </c>
      <c r="HN77" s="615">
        <v>0.180555555555556</v>
      </c>
      <c r="HO77">
        <f t="shared" si="207"/>
        <v>0</v>
      </c>
      <c r="HP77">
        <f t="shared" si="185"/>
        <v>0</v>
      </c>
      <c r="HQ77">
        <f t="shared" si="185"/>
        <v>0</v>
      </c>
      <c r="HR77">
        <f t="shared" si="185"/>
        <v>0</v>
      </c>
      <c r="HS77">
        <f t="shared" si="185"/>
        <v>0</v>
      </c>
      <c r="HT77">
        <f t="shared" si="185"/>
        <v>89.532334672999639</v>
      </c>
      <c r="HU77">
        <f t="shared" si="186"/>
        <v>88.122971166698491</v>
      </c>
      <c r="HV77">
        <f t="shared" si="186"/>
        <v>93.882352941176478</v>
      </c>
      <c r="HW77">
        <f t="shared" si="186"/>
        <v>95.467422096317279</v>
      </c>
      <c r="HX77">
        <f t="shared" si="186"/>
        <v>88.923816568047343</v>
      </c>
      <c r="HY77">
        <f t="shared" si="186"/>
        <v>95.914645267189485</v>
      </c>
      <c r="HZ77">
        <f t="shared" si="186"/>
        <v>94.077187619411546</v>
      </c>
      <c r="IA77" s="377">
        <f t="shared" si="187"/>
        <v>50.167594792038969</v>
      </c>
      <c r="IB77" s="365">
        <f t="shared" si="188"/>
        <v>48.095761731249226</v>
      </c>
      <c r="IC77" s="591" t="s">
        <v>183</v>
      </c>
      <c r="ID77" s="545">
        <f>AVERAGE(HO77:HO79,HP77:HP79,HQ77:HQ79,HR77:HR79,HS77:HS79,HT77:HT79,HY77:HY79)</f>
        <v>26.219558547951131</v>
      </c>
      <c r="IE77" s="545">
        <f>STDEV(HO77:HY79)</f>
        <v>46.293443967464036</v>
      </c>
      <c r="IF77" s="548">
        <f>IE77/SQRT(10)</f>
        <v>14.639272367056813</v>
      </c>
    </row>
    <row r="78" spans="2:240" ht="16.5" thickTop="1" thickBot="1" x14ac:dyDescent="0.4">
      <c r="B78" s="587">
        <v>0.194444444444445</v>
      </c>
      <c r="C78" s="379"/>
      <c r="D78" s="379"/>
      <c r="E78" s="379"/>
      <c r="F78" s="379"/>
      <c r="G78" s="379"/>
      <c r="H78" s="393">
        <v>4784</v>
      </c>
      <c r="I78" s="393">
        <v>4573</v>
      </c>
      <c r="J78" s="393">
        <v>4485</v>
      </c>
      <c r="K78" s="379">
        <v>4374</v>
      </c>
      <c r="L78" s="393">
        <v>4717</v>
      </c>
      <c r="M78" s="393">
        <v>4881</v>
      </c>
      <c r="N78" s="379">
        <v>5073</v>
      </c>
      <c r="O78" s="447">
        <f t="shared" si="189"/>
        <v>4698.1428571428569</v>
      </c>
      <c r="P78" s="446">
        <f t="shared" si="190"/>
        <v>240.77681821653053</v>
      </c>
      <c r="Q78" s="455"/>
      <c r="R78" s="458"/>
      <c r="S78" s="454"/>
      <c r="T78" s="453"/>
      <c r="V78" s="448">
        <v>0.194444444444445</v>
      </c>
      <c r="W78">
        <f t="shared" si="191"/>
        <v>0</v>
      </c>
      <c r="X78">
        <f t="shared" si="165"/>
        <v>0</v>
      </c>
      <c r="Y78">
        <f t="shared" si="165"/>
        <v>0</v>
      </c>
      <c r="Z78">
        <f t="shared" si="165"/>
        <v>0</v>
      </c>
      <c r="AA78">
        <f t="shared" si="165"/>
        <v>0</v>
      </c>
      <c r="AB78">
        <f t="shared" si="165"/>
        <v>87.394957983193279</v>
      </c>
      <c r="AC78">
        <f t="shared" si="166"/>
        <v>87.320985296925727</v>
      </c>
      <c r="AD78">
        <f t="shared" si="166"/>
        <v>95.935828877005349</v>
      </c>
      <c r="AE78">
        <f t="shared" si="166"/>
        <v>95.314883416866422</v>
      </c>
      <c r="AF78">
        <f t="shared" si="166"/>
        <v>87.222633136094672</v>
      </c>
      <c r="AG78">
        <f t="shared" si="166"/>
        <v>89.020609155571776</v>
      </c>
      <c r="AH78">
        <f t="shared" si="166"/>
        <v>96.923958731371798</v>
      </c>
      <c r="AI78" s="377">
        <f t="shared" si="167"/>
        <v>49.291808896877932</v>
      </c>
      <c r="AJ78" s="365">
        <f t="shared" si="168"/>
        <v>47.28360533549877</v>
      </c>
      <c r="AK78" s="546"/>
      <c r="AL78" s="545"/>
      <c r="AM78" s="544"/>
      <c r="AN78" s="543"/>
      <c r="AP78" s="587">
        <v>0.194444444444445</v>
      </c>
      <c r="AQ78" s="379"/>
      <c r="AR78" s="379"/>
      <c r="AS78" s="379"/>
      <c r="AT78" s="379"/>
      <c r="AU78" s="379"/>
      <c r="AV78" s="393">
        <v>4965</v>
      </c>
      <c r="AW78" s="393">
        <v>4611</v>
      </c>
      <c r="AX78" s="393">
        <v>4462</v>
      </c>
      <c r="AY78" s="393">
        <v>4460</v>
      </c>
      <c r="AZ78" s="393">
        <v>4562</v>
      </c>
      <c r="BA78" s="393">
        <v>4888</v>
      </c>
      <c r="BB78" s="393">
        <v>4900</v>
      </c>
      <c r="BC78" s="447">
        <f t="shared" si="192"/>
        <v>4692.5714285714284</v>
      </c>
      <c r="BD78" s="446">
        <f t="shared" si="193"/>
        <v>218.4764343835563</v>
      </c>
      <c r="BE78" s="455"/>
      <c r="BF78" s="458"/>
      <c r="BG78" s="454"/>
      <c r="BH78" s="453"/>
      <c r="BJ78" s="448">
        <v>0.194444444444445</v>
      </c>
      <c r="BK78">
        <f t="shared" si="194"/>
        <v>0</v>
      </c>
      <c r="BL78">
        <f t="shared" si="169"/>
        <v>0</v>
      </c>
      <c r="BM78">
        <f t="shared" si="169"/>
        <v>0</v>
      </c>
      <c r="BN78">
        <f t="shared" si="169"/>
        <v>0</v>
      </c>
      <c r="BO78">
        <f t="shared" si="169"/>
        <v>0</v>
      </c>
      <c r="BP78">
        <f t="shared" si="169"/>
        <v>90.701497990500542</v>
      </c>
      <c r="BQ78">
        <f t="shared" si="170"/>
        <v>88.046591560053471</v>
      </c>
      <c r="BR78">
        <f t="shared" si="170"/>
        <v>95.443850267379688</v>
      </c>
      <c r="BS78">
        <f t="shared" si="170"/>
        <v>97.188930050119851</v>
      </c>
      <c r="BT78">
        <f t="shared" si="170"/>
        <v>84.35650887573965</v>
      </c>
      <c r="BU78">
        <f t="shared" si="170"/>
        <v>89.148276490972094</v>
      </c>
      <c r="BV78">
        <f t="shared" si="170"/>
        <v>93.618647306075658</v>
      </c>
      <c r="BW78" s="377">
        <f t="shared" si="171"/>
        <v>49.535059566796846</v>
      </c>
      <c r="BX78" s="365">
        <f t="shared" si="172"/>
        <v>47.546475266920737</v>
      </c>
      <c r="BY78" s="546"/>
      <c r="BZ78" s="545"/>
      <c r="CA78" s="544"/>
      <c r="CB78" s="543"/>
      <c r="CD78" s="587">
        <v>0.194444444444445</v>
      </c>
      <c r="CE78" s="379"/>
      <c r="CF78" s="379"/>
      <c r="CG78" s="379"/>
      <c r="CH78" s="379"/>
      <c r="CI78" s="379"/>
      <c r="CJ78" s="393">
        <v>5011</v>
      </c>
      <c r="CK78" s="393">
        <v>4495</v>
      </c>
      <c r="CL78" s="393">
        <v>4253</v>
      </c>
      <c r="CM78" s="393">
        <v>4510</v>
      </c>
      <c r="CN78" s="393">
        <v>4559</v>
      </c>
      <c r="CO78" s="379"/>
      <c r="CP78" s="393">
        <v>4904</v>
      </c>
      <c r="CQ78" s="447">
        <f t="shared" si="195"/>
        <v>4622</v>
      </c>
      <c r="CR78" s="446">
        <f t="shared" si="196"/>
        <v>282.71823428990217</v>
      </c>
      <c r="CS78" s="455"/>
      <c r="CT78" s="458"/>
      <c r="CU78" s="454"/>
      <c r="CV78" s="453"/>
      <c r="CX78" s="448">
        <v>0.194444444444445</v>
      </c>
      <c r="CY78">
        <f t="shared" si="197"/>
        <v>0</v>
      </c>
      <c r="CZ78">
        <f t="shared" si="173"/>
        <v>0</v>
      </c>
      <c r="DA78">
        <f t="shared" si="173"/>
        <v>0</v>
      </c>
      <c r="DB78">
        <f t="shared" si="173"/>
        <v>0</v>
      </c>
      <c r="DC78">
        <f t="shared" si="173"/>
        <v>0</v>
      </c>
      <c r="DD78">
        <f t="shared" si="173"/>
        <v>91.54183412495432</v>
      </c>
      <c r="DE78">
        <f t="shared" si="174"/>
        <v>85.831582967347714</v>
      </c>
      <c r="DF78">
        <f t="shared" si="174"/>
        <v>90.973262032085572</v>
      </c>
      <c r="DG78">
        <f t="shared" si="174"/>
        <v>98.278492046197428</v>
      </c>
      <c r="DH78">
        <f t="shared" si="174"/>
        <v>84.30103550295857</v>
      </c>
      <c r="DJ78">
        <f t="shared" si="198"/>
        <v>93.695070691631642</v>
      </c>
      <c r="DK78" s="377">
        <f t="shared" si="175"/>
        <v>45.092620667354353</v>
      </c>
      <c r="DL78" s="365">
        <f t="shared" si="176"/>
        <v>47.673641253895681</v>
      </c>
      <c r="DM78" s="546"/>
      <c r="DN78" s="545"/>
      <c r="DO78" s="544"/>
      <c r="DP78" s="543"/>
      <c r="DR78" s="587">
        <v>0.194444444444445</v>
      </c>
      <c r="DS78" s="379"/>
      <c r="DT78" s="379"/>
      <c r="DU78" s="379"/>
      <c r="DV78" s="379"/>
      <c r="DW78" s="379"/>
      <c r="DX78" s="393">
        <v>5019</v>
      </c>
      <c r="DY78" s="393">
        <v>4584</v>
      </c>
      <c r="DZ78" s="393">
        <v>4339</v>
      </c>
      <c r="EA78" s="393">
        <v>4365</v>
      </c>
      <c r="EB78" s="393">
        <v>4683</v>
      </c>
      <c r="EC78" s="393">
        <v>4926</v>
      </c>
      <c r="ED78" s="393">
        <v>4974</v>
      </c>
      <c r="EE78" s="447">
        <f t="shared" si="199"/>
        <v>4698.5714285714284</v>
      </c>
      <c r="EF78" s="446">
        <f t="shared" si="200"/>
        <v>284.07443692505262</v>
      </c>
      <c r="EG78" s="455"/>
      <c r="EH78" s="458"/>
      <c r="EI78" s="454"/>
      <c r="EJ78" s="453"/>
      <c r="EL78" s="448">
        <v>0.194444444444445</v>
      </c>
      <c r="EM78">
        <f t="shared" si="201"/>
        <v>0</v>
      </c>
      <c r="EN78">
        <f t="shared" si="177"/>
        <v>0</v>
      </c>
      <c r="EO78">
        <f t="shared" si="177"/>
        <v>0</v>
      </c>
      <c r="EP78">
        <f t="shared" si="177"/>
        <v>0</v>
      </c>
      <c r="EQ78">
        <f t="shared" si="177"/>
        <v>0</v>
      </c>
      <c r="ER78">
        <f t="shared" si="177"/>
        <v>91.687979539641944</v>
      </c>
      <c r="ES78">
        <f t="shared" si="178"/>
        <v>87.531029215199538</v>
      </c>
      <c r="ET78">
        <f t="shared" si="178"/>
        <v>92.81283422459893</v>
      </c>
      <c r="EU78">
        <f t="shared" si="178"/>
        <v>95.118762257572456</v>
      </c>
      <c r="EV78">
        <f t="shared" si="178"/>
        <v>86.593934911242599</v>
      </c>
      <c r="EW78">
        <f t="shared" si="178"/>
        <v>89.841327740288165</v>
      </c>
      <c r="EX78">
        <f t="shared" si="178"/>
        <v>95.032479938861286</v>
      </c>
      <c r="EY78" s="377">
        <f t="shared" si="179"/>
        <v>49.4168970807767</v>
      </c>
      <c r="EZ78" s="365">
        <f t="shared" si="180"/>
        <v>47.36857042732759</v>
      </c>
      <c r="FA78" s="546"/>
      <c r="FB78" s="545"/>
      <c r="FC78" s="544"/>
      <c r="FD78" s="543"/>
      <c r="FF78" s="587">
        <v>0.194444444444445</v>
      </c>
      <c r="FG78" s="379"/>
      <c r="FH78" s="379"/>
      <c r="FI78" s="379"/>
      <c r="FJ78" s="379"/>
      <c r="FK78" s="379"/>
      <c r="FL78" s="393">
        <v>4842</v>
      </c>
      <c r="FM78" s="393">
        <v>4506</v>
      </c>
      <c r="FN78" s="393">
        <v>4219</v>
      </c>
      <c r="FO78" s="393">
        <v>4062</v>
      </c>
      <c r="FP78" s="393">
        <v>4767</v>
      </c>
      <c r="FQ78" s="379"/>
      <c r="FR78" s="683"/>
      <c r="FS78" s="447">
        <f t="shared" si="202"/>
        <v>4479.2</v>
      </c>
      <c r="FT78" s="446">
        <f t="shared" si="203"/>
        <v>337.98328361029928</v>
      </c>
      <c r="FU78" s="455"/>
      <c r="FV78" s="458"/>
      <c r="FW78" s="454"/>
      <c r="FX78" s="453"/>
      <c r="FZ78" s="448">
        <v>0.194444444444445</v>
      </c>
      <c r="GA78">
        <f t="shared" si="204"/>
        <v>0</v>
      </c>
      <c r="GB78">
        <f t="shared" si="181"/>
        <v>0</v>
      </c>
      <c r="GC78">
        <f t="shared" si="181"/>
        <v>0</v>
      </c>
      <c r="GD78">
        <f t="shared" si="181"/>
        <v>0</v>
      </c>
      <c r="GE78">
        <f t="shared" si="181"/>
        <v>0</v>
      </c>
      <c r="GF78">
        <f t="shared" si="181"/>
        <v>88.454512239678479</v>
      </c>
      <c r="GG78">
        <f t="shared" si="182"/>
        <v>86.04162688562154</v>
      </c>
      <c r="GH78">
        <f t="shared" si="182"/>
        <v>90.245989304812838</v>
      </c>
      <c r="GI78">
        <f t="shared" si="182"/>
        <v>88.51601656134234</v>
      </c>
      <c r="GJ78">
        <f t="shared" si="182"/>
        <v>88.147189349112438</v>
      </c>
      <c r="GK78">
        <f t="shared" si="182"/>
        <v>0</v>
      </c>
      <c r="GL78">
        <f t="shared" si="182"/>
        <v>0</v>
      </c>
      <c r="GM78" s="377">
        <f t="shared" si="183"/>
        <v>40.127757667324325</v>
      </c>
      <c r="GN78" s="365">
        <f t="shared" si="184"/>
        <v>46.113020684880183</v>
      </c>
      <c r="GO78" s="546"/>
      <c r="GP78" s="545"/>
      <c r="GQ78" s="544"/>
      <c r="GR78" s="543"/>
      <c r="GT78" s="587">
        <v>0.194444444444445</v>
      </c>
      <c r="GU78" s="379"/>
      <c r="GV78" s="379"/>
      <c r="GW78" s="379"/>
      <c r="GX78" s="379"/>
      <c r="GY78" s="379"/>
      <c r="GZ78" s="393">
        <v>4890</v>
      </c>
      <c r="HA78" s="393">
        <v>4766</v>
      </c>
      <c r="HB78" s="393">
        <v>4367</v>
      </c>
      <c r="HC78" s="393">
        <v>4044</v>
      </c>
      <c r="HD78" s="393">
        <v>4726</v>
      </c>
      <c r="HE78" s="393">
        <v>5136</v>
      </c>
      <c r="HF78" s="393">
        <v>4955</v>
      </c>
      <c r="HG78" s="447">
        <f t="shared" si="205"/>
        <v>4697.7142857142853</v>
      </c>
      <c r="HH78" s="446">
        <f t="shared" si="206"/>
        <v>373.5954649464731</v>
      </c>
      <c r="HI78" s="455"/>
      <c r="HJ78" s="458"/>
      <c r="HK78" s="454"/>
      <c r="HL78" s="453"/>
      <c r="HN78" s="448">
        <v>0.194444444444445</v>
      </c>
      <c r="HO78">
        <f t="shared" si="207"/>
        <v>0</v>
      </c>
      <c r="HP78">
        <f t="shared" si="185"/>
        <v>0</v>
      </c>
      <c r="HQ78">
        <f t="shared" si="185"/>
        <v>0</v>
      </c>
      <c r="HR78">
        <f t="shared" si="185"/>
        <v>0</v>
      </c>
      <c r="HS78">
        <f t="shared" si="185"/>
        <v>0</v>
      </c>
      <c r="HT78">
        <f t="shared" si="185"/>
        <v>89.331384727804164</v>
      </c>
      <c r="HU78">
        <f t="shared" si="186"/>
        <v>91.006301317548207</v>
      </c>
      <c r="HV78">
        <f t="shared" si="186"/>
        <v>93.411764705882348</v>
      </c>
      <c r="HW78">
        <f t="shared" si="186"/>
        <v>88.123774242754422</v>
      </c>
      <c r="HX78">
        <f t="shared" si="186"/>
        <v>87.389053254437869</v>
      </c>
      <c r="HY78">
        <f t="shared" si="186"/>
        <v>93.671347802298015</v>
      </c>
      <c r="HZ78">
        <f t="shared" si="186"/>
        <v>94.669468857470378</v>
      </c>
      <c r="IA78" s="377">
        <f t="shared" si="187"/>
        <v>49.357602368247719</v>
      </c>
      <c r="IB78" s="365">
        <f t="shared" si="188"/>
        <v>47.293833160345436</v>
      </c>
      <c r="IC78" s="546"/>
      <c r="ID78" s="545"/>
      <c r="IE78" s="544"/>
      <c r="IF78" s="543"/>
    </row>
    <row r="79" spans="2:240" ht="16.5" thickTop="1" thickBot="1" x14ac:dyDescent="0.4">
      <c r="B79" s="614">
        <v>0.20833333333333301</v>
      </c>
      <c r="C79" s="393"/>
      <c r="D79" s="393"/>
      <c r="E79" s="393"/>
      <c r="F79" s="393"/>
      <c r="G79" s="393"/>
      <c r="H79" s="379">
        <v>4767</v>
      </c>
      <c r="I79" s="379">
        <v>4572</v>
      </c>
      <c r="J79" s="379">
        <v>4593</v>
      </c>
      <c r="K79" s="393">
        <v>4591</v>
      </c>
      <c r="L79" s="379">
        <v>4551</v>
      </c>
      <c r="M79" s="379">
        <v>4793</v>
      </c>
      <c r="N79" s="393">
        <v>5038</v>
      </c>
      <c r="O79" s="447">
        <f t="shared" si="189"/>
        <v>4700.7142857142853</v>
      </c>
      <c r="P79" s="446">
        <f t="shared" si="190"/>
        <v>177.6201136186574</v>
      </c>
      <c r="Q79" s="445"/>
      <c r="R79" s="443"/>
      <c r="S79" s="443"/>
      <c r="T79" s="442"/>
      <c r="V79" s="613">
        <v>0.20833333333333301</v>
      </c>
      <c r="W79">
        <f t="shared" si="191"/>
        <v>0</v>
      </c>
      <c r="X79">
        <f t="shared" si="165"/>
        <v>0</v>
      </c>
      <c r="Y79">
        <f t="shared" si="165"/>
        <v>0</v>
      </c>
      <c r="Z79">
        <f t="shared" si="165"/>
        <v>0</v>
      </c>
      <c r="AA79">
        <f t="shared" si="165"/>
        <v>0</v>
      </c>
      <c r="AB79">
        <f t="shared" si="165"/>
        <v>87.084398976982101</v>
      </c>
      <c r="AC79">
        <f t="shared" si="166"/>
        <v>87.301890395264465</v>
      </c>
      <c r="AD79">
        <f t="shared" si="166"/>
        <v>98.245989304812838</v>
      </c>
      <c r="AE79">
        <f t="shared" si="166"/>
        <v>100.04358247984311</v>
      </c>
      <c r="AF79">
        <f t="shared" si="166"/>
        <v>84.153106508875737</v>
      </c>
      <c r="AG79">
        <f t="shared" si="166"/>
        <v>87.415648367681925</v>
      </c>
      <c r="AH79">
        <f t="shared" si="166"/>
        <v>96.255254107756969</v>
      </c>
      <c r="AI79" s="377">
        <f t="shared" si="167"/>
        <v>49.476783275769101</v>
      </c>
      <c r="AJ79" s="365">
        <f t="shared" si="168"/>
        <v>47.604698738460961</v>
      </c>
      <c r="AK79" s="537"/>
      <c r="AL79" s="536"/>
      <c r="AM79" s="536"/>
      <c r="AN79" s="535"/>
      <c r="AP79" s="614">
        <v>0.20833333333333301</v>
      </c>
      <c r="AQ79" s="393"/>
      <c r="AR79" s="393"/>
      <c r="AS79" s="393"/>
      <c r="AT79" s="393"/>
      <c r="AU79" s="393"/>
      <c r="AV79" s="379">
        <v>4813</v>
      </c>
      <c r="AW79" s="379">
        <v>4417</v>
      </c>
      <c r="AX79" s="379">
        <v>4344</v>
      </c>
      <c r="AY79" s="379">
        <v>4448</v>
      </c>
      <c r="AZ79" s="379">
        <v>4575</v>
      </c>
      <c r="BA79" s="379">
        <v>5042</v>
      </c>
      <c r="BB79" s="379">
        <v>4931</v>
      </c>
      <c r="BC79" s="447">
        <f t="shared" si="192"/>
        <v>4652.8571428571431</v>
      </c>
      <c r="BD79" s="446">
        <f t="shared" si="193"/>
        <v>274.9214606461444</v>
      </c>
      <c r="BE79" s="445"/>
      <c r="BF79" s="443"/>
      <c r="BG79" s="443"/>
      <c r="BH79" s="442"/>
      <c r="BJ79" s="613">
        <v>0.20833333333333301</v>
      </c>
      <c r="BK79">
        <f t="shared" si="194"/>
        <v>0</v>
      </c>
      <c r="BL79">
        <f t="shared" si="169"/>
        <v>0</v>
      </c>
      <c r="BM79">
        <f t="shared" si="169"/>
        <v>0</v>
      </c>
      <c r="BN79">
        <f t="shared" si="169"/>
        <v>0</v>
      </c>
      <c r="BO79">
        <f t="shared" si="169"/>
        <v>0</v>
      </c>
      <c r="BP79">
        <f t="shared" si="169"/>
        <v>87.924735111435879</v>
      </c>
      <c r="BQ79">
        <f t="shared" si="170"/>
        <v>84.342180637769715</v>
      </c>
      <c r="BR79">
        <f t="shared" si="170"/>
        <v>92.919786096256686</v>
      </c>
      <c r="BS79">
        <f t="shared" si="170"/>
        <v>96.927435171061234</v>
      </c>
      <c r="BT79">
        <f t="shared" si="170"/>
        <v>84.596893491124263</v>
      </c>
      <c r="BU79">
        <f t="shared" si="170"/>
        <v>91.956957869779316</v>
      </c>
      <c r="BV79">
        <f t="shared" si="170"/>
        <v>94.210928544134504</v>
      </c>
      <c r="BW79" s="377">
        <f t="shared" si="171"/>
        <v>48.969817125220636</v>
      </c>
      <c r="BX79" s="365">
        <f t="shared" si="172"/>
        <v>47.018741394389359</v>
      </c>
      <c r="BY79" s="537"/>
      <c r="BZ79" s="536"/>
      <c r="CA79" s="536"/>
      <c r="CB79" s="535"/>
      <c r="CD79" s="614">
        <v>0.20833333333333301</v>
      </c>
      <c r="CE79" s="393"/>
      <c r="CF79" s="393"/>
      <c r="CG79" s="393"/>
      <c r="CH79" s="393"/>
      <c r="CI79" s="393"/>
      <c r="CJ79" s="379">
        <v>4932</v>
      </c>
      <c r="CK79" s="379">
        <v>4459</v>
      </c>
      <c r="CL79" s="379">
        <v>4391</v>
      </c>
      <c r="CM79" s="379">
        <v>4440</v>
      </c>
      <c r="CN79" s="379">
        <v>4643</v>
      </c>
      <c r="CO79" s="393"/>
      <c r="CP79" s="379">
        <v>4924</v>
      </c>
      <c r="CQ79" s="447">
        <f t="shared" si="195"/>
        <v>4631.5</v>
      </c>
      <c r="CR79" s="446">
        <f t="shared" si="196"/>
        <v>245.05407566494381</v>
      </c>
      <c r="CS79" s="445"/>
      <c r="CT79" s="443"/>
      <c r="CU79" s="443"/>
      <c r="CV79" s="442"/>
      <c r="CX79" s="613">
        <v>0.20833333333333301</v>
      </c>
      <c r="CY79">
        <f t="shared" si="197"/>
        <v>0</v>
      </c>
      <c r="CZ79">
        <f t="shared" si="173"/>
        <v>0</v>
      </c>
      <c r="DA79">
        <f t="shared" si="173"/>
        <v>0</v>
      </c>
      <c r="DB79">
        <f t="shared" si="173"/>
        <v>0</v>
      </c>
      <c r="DC79">
        <f t="shared" si="173"/>
        <v>0</v>
      </c>
      <c r="DD79">
        <f t="shared" si="173"/>
        <v>90.098648154914144</v>
      </c>
      <c r="DE79">
        <f t="shared" si="174"/>
        <v>85.144166507542479</v>
      </c>
      <c r="DF79">
        <f t="shared" si="174"/>
        <v>93.925133689839569</v>
      </c>
      <c r="DG79">
        <f t="shared" si="174"/>
        <v>96.753105251688822</v>
      </c>
      <c r="DH79">
        <f t="shared" si="174"/>
        <v>85.854289940828394</v>
      </c>
      <c r="DJ79">
        <f t="shared" si="198"/>
        <v>94.077187619411546</v>
      </c>
      <c r="DK79" s="377">
        <f t="shared" si="175"/>
        <v>45.177534354481338</v>
      </c>
      <c r="DL79" s="365">
        <f t="shared" si="176"/>
        <v>47.73916701066112</v>
      </c>
      <c r="DM79" s="537"/>
      <c r="DN79" s="536"/>
      <c r="DO79" s="536"/>
      <c r="DP79" s="535"/>
      <c r="DR79" s="614">
        <v>0.20833333333333301</v>
      </c>
      <c r="DS79" s="393"/>
      <c r="DT79" s="393"/>
      <c r="DU79" s="393"/>
      <c r="DV79" s="393"/>
      <c r="DW79" s="393"/>
      <c r="DX79" s="379">
        <v>4848</v>
      </c>
      <c r="DY79" s="379">
        <v>4613</v>
      </c>
      <c r="DZ79" s="379">
        <v>4244</v>
      </c>
      <c r="EA79" s="379">
        <v>4216</v>
      </c>
      <c r="EB79" s="379">
        <v>4687</v>
      </c>
      <c r="EC79" s="379">
        <v>4850</v>
      </c>
      <c r="ED79" s="379">
        <v>4761</v>
      </c>
      <c r="EE79" s="447">
        <f t="shared" si="199"/>
        <v>4602.7142857142853</v>
      </c>
      <c r="EF79" s="446">
        <f t="shared" si="200"/>
        <v>268.26710214865722</v>
      </c>
      <c r="EG79" s="445"/>
      <c r="EH79" s="443"/>
      <c r="EI79" s="443"/>
      <c r="EJ79" s="442"/>
      <c r="EL79" s="613">
        <v>0.20833333333333301</v>
      </c>
      <c r="EM79">
        <f t="shared" si="201"/>
        <v>0</v>
      </c>
      <c r="EN79">
        <f t="shared" si="177"/>
        <v>0</v>
      </c>
      <c r="EO79">
        <f t="shared" si="177"/>
        <v>0</v>
      </c>
      <c r="EP79">
        <f t="shared" si="177"/>
        <v>0</v>
      </c>
      <c r="EQ79">
        <f t="shared" si="177"/>
        <v>0</v>
      </c>
      <c r="ER79">
        <f t="shared" si="177"/>
        <v>88.564121300694183</v>
      </c>
      <c r="ES79">
        <f t="shared" si="178"/>
        <v>88.084781363375981</v>
      </c>
      <c r="ET79">
        <f t="shared" si="178"/>
        <v>90.780748663101605</v>
      </c>
      <c r="EU79">
        <f t="shared" si="178"/>
        <v>91.871867509261278</v>
      </c>
      <c r="EV79">
        <f t="shared" si="178"/>
        <v>86.667899408284015</v>
      </c>
      <c r="EW79">
        <f t="shared" si="178"/>
        <v>88.455225241656038</v>
      </c>
      <c r="EX79">
        <f t="shared" si="178"/>
        <v>90.962934658005352</v>
      </c>
      <c r="EY79" s="377">
        <f t="shared" si="179"/>
        <v>48.584058498761195</v>
      </c>
      <c r="EZ79" s="365">
        <f t="shared" si="180"/>
        <v>46.535201917629301</v>
      </c>
      <c r="FA79" s="537"/>
      <c r="FB79" s="536"/>
      <c r="FC79" s="536"/>
      <c r="FD79" s="535"/>
      <c r="FF79" s="614">
        <v>0.20833333333333301</v>
      </c>
      <c r="FG79" s="393"/>
      <c r="FH79" s="393"/>
      <c r="FI79" s="393"/>
      <c r="FJ79" s="393"/>
      <c r="FK79" s="393"/>
      <c r="FL79" s="379">
        <v>4800</v>
      </c>
      <c r="FM79" s="379">
        <v>4687</v>
      </c>
      <c r="FN79" s="379">
        <v>4493</v>
      </c>
      <c r="FO79" s="379">
        <v>4099</v>
      </c>
      <c r="FP79" s="379">
        <v>4633</v>
      </c>
      <c r="FQ79" s="393"/>
      <c r="FR79" s="684"/>
      <c r="FS79" s="447">
        <f t="shared" si="202"/>
        <v>4542.3999999999996</v>
      </c>
      <c r="FT79" s="446">
        <f t="shared" si="203"/>
        <v>271.34811589543051</v>
      </c>
      <c r="FU79" s="445"/>
      <c r="FV79" s="443"/>
      <c r="FW79" s="443"/>
      <c r="FX79" s="442"/>
      <c r="FZ79" s="613">
        <v>0.20833333333333301</v>
      </c>
      <c r="GA79">
        <f t="shared" si="204"/>
        <v>0</v>
      </c>
      <c r="GB79">
        <f t="shared" si="181"/>
        <v>0</v>
      </c>
      <c r="GC79">
        <f t="shared" si="181"/>
        <v>0</v>
      </c>
      <c r="GD79">
        <f t="shared" si="181"/>
        <v>0</v>
      </c>
      <c r="GE79">
        <f t="shared" si="181"/>
        <v>0</v>
      </c>
      <c r="GF79">
        <f t="shared" si="181"/>
        <v>87.687248812568512</v>
      </c>
      <c r="GG79">
        <f t="shared" si="182"/>
        <v>89.497804086308946</v>
      </c>
      <c r="GH79">
        <f t="shared" si="182"/>
        <v>96.106951871657756</v>
      </c>
      <c r="GI79">
        <f t="shared" si="182"/>
        <v>89.322292438439746</v>
      </c>
      <c r="GJ79">
        <f t="shared" si="182"/>
        <v>85.669378698224847</v>
      </c>
      <c r="GK79">
        <f t="shared" si="182"/>
        <v>0</v>
      </c>
      <c r="GL79">
        <f t="shared" si="182"/>
        <v>0</v>
      </c>
      <c r="GM79" s="377">
        <f t="shared" si="183"/>
        <v>40.753061446109079</v>
      </c>
      <c r="GN79" s="365">
        <f t="shared" si="184"/>
        <v>46.887353222499158</v>
      </c>
      <c r="GO79" s="537"/>
      <c r="GP79" s="536"/>
      <c r="GQ79" s="536"/>
      <c r="GR79" s="535"/>
      <c r="GT79" s="614">
        <v>0.20833333333333301</v>
      </c>
      <c r="GU79" s="393"/>
      <c r="GV79" s="393"/>
      <c r="GW79" s="393"/>
      <c r="GX79" s="393"/>
      <c r="GY79" s="393"/>
      <c r="GZ79" s="379">
        <v>4798</v>
      </c>
      <c r="HA79" s="379">
        <v>4669</v>
      </c>
      <c r="HB79" s="379">
        <v>4524</v>
      </c>
      <c r="HC79" s="379">
        <v>4420</v>
      </c>
      <c r="HD79" s="379">
        <v>4662</v>
      </c>
      <c r="HE79" s="379">
        <v>5182</v>
      </c>
      <c r="HF79" s="379">
        <v>4731</v>
      </c>
      <c r="HG79" s="447">
        <f t="shared" si="205"/>
        <v>4712.2857142857147</v>
      </c>
      <c r="HH79" s="446">
        <f t="shared" si="206"/>
        <v>242.76649568787582</v>
      </c>
      <c r="HI79" s="445"/>
      <c r="HJ79" s="443"/>
      <c r="HK79" s="443"/>
      <c r="HL79" s="442"/>
      <c r="HN79" s="613">
        <v>0.20833333333333301</v>
      </c>
      <c r="HO79">
        <f t="shared" si="207"/>
        <v>0</v>
      </c>
      <c r="HP79">
        <f t="shared" si="185"/>
        <v>0</v>
      </c>
      <c r="HQ79">
        <f t="shared" si="185"/>
        <v>0</v>
      </c>
      <c r="HR79">
        <f t="shared" si="185"/>
        <v>0</v>
      </c>
      <c r="HS79">
        <f t="shared" si="185"/>
        <v>0</v>
      </c>
      <c r="HT79">
        <f t="shared" si="185"/>
        <v>87.650712458896606</v>
      </c>
      <c r="HU79">
        <f t="shared" si="186"/>
        <v>89.154095856406329</v>
      </c>
      <c r="HV79">
        <f t="shared" si="186"/>
        <v>96.770053475935825</v>
      </c>
      <c r="HW79">
        <f t="shared" si="186"/>
        <v>96.317280453257794</v>
      </c>
      <c r="HX79">
        <f t="shared" si="186"/>
        <v>86.205621301775153</v>
      </c>
      <c r="HY79">
        <f t="shared" si="186"/>
        <v>94.510304577785888</v>
      </c>
      <c r="HZ79">
        <f t="shared" si="186"/>
        <v>90.389759266335503</v>
      </c>
      <c r="IA79" s="377">
        <f t="shared" si="187"/>
        <v>50.05527892036887</v>
      </c>
      <c r="IB79" s="365">
        <f t="shared" si="188"/>
        <v>48.036786274508643</v>
      </c>
      <c r="IC79" s="537"/>
      <c r="ID79" s="536"/>
      <c r="IE79" s="536"/>
      <c r="IF79" s="535"/>
    </row>
    <row r="80" spans="2:240" ht="16" thickBot="1" x14ac:dyDescent="0.4">
      <c r="B80" s="579" t="s">
        <v>182</v>
      </c>
      <c r="C80" s="437" t="e">
        <f>AVERAGE(C65:C79)</f>
        <v>#DIV/0!</v>
      </c>
      <c r="D80" s="434" t="e">
        <f t="shared" ref="D80:N80" si="208">AVERAGE(D65:D79)</f>
        <v>#DIV/0!</v>
      </c>
      <c r="E80" s="434" t="e">
        <f t="shared" si="208"/>
        <v>#DIV/0!</v>
      </c>
      <c r="F80" s="434" t="e">
        <f t="shared" si="208"/>
        <v>#DIV/0!</v>
      </c>
      <c r="G80" s="434" t="e">
        <f t="shared" si="208"/>
        <v>#DIV/0!</v>
      </c>
      <c r="H80" s="434">
        <f t="shared" si="208"/>
        <v>4806.8461538461543</v>
      </c>
      <c r="I80" s="434">
        <f t="shared" si="208"/>
        <v>4357.8666666666668</v>
      </c>
      <c r="J80" s="434">
        <f>AVERAGE(J65:J79)</f>
        <v>4291.2</v>
      </c>
      <c r="K80" s="434">
        <f t="shared" si="208"/>
        <v>4007.1333333333332</v>
      </c>
      <c r="L80" s="434">
        <f t="shared" si="208"/>
        <v>4501.2</v>
      </c>
      <c r="M80" s="434">
        <f t="shared" si="208"/>
        <v>4781.2666666666664</v>
      </c>
      <c r="N80" s="434">
        <f t="shared" si="208"/>
        <v>4592.2</v>
      </c>
      <c r="O80" s="534"/>
      <c r="P80" s="422"/>
      <c r="Q80" s="432"/>
      <c r="R80" s="431"/>
      <c r="S80" s="431"/>
      <c r="T80" s="430"/>
      <c r="V80" s="368" t="s">
        <v>182</v>
      </c>
      <c r="W80" s="610">
        <f t="shared" ref="W80:AH80" si="209">AVERAGE(W65:W79)</f>
        <v>0</v>
      </c>
      <c r="X80" s="610">
        <f t="shared" si="209"/>
        <v>0</v>
      </c>
      <c r="Y80" s="610">
        <f t="shared" si="209"/>
        <v>0</v>
      </c>
      <c r="Z80" s="610">
        <f t="shared" si="209"/>
        <v>0</v>
      </c>
      <c r="AA80" s="610">
        <f t="shared" si="209"/>
        <v>0</v>
      </c>
      <c r="AB80" s="610">
        <f t="shared" si="209"/>
        <v>76.104006820119352</v>
      </c>
      <c r="AC80" s="681">
        <f t="shared" si="209"/>
        <v>83.213035452867416</v>
      </c>
      <c r="AD80" s="681">
        <f t="shared" si="209"/>
        <v>91.790374331550794</v>
      </c>
      <c r="AE80" s="681">
        <f t="shared" si="209"/>
        <v>87.320403864313207</v>
      </c>
      <c r="AF80" s="681">
        <f t="shared" si="209"/>
        <v>83.232248520710044</v>
      </c>
      <c r="AG80" s="681">
        <f t="shared" si="209"/>
        <v>87.201653595963279</v>
      </c>
      <c r="AH80" s="681">
        <f t="shared" si="209"/>
        <v>87.737867787542982</v>
      </c>
      <c r="AI80" s="520" t="s">
        <v>267</v>
      </c>
      <c r="AJ80" s="585"/>
      <c r="AK80" s="415"/>
      <c r="AL80" s="414"/>
      <c r="AM80" s="414"/>
      <c r="AN80" s="413"/>
      <c r="AP80" s="579" t="s">
        <v>182</v>
      </c>
      <c r="AQ80" s="437" t="e">
        <f>AVERAGE(AQ65:AQ79)</f>
        <v>#DIV/0!</v>
      </c>
      <c r="AR80" s="434" t="e">
        <f t="shared" ref="AR80:BB80" si="210">AVERAGE(AR65:AR79)</f>
        <v>#DIV/0!</v>
      </c>
      <c r="AS80" s="434" t="e">
        <f t="shared" si="210"/>
        <v>#DIV/0!</v>
      </c>
      <c r="AT80" s="434" t="e">
        <f t="shared" si="210"/>
        <v>#DIV/0!</v>
      </c>
      <c r="AU80" s="434" t="e">
        <f t="shared" si="210"/>
        <v>#DIV/0!</v>
      </c>
      <c r="AV80" s="434">
        <f t="shared" si="210"/>
        <v>4783.7333333333336</v>
      </c>
      <c r="AW80" s="434">
        <f t="shared" si="210"/>
        <v>4408.8666666666668</v>
      </c>
      <c r="AX80" s="434">
        <f t="shared" si="210"/>
        <v>4288.1333333333332</v>
      </c>
      <c r="AY80" s="434">
        <f t="shared" si="210"/>
        <v>4238</v>
      </c>
      <c r="AZ80" s="434">
        <f t="shared" si="210"/>
        <v>4546.2666666666664</v>
      </c>
      <c r="BA80" s="434">
        <f t="shared" si="210"/>
        <v>4773.8</v>
      </c>
      <c r="BB80" s="584">
        <f t="shared" si="210"/>
        <v>4870.0666666666666</v>
      </c>
      <c r="BC80" s="534"/>
      <c r="BD80" s="422"/>
      <c r="BE80" s="432"/>
      <c r="BF80" s="431"/>
      <c r="BG80" s="431"/>
      <c r="BH80" s="430"/>
      <c r="BJ80" s="368" t="s">
        <v>182</v>
      </c>
      <c r="BK80" s="610">
        <f t="shared" ref="BK80:BV80" si="211">AVERAGE(BK65:BK79)</f>
        <v>0</v>
      </c>
      <c r="BL80" s="610">
        <f t="shared" si="211"/>
        <v>0</v>
      </c>
      <c r="BM80" s="610">
        <f t="shared" si="211"/>
        <v>0</v>
      </c>
      <c r="BN80" s="610">
        <f t="shared" si="211"/>
        <v>0</v>
      </c>
      <c r="BO80" s="610">
        <f t="shared" si="211"/>
        <v>0</v>
      </c>
      <c r="BP80" s="610">
        <f t="shared" si="211"/>
        <v>87.390086469370345</v>
      </c>
      <c r="BQ80" s="681">
        <f t="shared" si="211"/>
        <v>84.186875437591496</v>
      </c>
      <c r="BR80" s="681">
        <f t="shared" si="211"/>
        <v>91.724777183600736</v>
      </c>
      <c r="BS80" s="681">
        <f t="shared" si="211"/>
        <v>92.351274787535417</v>
      </c>
      <c r="BT80" s="681">
        <f t="shared" si="211"/>
        <v>84.065581854043387</v>
      </c>
      <c r="BU80" s="681">
        <f t="shared" si="211"/>
        <v>87.065475104869591</v>
      </c>
      <c r="BV80" s="681">
        <f t="shared" si="211"/>
        <v>93.04674563749839</v>
      </c>
      <c r="BW80" s="520" t="s">
        <v>267</v>
      </c>
      <c r="BX80" s="585"/>
      <c r="BY80" s="415"/>
      <c r="BZ80" s="414"/>
      <c r="CA80" s="414"/>
      <c r="CB80" s="413"/>
      <c r="CD80" s="579" t="s">
        <v>182</v>
      </c>
      <c r="CE80" s="437" t="e">
        <f>AVERAGE(CE65:CE79)</f>
        <v>#DIV/0!</v>
      </c>
      <c r="CF80" s="434" t="e">
        <f t="shared" ref="CF80:CP80" si="212">AVERAGE(CF65:CF79)</f>
        <v>#DIV/0!</v>
      </c>
      <c r="CG80" s="434" t="e">
        <f t="shared" si="212"/>
        <v>#DIV/0!</v>
      </c>
      <c r="CH80" s="434" t="e">
        <f t="shared" si="212"/>
        <v>#DIV/0!</v>
      </c>
      <c r="CI80" s="434" t="e">
        <f t="shared" si="212"/>
        <v>#DIV/0!</v>
      </c>
      <c r="CJ80" s="434">
        <f t="shared" si="212"/>
        <v>4818.2</v>
      </c>
      <c r="CK80" s="434">
        <f t="shared" si="212"/>
        <v>4409.8</v>
      </c>
      <c r="CL80" s="434">
        <f t="shared" si="212"/>
        <v>4219.0666666666666</v>
      </c>
      <c r="CM80" s="434">
        <f t="shared" si="212"/>
        <v>4258.5333333333338</v>
      </c>
      <c r="CN80" s="434">
        <f t="shared" si="212"/>
        <v>4535.8</v>
      </c>
      <c r="CO80" s="434" t="e">
        <f t="shared" si="212"/>
        <v>#DIV/0!</v>
      </c>
      <c r="CP80" s="584">
        <f t="shared" si="212"/>
        <v>4818.3999999999996</v>
      </c>
      <c r="CQ80" s="534"/>
      <c r="CR80" s="422"/>
      <c r="CS80" s="432"/>
      <c r="CT80" s="431"/>
      <c r="CU80" s="431"/>
      <c r="CV80" s="430"/>
      <c r="CX80" s="368" t="s">
        <v>182</v>
      </c>
      <c r="CY80" s="610">
        <f t="shared" ref="CY80:DJ80" si="213">AVERAGE(CY65:CY79)</f>
        <v>0</v>
      </c>
      <c r="CZ80" s="610">
        <f t="shared" si="213"/>
        <v>0</v>
      </c>
      <c r="DA80" s="610">
        <f t="shared" si="213"/>
        <v>0</v>
      </c>
      <c r="DB80" s="610">
        <f t="shared" si="213"/>
        <v>0</v>
      </c>
      <c r="DC80" s="610">
        <f t="shared" si="213"/>
        <v>0</v>
      </c>
      <c r="DD80" s="610">
        <f t="shared" si="213"/>
        <v>88.019729630982809</v>
      </c>
      <c r="DE80" s="681">
        <f t="shared" si="213"/>
        <v>84.204697345808654</v>
      </c>
      <c r="DF80" s="681">
        <f t="shared" si="213"/>
        <v>90.247415329768288</v>
      </c>
      <c r="DG80" s="681">
        <f t="shared" si="213"/>
        <v>92.798721580591263</v>
      </c>
      <c r="DH80" s="681">
        <f t="shared" si="213"/>
        <v>83.87204142011835</v>
      </c>
      <c r="DI80" s="681" t="e">
        <f t="shared" si="213"/>
        <v>#DIV/0!</v>
      </c>
      <c r="DJ80" s="681">
        <f t="shared" si="213"/>
        <v>92.059610240733676</v>
      </c>
      <c r="DK80" s="520" t="s">
        <v>267</v>
      </c>
      <c r="DL80" s="585"/>
      <c r="DM80" s="415"/>
      <c r="DN80" s="414"/>
      <c r="DO80" s="414"/>
      <c r="DP80" s="413"/>
      <c r="DR80" s="579" t="s">
        <v>182</v>
      </c>
      <c r="DS80" s="437" t="e">
        <f>AVERAGE(DS65:DS79)</f>
        <v>#DIV/0!</v>
      </c>
      <c r="DT80" s="434" t="e">
        <f t="shared" ref="DT80:ED80" si="214">AVERAGE(DT65:DT79)</f>
        <v>#DIV/0!</v>
      </c>
      <c r="DU80" s="434" t="e">
        <f t="shared" si="214"/>
        <v>#DIV/0!</v>
      </c>
      <c r="DV80" s="434" t="e">
        <f t="shared" si="214"/>
        <v>#DIV/0!</v>
      </c>
      <c r="DW80" s="434" t="e">
        <f t="shared" si="214"/>
        <v>#DIV/0!</v>
      </c>
      <c r="DX80" s="434">
        <f t="shared" si="214"/>
        <v>4776.7333333333336</v>
      </c>
      <c r="DY80" s="434">
        <f t="shared" si="214"/>
        <v>4448.1333333333332</v>
      </c>
      <c r="DZ80" s="434">
        <f t="shared" si="214"/>
        <v>4230.3999999999996</v>
      </c>
      <c r="EA80" s="434">
        <f t="shared" si="214"/>
        <v>4190.5333333333338</v>
      </c>
      <c r="EB80" s="434">
        <f t="shared" si="214"/>
        <v>4546.7333333333336</v>
      </c>
      <c r="EC80" s="434">
        <f t="shared" si="214"/>
        <v>4795.9333333333334</v>
      </c>
      <c r="ED80" s="584">
        <f t="shared" si="214"/>
        <v>4793.8666666666668</v>
      </c>
      <c r="EE80" s="534"/>
      <c r="EF80" s="422"/>
      <c r="EG80" s="432"/>
      <c r="EH80" s="431"/>
      <c r="EI80" s="431"/>
      <c r="EJ80" s="430"/>
      <c r="EL80" s="368" t="s">
        <v>182</v>
      </c>
      <c r="EM80" s="610">
        <f t="shared" ref="EM80:EX80" si="215">AVERAGE(EM65:EM79)</f>
        <v>0</v>
      </c>
      <c r="EN80" s="610">
        <f t="shared" si="215"/>
        <v>0</v>
      </c>
      <c r="EO80" s="610">
        <f t="shared" si="215"/>
        <v>0</v>
      </c>
      <c r="EP80" s="610">
        <f t="shared" si="215"/>
        <v>0</v>
      </c>
      <c r="EQ80" s="610">
        <f t="shared" si="215"/>
        <v>0</v>
      </c>
      <c r="ER80" s="610">
        <f t="shared" si="215"/>
        <v>87.262209231518682</v>
      </c>
      <c r="ES80" s="681">
        <f t="shared" si="215"/>
        <v>84.936668576156833</v>
      </c>
      <c r="ET80" s="681">
        <f t="shared" si="215"/>
        <v>90.489839572192508</v>
      </c>
      <c r="EU80" s="681">
        <f t="shared" si="215"/>
        <v>91.316917265925767</v>
      </c>
      <c r="EV80" s="681">
        <f t="shared" si="215"/>
        <v>84.074211045364876</v>
      </c>
      <c r="EW80" s="681">
        <f t="shared" si="215"/>
        <v>87.469147060611576</v>
      </c>
      <c r="EX80" s="681">
        <f t="shared" si="215"/>
        <v>91.590880142656985</v>
      </c>
      <c r="EY80" s="520" t="s">
        <v>267</v>
      </c>
      <c r="EZ80" s="585"/>
      <c r="FA80" s="415"/>
      <c r="FB80" s="414"/>
      <c r="FC80" s="414"/>
      <c r="FD80" s="413"/>
      <c r="FF80" s="579" t="s">
        <v>182</v>
      </c>
      <c r="FG80" s="437" t="e">
        <f>AVERAGE(FG65:FG79)</f>
        <v>#DIV/0!</v>
      </c>
      <c r="FH80" s="434" t="e">
        <f t="shared" ref="FH80:FR80" si="216">AVERAGE(FH65:FH79)</f>
        <v>#DIV/0!</v>
      </c>
      <c r="FI80" s="434" t="e">
        <f t="shared" si="216"/>
        <v>#DIV/0!</v>
      </c>
      <c r="FJ80" s="434" t="e">
        <f t="shared" si="216"/>
        <v>#DIV/0!</v>
      </c>
      <c r="FK80" s="434" t="e">
        <f t="shared" si="216"/>
        <v>#DIV/0!</v>
      </c>
      <c r="FL80" s="434">
        <f t="shared" si="216"/>
        <v>4711.9333333333334</v>
      </c>
      <c r="FM80" s="434">
        <f t="shared" si="216"/>
        <v>4400.8</v>
      </c>
      <c r="FN80" s="434">
        <f t="shared" si="216"/>
        <v>4249.6000000000004</v>
      </c>
      <c r="FO80" s="434">
        <f t="shared" si="216"/>
        <v>4061.8666666666668</v>
      </c>
      <c r="FP80" s="434">
        <f t="shared" si="216"/>
        <v>4594.7333333333336</v>
      </c>
      <c r="FQ80" s="434" t="e">
        <f t="shared" si="216"/>
        <v>#DIV/0!</v>
      </c>
      <c r="FR80" s="584" t="e">
        <f t="shared" si="216"/>
        <v>#DIV/0!</v>
      </c>
      <c r="FS80" s="534"/>
      <c r="FT80" s="422"/>
      <c r="FU80" s="432"/>
      <c r="FV80" s="431"/>
      <c r="FW80" s="431"/>
      <c r="FX80" s="430"/>
      <c r="FZ80" s="368" t="s">
        <v>182</v>
      </c>
      <c r="GA80" s="610">
        <f t="shared" ref="GA80:GL80" si="217">AVERAGE(GA65:GA79)</f>
        <v>0</v>
      </c>
      <c r="GB80" s="610">
        <f t="shared" si="217"/>
        <v>0</v>
      </c>
      <c r="GC80" s="610">
        <f t="shared" si="217"/>
        <v>0</v>
      </c>
      <c r="GD80" s="610">
        <f t="shared" si="217"/>
        <v>0</v>
      </c>
      <c r="GE80" s="610">
        <f t="shared" si="217"/>
        <v>0</v>
      </c>
      <c r="GF80" s="610">
        <f t="shared" si="217"/>
        <v>86.078431372549005</v>
      </c>
      <c r="GG80" s="681">
        <f t="shared" si="217"/>
        <v>84.032843230857353</v>
      </c>
      <c r="GH80" s="681">
        <f t="shared" si="217"/>
        <v>90.90053475935828</v>
      </c>
      <c r="GI80" s="681">
        <f t="shared" si="217"/>
        <v>88.51311106268615</v>
      </c>
      <c r="GJ80" s="681">
        <f t="shared" si="217"/>
        <v>84.961785009861941</v>
      </c>
      <c r="GK80" s="681">
        <f t="shared" si="217"/>
        <v>0</v>
      </c>
      <c r="GL80" s="681">
        <f t="shared" si="217"/>
        <v>0</v>
      </c>
      <c r="GM80" s="520" t="s">
        <v>267</v>
      </c>
      <c r="GN80" s="585"/>
      <c r="GO80" s="415"/>
      <c r="GP80" s="414"/>
      <c r="GQ80" s="414"/>
      <c r="GR80" s="413"/>
      <c r="GT80" s="579" t="s">
        <v>182</v>
      </c>
      <c r="GU80" s="437" t="e">
        <f>AVERAGE(GU65:GU79)</f>
        <v>#DIV/0!</v>
      </c>
      <c r="GV80" s="434" t="e">
        <f t="shared" ref="GV80:HF80" si="218">AVERAGE(GV65:GV79)</f>
        <v>#DIV/0!</v>
      </c>
      <c r="GW80" s="434" t="e">
        <f t="shared" si="218"/>
        <v>#DIV/0!</v>
      </c>
      <c r="GX80" s="434" t="e">
        <f t="shared" si="218"/>
        <v>#DIV/0!</v>
      </c>
      <c r="GY80" s="434" t="e">
        <f t="shared" si="218"/>
        <v>#DIV/0!</v>
      </c>
      <c r="GZ80" s="434">
        <f t="shared" si="218"/>
        <v>4702.8</v>
      </c>
      <c r="HA80" s="434">
        <f t="shared" si="218"/>
        <v>4477.2</v>
      </c>
      <c r="HB80" s="434">
        <f t="shared" si="218"/>
        <v>4280.2666666666664</v>
      </c>
      <c r="HC80" s="434">
        <f t="shared" si="218"/>
        <v>4093.2</v>
      </c>
      <c r="HD80" s="434">
        <f t="shared" si="218"/>
        <v>4617.4666666666662</v>
      </c>
      <c r="HE80" s="434">
        <f t="shared" si="218"/>
        <v>4948.9333333333334</v>
      </c>
      <c r="HF80" s="584">
        <f t="shared" si="218"/>
        <v>4848.9333333333334</v>
      </c>
      <c r="HG80" s="534"/>
      <c r="HH80" s="422"/>
      <c r="HI80" s="432"/>
      <c r="HJ80" s="431"/>
      <c r="HK80" s="431"/>
      <c r="HL80" s="430"/>
      <c r="HN80" s="368" t="s">
        <v>182</v>
      </c>
      <c r="HO80" s="610">
        <f t="shared" ref="HO80:HZ80" si="219">AVERAGE(HO65:HO79)</f>
        <v>0</v>
      </c>
      <c r="HP80" s="610">
        <f t="shared" si="219"/>
        <v>0</v>
      </c>
      <c r="HQ80" s="610">
        <f t="shared" si="219"/>
        <v>0</v>
      </c>
      <c r="HR80" s="610">
        <f t="shared" si="219"/>
        <v>0</v>
      </c>
      <c r="HS80" s="610">
        <f t="shared" si="219"/>
        <v>0</v>
      </c>
      <c r="HT80" s="610">
        <f t="shared" si="219"/>
        <v>85.911582024113997</v>
      </c>
      <c r="HU80" s="681">
        <f t="shared" si="219"/>
        <v>85.491693717777338</v>
      </c>
      <c r="HV80" s="681">
        <f t="shared" si="219"/>
        <v>91.556506238859171</v>
      </c>
      <c r="HW80" s="681">
        <f t="shared" si="219"/>
        <v>89.195903246894758</v>
      </c>
      <c r="HX80" s="681">
        <f t="shared" si="219"/>
        <v>85.382149901380672</v>
      </c>
      <c r="HY80" s="681">
        <f t="shared" si="219"/>
        <v>90.259590248647328</v>
      </c>
      <c r="HZ80" s="681">
        <f t="shared" si="219"/>
        <v>92.642975417144299</v>
      </c>
      <c r="IA80" s="520" t="s">
        <v>267</v>
      </c>
      <c r="IB80" s="585"/>
      <c r="IC80" s="415"/>
      <c r="ID80" s="414"/>
      <c r="IE80" s="414"/>
      <c r="IF80" s="413"/>
    </row>
    <row r="81" spans="2:240" ht="15.5" x14ac:dyDescent="0.35">
      <c r="B81" s="398"/>
      <c r="L81" s="309"/>
      <c r="M81" s="309"/>
      <c r="N81" s="309"/>
      <c r="O81" s="309"/>
      <c r="P81" s="309"/>
      <c r="V81" s="334" t="s">
        <v>136</v>
      </c>
      <c r="W81" s="334">
        <f>COUNTIF(W65:W79,"&gt;=90")</f>
        <v>0</v>
      </c>
      <c r="X81" s="334">
        <f t="shared" ref="X81:AH81" si="220">COUNTIF(X65:X79,"&gt;=90")</f>
        <v>0</v>
      </c>
      <c r="Y81" s="334">
        <f t="shared" si="220"/>
        <v>0</v>
      </c>
      <c r="Z81" s="334">
        <f t="shared" si="220"/>
        <v>0</v>
      </c>
      <c r="AA81" s="334">
        <f t="shared" si="220"/>
        <v>0</v>
      </c>
      <c r="AB81" s="334">
        <f t="shared" si="220"/>
        <v>1</v>
      </c>
      <c r="AC81" s="334">
        <f t="shared" si="220"/>
        <v>0</v>
      </c>
      <c r="AD81" s="334">
        <f t="shared" si="220"/>
        <v>11</v>
      </c>
      <c r="AE81" s="334">
        <f t="shared" si="220"/>
        <v>8</v>
      </c>
      <c r="AF81" s="334">
        <f t="shared" si="220"/>
        <v>0</v>
      </c>
      <c r="AG81" s="334">
        <f t="shared" si="220"/>
        <v>6</v>
      </c>
      <c r="AH81" s="334">
        <f t="shared" si="220"/>
        <v>10</v>
      </c>
      <c r="AL81" s="398"/>
      <c r="AP81" s="398"/>
      <c r="AZ81" s="309"/>
      <c r="BA81" s="309"/>
      <c r="BB81" s="309"/>
      <c r="BC81" s="309"/>
      <c r="BD81" s="309"/>
      <c r="BJ81" s="334" t="s">
        <v>136</v>
      </c>
      <c r="BK81" s="334">
        <f>COUNTIF(BK65:BK79,"&gt;=90")</f>
        <v>0</v>
      </c>
      <c r="BL81" s="334">
        <f t="shared" ref="BL81:BV81" si="221">COUNTIF(BL65:BL79,"&gt;=90")</f>
        <v>0</v>
      </c>
      <c r="BM81" s="334">
        <f t="shared" si="221"/>
        <v>0</v>
      </c>
      <c r="BN81" s="334">
        <f t="shared" si="221"/>
        <v>0</v>
      </c>
      <c r="BO81" s="334">
        <f t="shared" si="221"/>
        <v>0</v>
      </c>
      <c r="BP81" s="334">
        <f t="shared" si="221"/>
        <v>5</v>
      </c>
      <c r="BQ81" s="334">
        <f t="shared" si="221"/>
        <v>1</v>
      </c>
      <c r="BR81" s="334">
        <f t="shared" si="221"/>
        <v>12</v>
      </c>
      <c r="BS81" s="334">
        <f t="shared" si="221"/>
        <v>12</v>
      </c>
      <c r="BT81" s="334">
        <f t="shared" si="221"/>
        <v>0</v>
      </c>
      <c r="BU81" s="334">
        <f t="shared" si="221"/>
        <v>7</v>
      </c>
      <c r="BV81" s="334">
        <f t="shared" si="221"/>
        <v>13</v>
      </c>
      <c r="BZ81" s="398"/>
      <c r="CD81" s="398"/>
      <c r="CN81" s="309"/>
      <c r="CO81" s="309"/>
      <c r="CP81" s="309"/>
      <c r="CQ81" s="309"/>
      <c r="CR81" s="309"/>
      <c r="CX81" s="334" t="s">
        <v>136</v>
      </c>
      <c r="CY81" s="334">
        <f>COUNTIF(CY65:CY79,"&gt;=90")</f>
        <v>0</v>
      </c>
      <c r="CZ81" s="334">
        <f t="shared" ref="CZ81:DJ81" si="222">COUNTIF(CZ65:CZ79,"&gt;=90")</f>
        <v>0</v>
      </c>
      <c r="DA81" s="334">
        <f t="shared" si="222"/>
        <v>0</v>
      </c>
      <c r="DB81" s="334">
        <f t="shared" si="222"/>
        <v>0</v>
      </c>
      <c r="DC81" s="334">
        <f t="shared" si="222"/>
        <v>0</v>
      </c>
      <c r="DD81" s="334">
        <f t="shared" si="222"/>
        <v>8</v>
      </c>
      <c r="DE81" s="334">
        <f t="shared" si="222"/>
        <v>2</v>
      </c>
      <c r="DF81" s="334">
        <f t="shared" si="222"/>
        <v>11</v>
      </c>
      <c r="DG81" s="334">
        <f t="shared" si="222"/>
        <v>12</v>
      </c>
      <c r="DH81" s="334">
        <f t="shared" si="222"/>
        <v>0</v>
      </c>
      <c r="DI81" s="334">
        <f t="shared" si="222"/>
        <v>0</v>
      </c>
      <c r="DJ81" s="334">
        <f t="shared" si="222"/>
        <v>13</v>
      </c>
      <c r="DN81" s="398"/>
      <c r="DR81" s="398"/>
      <c r="EB81" s="309"/>
      <c r="EC81" s="309"/>
      <c r="ED81" s="309"/>
      <c r="EE81" s="309"/>
      <c r="EF81" s="309"/>
      <c r="EL81" s="334" t="s">
        <v>136</v>
      </c>
      <c r="EM81" s="334">
        <f>COUNTIF(EM65:EM79,"&gt;=90")</f>
        <v>0</v>
      </c>
      <c r="EN81" s="334">
        <f t="shared" ref="EN81:EX81" si="223">COUNTIF(EN65:EN79,"&gt;=90")</f>
        <v>0</v>
      </c>
      <c r="EO81" s="334">
        <f t="shared" si="223"/>
        <v>0</v>
      </c>
      <c r="EP81" s="334">
        <f t="shared" si="223"/>
        <v>0</v>
      </c>
      <c r="EQ81" s="334">
        <f t="shared" si="223"/>
        <v>0</v>
      </c>
      <c r="ER81" s="334">
        <f t="shared" si="223"/>
        <v>5</v>
      </c>
      <c r="ES81" s="334">
        <f t="shared" si="223"/>
        <v>2</v>
      </c>
      <c r="ET81" s="334">
        <f t="shared" si="223"/>
        <v>12</v>
      </c>
      <c r="EU81" s="334">
        <f t="shared" si="223"/>
        <v>12</v>
      </c>
      <c r="EV81" s="334">
        <f t="shared" si="223"/>
        <v>2</v>
      </c>
      <c r="EW81" s="334">
        <f t="shared" si="223"/>
        <v>5</v>
      </c>
      <c r="EX81" s="334">
        <f t="shared" si="223"/>
        <v>12</v>
      </c>
      <c r="FB81" s="398"/>
      <c r="FF81" s="398"/>
      <c r="FP81" s="309"/>
      <c r="FQ81" s="309"/>
      <c r="FR81" s="309"/>
      <c r="FS81" s="309"/>
      <c r="FT81" s="309"/>
      <c r="FZ81" s="334" t="s">
        <v>136</v>
      </c>
      <c r="GA81" s="334">
        <f>COUNTIF(GA65:GA79,"&gt;=90")</f>
        <v>0</v>
      </c>
      <c r="GB81" s="334">
        <f t="shared" ref="GB81:GL81" si="224">COUNTIF(GB65:GB79,"&gt;=90")</f>
        <v>0</v>
      </c>
      <c r="GC81" s="334">
        <f t="shared" si="224"/>
        <v>0</v>
      </c>
      <c r="GD81" s="334">
        <f t="shared" si="224"/>
        <v>0</v>
      </c>
      <c r="GE81" s="334">
        <f t="shared" si="224"/>
        <v>0</v>
      </c>
      <c r="GF81" s="334">
        <f t="shared" si="224"/>
        <v>2</v>
      </c>
      <c r="GG81" s="334">
        <f t="shared" si="224"/>
        <v>1</v>
      </c>
      <c r="GH81" s="334">
        <f t="shared" si="224"/>
        <v>13</v>
      </c>
      <c r="GI81" s="334">
        <f t="shared" si="224"/>
        <v>7</v>
      </c>
      <c r="GJ81" s="334">
        <f t="shared" si="224"/>
        <v>1</v>
      </c>
      <c r="GK81" s="334">
        <f t="shared" si="224"/>
        <v>0</v>
      </c>
      <c r="GL81" s="334">
        <f t="shared" si="224"/>
        <v>0</v>
      </c>
      <c r="GP81" s="398"/>
      <c r="GT81" s="398"/>
      <c r="HD81" s="309"/>
      <c r="HE81" s="309"/>
      <c r="HF81" s="309"/>
      <c r="HG81" s="309"/>
      <c r="HH81" s="309"/>
      <c r="HN81" s="334" t="s">
        <v>136</v>
      </c>
      <c r="HO81" s="334">
        <f>COUNTIF(HO65:HO79,"&gt;=90")</f>
        <v>0</v>
      </c>
      <c r="HP81" s="334">
        <f t="shared" ref="HP81:HZ81" si="225">COUNTIF(HP65:HP79,"&gt;=90")</f>
        <v>0</v>
      </c>
      <c r="HQ81" s="334">
        <f t="shared" si="225"/>
        <v>0</v>
      </c>
      <c r="HR81" s="334">
        <f t="shared" si="225"/>
        <v>0</v>
      </c>
      <c r="HS81" s="334">
        <f t="shared" si="225"/>
        <v>0</v>
      </c>
      <c r="HT81" s="334">
        <f t="shared" si="225"/>
        <v>2</v>
      </c>
      <c r="HU81" s="334">
        <f t="shared" si="225"/>
        <v>3</v>
      </c>
      <c r="HV81" s="334">
        <f t="shared" si="225"/>
        <v>12</v>
      </c>
      <c r="HW81" s="334">
        <f t="shared" si="225"/>
        <v>9</v>
      </c>
      <c r="HX81" s="334">
        <f t="shared" si="225"/>
        <v>2</v>
      </c>
      <c r="HY81" s="334">
        <f t="shared" si="225"/>
        <v>11</v>
      </c>
      <c r="HZ81" s="334">
        <f t="shared" si="225"/>
        <v>13</v>
      </c>
      <c r="ID81" s="398"/>
    </row>
    <row r="82" spans="2:240" ht="15.5" x14ac:dyDescent="0.35">
      <c r="B82" s="398"/>
      <c r="L82" s="309"/>
      <c r="M82" s="309"/>
      <c r="N82" s="309"/>
      <c r="O82" s="309"/>
      <c r="P82" s="309"/>
      <c r="V82" s="334" t="s">
        <v>135</v>
      </c>
      <c r="W82" s="334">
        <f>COUNTIF(W65:W79,"&gt;=85")</f>
        <v>0</v>
      </c>
      <c r="X82" s="334">
        <f t="shared" ref="X82:AH82" si="226">COUNTIF(X65:X79,"&gt;=85")</f>
        <v>0</v>
      </c>
      <c r="Y82" s="334">
        <f t="shared" si="226"/>
        <v>0</v>
      </c>
      <c r="Z82" s="334">
        <f t="shared" si="226"/>
        <v>0</v>
      </c>
      <c r="AA82" s="334">
        <f t="shared" si="226"/>
        <v>0</v>
      </c>
      <c r="AB82" s="334">
        <f t="shared" si="226"/>
        <v>11</v>
      </c>
      <c r="AC82" s="334">
        <f t="shared" si="226"/>
        <v>7</v>
      </c>
      <c r="AD82" s="334">
        <f t="shared" si="226"/>
        <v>13</v>
      </c>
      <c r="AE82" s="334">
        <f t="shared" si="226"/>
        <v>12</v>
      </c>
      <c r="AF82" s="334">
        <f t="shared" si="226"/>
        <v>10</v>
      </c>
      <c r="AG82" s="334">
        <f t="shared" si="226"/>
        <v>12</v>
      </c>
      <c r="AH82" s="334">
        <f t="shared" si="226"/>
        <v>12</v>
      </c>
      <c r="AL82" s="398"/>
      <c r="AP82" s="398"/>
      <c r="AZ82" s="309"/>
      <c r="BA82" s="309"/>
      <c r="BB82" s="309"/>
      <c r="BC82" s="309"/>
      <c r="BD82" s="309"/>
      <c r="BJ82" s="334" t="s">
        <v>135</v>
      </c>
      <c r="BK82" s="334">
        <f>COUNTIF(BK65:BK79,"&gt;=85")</f>
        <v>0</v>
      </c>
      <c r="BL82" s="334">
        <f t="shared" ref="BL82:BV82" si="227">COUNTIF(BL65:BL79,"&gt;=85")</f>
        <v>0</v>
      </c>
      <c r="BM82" s="334">
        <f t="shared" si="227"/>
        <v>0</v>
      </c>
      <c r="BN82" s="334">
        <f t="shared" si="227"/>
        <v>0</v>
      </c>
      <c r="BO82" s="334">
        <f t="shared" si="227"/>
        <v>0</v>
      </c>
      <c r="BP82" s="334">
        <f t="shared" si="227"/>
        <v>12</v>
      </c>
      <c r="BQ82" s="334">
        <f t="shared" si="227"/>
        <v>9</v>
      </c>
      <c r="BR82" s="334">
        <f t="shared" si="227"/>
        <v>12</v>
      </c>
      <c r="BS82" s="334">
        <f t="shared" si="227"/>
        <v>13</v>
      </c>
      <c r="BT82" s="334">
        <f t="shared" si="227"/>
        <v>9</v>
      </c>
      <c r="BU82" s="334">
        <f t="shared" si="227"/>
        <v>13</v>
      </c>
      <c r="BV82" s="334">
        <f t="shared" si="227"/>
        <v>13</v>
      </c>
      <c r="BZ82" s="398"/>
      <c r="CD82" s="398"/>
      <c r="CN82" s="309"/>
      <c r="CO82" s="309"/>
      <c r="CP82" s="309"/>
      <c r="CQ82" s="309"/>
      <c r="CR82" s="309"/>
      <c r="CX82" s="334" t="s">
        <v>135</v>
      </c>
      <c r="CY82" s="334">
        <f>COUNTIF(CY65:CY79,"&gt;=85")</f>
        <v>0</v>
      </c>
      <c r="CZ82" s="334">
        <f t="shared" ref="CZ82:DJ82" si="228">COUNTIF(CZ65:CZ79,"&gt;=85")</f>
        <v>0</v>
      </c>
      <c r="DA82" s="334">
        <f t="shared" si="228"/>
        <v>0</v>
      </c>
      <c r="DB82" s="334">
        <f t="shared" si="228"/>
        <v>0</v>
      </c>
      <c r="DC82" s="334">
        <f t="shared" si="228"/>
        <v>0</v>
      </c>
      <c r="DD82" s="334">
        <f t="shared" si="228"/>
        <v>13</v>
      </c>
      <c r="DE82" s="334">
        <f t="shared" si="228"/>
        <v>9</v>
      </c>
      <c r="DF82" s="334">
        <f t="shared" si="228"/>
        <v>13</v>
      </c>
      <c r="DG82" s="334">
        <f t="shared" si="228"/>
        <v>13</v>
      </c>
      <c r="DH82" s="334">
        <f t="shared" si="228"/>
        <v>11</v>
      </c>
      <c r="DI82" s="334">
        <f t="shared" si="228"/>
        <v>0</v>
      </c>
      <c r="DJ82" s="334">
        <f t="shared" si="228"/>
        <v>13</v>
      </c>
      <c r="DN82" s="398"/>
      <c r="DR82" s="398"/>
      <c r="EB82" s="309"/>
      <c r="EC82" s="309"/>
      <c r="ED82" s="309"/>
      <c r="EE82" s="309"/>
      <c r="EF82" s="309"/>
      <c r="EL82" s="334" t="s">
        <v>135</v>
      </c>
      <c r="EM82" s="334">
        <f>COUNTIF(EM65:EM79,"&gt;=85")</f>
        <v>0</v>
      </c>
      <c r="EN82" s="334">
        <f t="shared" ref="EN82:EX82" si="229">COUNTIF(EN65:EN79,"&gt;=85")</f>
        <v>0</v>
      </c>
      <c r="EO82" s="334">
        <f t="shared" si="229"/>
        <v>0</v>
      </c>
      <c r="EP82" s="334">
        <f t="shared" si="229"/>
        <v>0</v>
      </c>
      <c r="EQ82" s="334">
        <f t="shared" si="229"/>
        <v>0</v>
      </c>
      <c r="ER82" s="334">
        <f t="shared" si="229"/>
        <v>12</v>
      </c>
      <c r="ES82" s="334">
        <f t="shared" si="229"/>
        <v>11</v>
      </c>
      <c r="ET82" s="334">
        <f t="shared" si="229"/>
        <v>13</v>
      </c>
      <c r="EU82" s="334">
        <f t="shared" si="229"/>
        <v>13</v>
      </c>
      <c r="EV82" s="334">
        <f t="shared" si="229"/>
        <v>11</v>
      </c>
      <c r="EW82" s="334">
        <f t="shared" si="229"/>
        <v>13</v>
      </c>
      <c r="EX82" s="334">
        <f t="shared" si="229"/>
        <v>13</v>
      </c>
      <c r="FB82" s="398"/>
      <c r="FF82" s="398"/>
      <c r="FP82" s="309"/>
      <c r="FQ82" s="309"/>
      <c r="FR82" s="309"/>
      <c r="FS82" s="309"/>
      <c r="FT82" s="309"/>
      <c r="FZ82" s="334" t="s">
        <v>135</v>
      </c>
      <c r="GA82" s="334">
        <f>COUNTIF(GA65:GA79,"&gt;=85")</f>
        <v>0</v>
      </c>
      <c r="GB82" s="334">
        <f t="shared" ref="GB82:GL82" si="230">COUNTIF(GB65:GB79,"&gt;=85")</f>
        <v>0</v>
      </c>
      <c r="GC82" s="334">
        <f t="shared" si="230"/>
        <v>0</v>
      </c>
      <c r="GD82" s="334">
        <f t="shared" si="230"/>
        <v>0</v>
      </c>
      <c r="GE82" s="334">
        <f t="shared" si="230"/>
        <v>0</v>
      </c>
      <c r="GF82" s="334">
        <f t="shared" si="230"/>
        <v>12</v>
      </c>
      <c r="GG82" s="334">
        <f t="shared" si="230"/>
        <v>9</v>
      </c>
      <c r="GH82" s="334">
        <f t="shared" si="230"/>
        <v>13</v>
      </c>
      <c r="GI82" s="334">
        <f t="shared" si="230"/>
        <v>13</v>
      </c>
      <c r="GJ82" s="334">
        <f t="shared" si="230"/>
        <v>12</v>
      </c>
      <c r="GK82" s="334">
        <f t="shared" si="230"/>
        <v>0</v>
      </c>
      <c r="GL82" s="334">
        <f t="shared" si="230"/>
        <v>0</v>
      </c>
      <c r="GP82" s="398"/>
      <c r="GT82" s="398"/>
      <c r="HD82" s="309"/>
      <c r="HE82" s="309"/>
      <c r="HF82" s="309"/>
      <c r="HG82" s="309"/>
      <c r="HH82" s="309"/>
      <c r="HN82" s="334" t="s">
        <v>135</v>
      </c>
      <c r="HO82" s="334">
        <f>COUNTIF(HO65:HO79,"&gt;=85")</f>
        <v>0</v>
      </c>
      <c r="HP82" s="334">
        <f t="shared" ref="HP82:HZ82" si="231">COUNTIF(HP65:HP79,"&gt;=85")</f>
        <v>0</v>
      </c>
      <c r="HQ82" s="334">
        <f t="shared" si="231"/>
        <v>0</v>
      </c>
      <c r="HR82" s="334">
        <f t="shared" si="231"/>
        <v>0</v>
      </c>
      <c r="HS82" s="334">
        <f t="shared" si="231"/>
        <v>0</v>
      </c>
      <c r="HT82" s="334">
        <f t="shared" si="231"/>
        <v>11</v>
      </c>
      <c r="HU82" s="334">
        <f t="shared" si="231"/>
        <v>13</v>
      </c>
      <c r="HV82" s="334">
        <f t="shared" si="231"/>
        <v>14</v>
      </c>
      <c r="HW82" s="334">
        <f t="shared" si="231"/>
        <v>12</v>
      </c>
      <c r="HX82" s="334">
        <f t="shared" si="231"/>
        <v>12</v>
      </c>
      <c r="HY82" s="334">
        <f t="shared" si="231"/>
        <v>13</v>
      </c>
      <c r="HZ82" s="334">
        <f t="shared" si="231"/>
        <v>13</v>
      </c>
      <c r="ID82" s="398"/>
    </row>
    <row r="83" spans="2:240" ht="15.5" x14ac:dyDescent="0.35">
      <c r="B83" s="398"/>
      <c r="L83" s="309"/>
      <c r="M83" s="309"/>
      <c r="N83" s="309"/>
      <c r="O83" s="309"/>
      <c r="P83" s="309"/>
      <c r="V83" s="334" t="s">
        <v>134</v>
      </c>
      <c r="W83" s="334">
        <f>COUNTIF(W65:W79,"&gt;=88")</f>
        <v>0</v>
      </c>
      <c r="X83" s="334">
        <f t="shared" ref="X83:AH83" si="232">COUNTIF(X65:X79,"&gt;=88")</f>
        <v>0</v>
      </c>
      <c r="Y83" s="334">
        <f t="shared" si="232"/>
        <v>0</v>
      </c>
      <c r="Z83" s="334">
        <f t="shared" si="232"/>
        <v>0</v>
      </c>
      <c r="AA83" s="334">
        <f t="shared" si="232"/>
        <v>0</v>
      </c>
      <c r="AB83" s="334">
        <f t="shared" si="232"/>
        <v>7</v>
      </c>
      <c r="AC83" s="334">
        <f t="shared" si="232"/>
        <v>3</v>
      </c>
      <c r="AD83" s="334">
        <f t="shared" si="232"/>
        <v>13</v>
      </c>
      <c r="AE83" s="334">
        <f t="shared" si="232"/>
        <v>11</v>
      </c>
      <c r="AF83" s="334">
        <f t="shared" si="232"/>
        <v>1</v>
      </c>
      <c r="AG83" s="334">
        <f t="shared" si="232"/>
        <v>10</v>
      </c>
      <c r="AH83" s="334">
        <f t="shared" si="232"/>
        <v>11</v>
      </c>
      <c r="AI83" s="42"/>
      <c r="AL83" s="398"/>
      <c r="AP83" s="398"/>
      <c r="AZ83" s="309"/>
      <c r="BA83" s="309"/>
      <c r="BB83" s="309"/>
      <c r="BC83" s="309"/>
      <c r="BD83" s="309"/>
      <c r="BJ83" s="334" t="s">
        <v>134</v>
      </c>
      <c r="BK83" s="334">
        <f>COUNTIF(BK65:BK79,"&gt;=88")</f>
        <v>0</v>
      </c>
      <c r="BL83" s="334">
        <f t="shared" ref="BL83:BV83" si="233">COUNTIF(BL65:BL79,"&gt;=88")</f>
        <v>0</v>
      </c>
      <c r="BM83" s="334">
        <f t="shared" si="233"/>
        <v>0</v>
      </c>
      <c r="BN83" s="334">
        <f t="shared" si="233"/>
        <v>0</v>
      </c>
      <c r="BO83" s="334">
        <f t="shared" si="233"/>
        <v>0</v>
      </c>
      <c r="BP83" s="334">
        <f t="shared" si="233"/>
        <v>9</v>
      </c>
      <c r="BQ83" s="334">
        <f t="shared" si="233"/>
        <v>3</v>
      </c>
      <c r="BR83" s="334">
        <f t="shared" si="233"/>
        <v>12</v>
      </c>
      <c r="BS83" s="334">
        <f t="shared" si="233"/>
        <v>13</v>
      </c>
      <c r="BT83" s="334">
        <f t="shared" si="233"/>
        <v>3</v>
      </c>
      <c r="BU83" s="334">
        <f t="shared" si="233"/>
        <v>10</v>
      </c>
      <c r="BV83" s="334">
        <f t="shared" si="233"/>
        <v>13</v>
      </c>
      <c r="BW83" s="42"/>
      <c r="BZ83" s="398"/>
      <c r="CD83" s="398"/>
      <c r="CN83" s="309"/>
      <c r="CO83" s="309"/>
      <c r="CP83" s="309"/>
      <c r="CQ83" s="309"/>
      <c r="CR83" s="309"/>
      <c r="CX83" s="334" t="s">
        <v>134</v>
      </c>
      <c r="CY83" s="334">
        <f>COUNTIF(CY65:CY79,"&gt;=88")</f>
        <v>0</v>
      </c>
      <c r="CZ83" s="334">
        <f t="shared" ref="CZ83:DJ83" si="234">COUNTIF(CZ65:CZ79,"&gt;=88")</f>
        <v>0</v>
      </c>
      <c r="DA83" s="334">
        <f t="shared" si="234"/>
        <v>0</v>
      </c>
      <c r="DB83" s="334">
        <f t="shared" si="234"/>
        <v>0</v>
      </c>
      <c r="DC83" s="334">
        <f t="shared" si="234"/>
        <v>0</v>
      </c>
      <c r="DD83" s="334">
        <f t="shared" si="234"/>
        <v>9</v>
      </c>
      <c r="DE83" s="334">
        <f t="shared" si="234"/>
        <v>3</v>
      </c>
      <c r="DF83" s="334">
        <f t="shared" si="234"/>
        <v>12</v>
      </c>
      <c r="DG83" s="334">
        <f t="shared" si="234"/>
        <v>12</v>
      </c>
      <c r="DH83" s="334">
        <f t="shared" si="234"/>
        <v>4</v>
      </c>
      <c r="DI83" s="334">
        <f t="shared" si="234"/>
        <v>0</v>
      </c>
      <c r="DJ83" s="334">
        <f t="shared" si="234"/>
        <v>13</v>
      </c>
      <c r="DK83" s="42"/>
      <c r="DN83" s="398"/>
      <c r="DR83" s="398"/>
      <c r="EB83" s="309"/>
      <c r="EC83" s="309"/>
      <c r="ED83" s="309"/>
      <c r="EE83" s="309"/>
      <c r="EF83" s="309"/>
      <c r="EL83" s="334" t="s">
        <v>134</v>
      </c>
      <c r="EM83" s="334">
        <f>COUNTIF(EM65:EM79,"&gt;=88")</f>
        <v>0</v>
      </c>
      <c r="EN83" s="334">
        <f t="shared" ref="EN83:EX83" si="235">COUNTIF(EN65:EN79,"&gt;=88")</f>
        <v>0</v>
      </c>
      <c r="EO83" s="334">
        <f t="shared" si="235"/>
        <v>0</v>
      </c>
      <c r="EP83" s="334">
        <f t="shared" si="235"/>
        <v>0</v>
      </c>
      <c r="EQ83" s="334">
        <f t="shared" si="235"/>
        <v>0</v>
      </c>
      <c r="ER83" s="334">
        <f t="shared" si="235"/>
        <v>11</v>
      </c>
      <c r="ES83" s="334">
        <f t="shared" si="235"/>
        <v>6</v>
      </c>
      <c r="ET83" s="334">
        <f t="shared" si="235"/>
        <v>13</v>
      </c>
      <c r="EU83" s="334">
        <f t="shared" si="235"/>
        <v>13</v>
      </c>
      <c r="EV83" s="334">
        <f t="shared" si="235"/>
        <v>5</v>
      </c>
      <c r="EW83" s="334">
        <f t="shared" si="235"/>
        <v>11</v>
      </c>
      <c r="EX83" s="334">
        <f t="shared" si="235"/>
        <v>12</v>
      </c>
      <c r="EY83" s="42"/>
      <c r="FB83" s="398"/>
      <c r="FF83" s="398"/>
      <c r="FP83" s="309"/>
      <c r="FQ83" s="309"/>
      <c r="FR83" s="309"/>
      <c r="FS83" s="309"/>
      <c r="FT83" s="309"/>
      <c r="FZ83" s="334" t="s">
        <v>134</v>
      </c>
      <c r="GA83" s="334">
        <f>COUNTIF(GA65:GA79,"&gt;=88")</f>
        <v>0</v>
      </c>
      <c r="GB83" s="334">
        <f t="shared" ref="GB83:GL83" si="236">COUNTIF(GB65:GB79,"&gt;=88")</f>
        <v>0</v>
      </c>
      <c r="GC83" s="334">
        <f t="shared" si="236"/>
        <v>0</v>
      </c>
      <c r="GD83" s="334">
        <f t="shared" si="236"/>
        <v>0</v>
      </c>
      <c r="GE83" s="334">
        <f t="shared" si="236"/>
        <v>0</v>
      </c>
      <c r="GF83" s="334">
        <f t="shared" si="236"/>
        <v>7</v>
      </c>
      <c r="GG83" s="334">
        <f t="shared" si="236"/>
        <v>3</v>
      </c>
      <c r="GH83" s="334">
        <f t="shared" si="236"/>
        <v>13</v>
      </c>
      <c r="GI83" s="334">
        <f t="shared" si="236"/>
        <v>12</v>
      </c>
      <c r="GJ83" s="334">
        <f t="shared" si="236"/>
        <v>8</v>
      </c>
      <c r="GK83" s="334">
        <f t="shared" si="236"/>
        <v>0</v>
      </c>
      <c r="GL83" s="334">
        <f t="shared" si="236"/>
        <v>0</v>
      </c>
      <c r="GM83" s="42"/>
      <c r="GP83" s="398"/>
      <c r="GT83" s="398"/>
      <c r="HD83" s="309"/>
      <c r="HE83" s="309"/>
      <c r="HF83" s="309"/>
      <c r="HG83" s="309"/>
      <c r="HH83" s="309"/>
      <c r="HN83" s="334" t="s">
        <v>134</v>
      </c>
      <c r="HO83" s="334">
        <f>COUNTIF(HO65:HO79,"&gt;=88")</f>
        <v>0</v>
      </c>
      <c r="HP83" s="334">
        <f t="shared" ref="HP83:HZ83" si="237">COUNTIF(HP65:HP79,"&gt;=88")</f>
        <v>0</v>
      </c>
      <c r="HQ83" s="334">
        <f t="shared" si="237"/>
        <v>0</v>
      </c>
      <c r="HR83" s="334">
        <f t="shared" si="237"/>
        <v>0</v>
      </c>
      <c r="HS83" s="334">
        <f t="shared" si="237"/>
        <v>0</v>
      </c>
      <c r="HT83" s="334">
        <f t="shared" si="237"/>
        <v>8</v>
      </c>
      <c r="HU83" s="334">
        <f t="shared" si="237"/>
        <v>6</v>
      </c>
      <c r="HV83" s="334">
        <f t="shared" si="237"/>
        <v>13</v>
      </c>
      <c r="HW83" s="334">
        <f t="shared" si="237"/>
        <v>11</v>
      </c>
      <c r="HX83" s="334">
        <f t="shared" si="237"/>
        <v>6</v>
      </c>
      <c r="HY83" s="334">
        <f t="shared" si="237"/>
        <v>13</v>
      </c>
      <c r="HZ83" s="334">
        <f t="shared" si="237"/>
        <v>13</v>
      </c>
      <c r="IA83" s="42"/>
      <c r="ID83" s="398"/>
    </row>
    <row r="84" spans="2:240" ht="15.5" x14ac:dyDescent="0.35">
      <c r="B84" s="398"/>
      <c r="L84" s="309"/>
      <c r="M84" s="309"/>
      <c r="N84" s="309"/>
      <c r="O84" s="309"/>
      <c r="P84" s="309"/>
      <c r="V84" s="334" t="s">
        <v>133</v>
      </c>
      <c r="W84" s="334">
        <f t="shared" ref="W84:AG84" si="238">COUNTIF(W65:W79,"&gt;=92")</f>
        <v>0</v>
      </c>
      <c r="X84" s="334">
        <f t="shared" si="238"/>
        <v>0</v>
      </c>
      <c r="Y84" s="334">
        <f t="shared" si="238"/>
        <v>0</v>
      </c>
      <c r="Z84" s="334">
        <f t="shared" si="238"/>
        <v>0</v>
      </c>
      <c r="AA84" s="334">
        <f t="shared" si="238"/>
        <v>0</v>
      </c>
      <c r="AB84" s="334">
        <f t="shared" si="238"/>
        <v>0</v>
      </c>
      <c r="AC84" s="334">
        <f t="shared" si="238"/>
        <v>0</v>
      </c>
      <c r="AD84" s="334">
        <f t="shared" si="238"/>
        <v>10</v>
      </c>
      <c r="AE84" s="334">
        <f t="shared" si="238"/>
        <v>7</v>
      </c>
      <c r="AF84" s="334">
        <f t="shared" si="238"/>
        <v>0</v>
      </c>
      <c r="AG84" s="334">
        <f t="shared" si="238"/>
        <v>3</v>
      </c>
      <c r="AH84" s="334">
        <f>COUNTIF(AH65:AH79,"&gt;=92")</f>
        <v>9</v>
      </c>
      <c r="AI84" s="42"/>
      <c r="AL84" s="398"/>
      <c r="AP84" s="398"/>
      <c r="AZ84" s="309"/>
      <c r="BA84" s="309"/>
      <c r="BB84" s="309"/>
      <c r="BC84" s="309"/>
      <c r="BD84" s="309"/>
      <c r="BJ84" s="334" t="s">
        <v>133</v>
      </c>
      <c r="BK84" s="334">
        <f t="shared" ref="BK84:BU84" si="239">COUNTIF(BK65:BK79,"&gt;=92")</f>
        <v>0</v>
      </c>
      <c r="BL84" s="334">
        <f t="shared" si="239"/>
        <v>0</v>
      </c>
      <c r="BM84" s="334">
        <f t="shared" si="239"/>
        <v>0</v>
      </c>
      <c r="BN84" s="334">
        <f t="shared" si="239"/>
        <v>0</v>
      </c>
      <c r="BO84" s="334">
        <f t="shared" si="239"/>
        <v>0</v>
      </c>
      <c r="BP84" s="334">
        <f t="shared" si="239"/>
        <v>2</v>
      </c>
      <c r="BQ84" s="334">
        <f t="shared" si="239"/>
        <v>0</v>
      </c>
      <c r="BR84" s="334">
        <f t="shared" si="239"/>
        <v>11</v>
      </c>
      <c r="BS84" s="334">
        <f t="shared" si="239"/>
        <v>11</v>
      </c>
      <c r="BT84" s="334">
        <f t="shared" si="239"/>
        <v>0</v>
      </c>
      <c r="BU84" s="334">
        <f t="shared" si="239"/>
        <v>1</v>
      </c>
      <c r="BV84" s="334">
        <f>COUNTIF(BV65:BV79,"&gt;=92")</f>
        <v>13</v>
      </c>
      <c r="BW84" s="42"/>
      <c r="BZ84" s="398"/>
      <c r="CD84" s="398"/>
      <c r="CN84" s="309"/>
      <c r="CO84" s="309"/>
      <c r="CP84" s="309"/>
      <c r="CQ84" s="309"/>
      <c r="CR84" s="309"/>
      <c r="CX84" s="334" t="s">
        <v>133</v>
      </c>
      <c r="CY84" s="334">
        <f t="shared" ref="CY84:DI84" si="240">COUNTIF(CY65:CY79,"&gt;=92")</f>
        <v>0</v>
      </c>
      <c r="CZ84" s="334">
        <f t="shared" si="240"/>
        <v>0</v>
      </c>
      <c r="DA84" s="334">
        <f t="shared" si="240"/>
        <v>0</v>
      </c>
      <c r="DB84" s="334">
        <f t="shared" si="240"/>
        <v>0</v>
      </c>
      <c r="DC84" s="334">
        <f t="shared" si="240"/>
        <v>0</v>
      </c>
      <c r="DD84" s="334">
        <f t="shared" si="240"/>
        <v>3</v>
      </c>
      <c r="DE84" s="334">
        <f t="shared" si="240"/>
        <v>0</v>
      </c>
      <c r="DF84" s="334">
        <f t="shared" si="240"/>
        <v>6</v>
      </c>
      <c r="DG84" s="334">
        <f t="shared" si="240"/>
        <v>12</v>
      </c>
      <c r="DH84" s="334">
        <f t="shared" si="240"/>
        <v>0</v>
      </c>
      <c r="DI84" s="334">
        <f t="shared" si="240"/>
        <v>0</v>
      </c>
      <c r="DJ84" s="334">
        <f>COUNTIF(DJ65:DJ79,"&gt;=92")</f>
        <v>12</v>
      </c>
      <c r="DK84" s="42"/>
      <c r="DN84" s="398"/>
      <c r="DR84" s="398"/>
      <c r="EB84" s="309"/>
      <c r="EC84" s="309"/>
      <c r="ED84" s="309"/>
      <c r="EE84" s="309"/>
      <c r="EF84" s="309"/>
      <c r="EL84" s="334" t="s">
        <v>133</v>
      </c>
      <c r="EM84" s="334">
        <f t="shared" ref="EM84:EW84" si="241">COUNTIF(EM65:EM79,"&gt;=92")</f>
        <v>0</v>
      </c>
      <c r="EN84" s="334">
        <f t="shared" si="241"/>
        <v>0</v>
      </c>
      <c r="EO84" s="334">
        <f t="shared" si="241"/>
        <v>0</v>
      </c>
      <c r="EP84" s="334">
        <f t="shared" si="241"/>
        <v>0</v>
      </c>
      <c r="EQ84" s="334">
        <f t="shared" si="241"/>
        <v>0</v>
      </c>
      <c r="ER84" s="334">
        <f t="shared" si="241"/>
        <v>1</v>
      </c>
      <c r="ES84" s="334">
        <f t="shared" si="241"/>
        <v>0</v>
      </c>
      <c r="ET84" s="334">
        <f t="shared" si="241"/>
        <v>7</v>
      </c>
      <c r="EU84" s="334">
        <f t="shared" si="241"/>
        <v>11</v>
      </c>
      <c r="EV84" s="334">
        <f t="shared" si="241"/>
        <v>0</v>
      </c>
      <c r="EW84" s="334">
        <f t="shared" si="241"/>
        <v>1</v>
      </c>
      <c r="EX84" s="334">
        <f>COUNTIF(EX65:EX79,"&gt;=92")</f>
        <v>11</v>
      </c>
      <c r="EY84" s="42"/>
      <c r="FB84" s="398"/>
      <c r="FF84" s="398"/>
      <c r="FP84" s="309"/>
      <c r="FQ84" s="309"/>
      <c r="FR84" s="309"/>
      <c r="FS84" s="309"/>
      <c r="FT84" s="309"/>
      <c r="FZ84" s="334" t="s">
        <v>133</v>
      </c>
      <c r="GA84" s="334">
        <f t="shared" ref="GA84:GK84" si="242">COUNTIF(GA65:GA79,"&gt;=92")</f>
        <v>0</v>
      </c>
      <c r="GB84" s="334">
        <f t="shared" si="242"/>
        <v>0</v>
      </c>
      <c r="GC84" s="334">
        <f t="shared" si="242"/>
        <v>0</v>
      </c>
      <c r="GD84" s="334">
        <f t="shared" si="242"/>
        <v>0</v>
      </c>
      <c r="GE84" s="334">
        <f t="shared" si="242"/>
        <v>0</v>
      </c>
      <c r="GF84" s="334">
        <f t="shared" si="242"/>
        <v>2</v>
      </c>
      <c r="GG84" s="334">
        <f t="shared" si="242"/>
        <v>0</v>
      </c>
      <c r="GH84" s="334">
        <f t="shared" si="242"/>
        <v>8</v>
      </c>
      <c r="GI84" s="334">
        <f t="shared" si="242"/>
        <v>5</v>
      </c>
      <c r="GJ84" s="334">
        <f t="shared" si="242"/>
        <v>0</v>
      </c>
      <c r="GK84" s="334">
        <f t="shared" si="242"/>
        <v>0</v>
      </c>
      <c r="GL84" s="334">
        <f>COUNTIF(GL65:GL79,"&gt;=92")</f>
        <v>0</v>
      </c>
      <c r="GM84" s="42"/>
      <c r="GP84" s="398"/>
      <c r="GT84" s="398"/>
      <c r="HD84" s="309"/>
      <c r="HE84" s="309"/>
      <c r="HF84" s="309"/>
      <c r="HG84" s="309"/>
      <c r="HH84" s="309"/>
      <c r="HN84" s="334" t="s">
        <v>133</v>
      </c>
      <c r="HO84" s="334">
        <f t="shared" ref="HO84:HY84" si="243">COUNTIF(HO65:HO79,"&gt;=92")</f>
        <v>0</v>
      </c>
      <c r="HP84" s="334">
        <f t="shared" si="243"/>
        <v>0</v>
      </c>
      <c r="HQ84" s="334">
        <f t="shared" si="243"/>
        <v>0</v>
      </c>
      <c r="HR84" s="334">
        <f t="shared" si="243"/>
        <v>0</v>
      </c>
      <c r="HS84" s="334">
        <f t="shared" si="243"/>
        <v>0</v>
      </c>
      <c r="HT84" s="334">
        <f t="shared" si="243"/>
        <v>1</v>
      </c>
      <c r="HU84" s="334">
        <f t="shared" si="243"/>
        <v>0</v>
      </c>
      <c r="HV84" s="334">
        <f t="shared" si="243"/>
        <v>8</v>
      </c>
      <c r="HW84" s="334">
        <f t="shared" si="243"/>
        <v>6</v>
      </c>
      <c r="HX84" s="334">
        <f t="shared" si="243"/>
        <v>0</v>
      </c>
      <c r="HY84" s="334">
        <f t="shared" si="243"/>
        <v>10</v>
      </c>
      <c r="HZ84" s="334">
        <f>COUNTIF(HZ65:HZ79,"&gt;=92")</f>
        <v>12</v>
      </c>
      <c r="IA84" s="42"/>
      <c r="ID84" s="398"/>
    </row>
    <row r="85" spans="2:240" ht="15.5" x14ac:dyDescent="0.35">
      <c r="B85" s="398"/>
      <c r="L85" s="309"/>
      <c r="M85" s="309"/>
      <c r="N85" s="309"/>
      <c r="O85" s="309"/>
      <c r="P85" s="309"/>
      <c r="V85" s="334" t="s">
        <v>132</v>
      </c>
      <c r="W85" s="334">
        <f>COUNTIF(W65:W79,"&gt;=95")</f>
        <v>0</v>
      </c>
      <c r="X85" s="334">
        <f t="shared" ref="X85:AH85" si="244">COUNTIF(X65:X79,"&gt;=95")</f>
        <v>0</v>
      </c>
      <c r="Y85" s="334">
        <f t="shared" si="244"/>
        <v>0</v>
      </c>
      <c r="Z85" s="334">
        <f t="shared" si="244"/>
        <v>0</v>
      </c>
      <c r="AA85" s="334">
        <f t="shared" si="244"/>
        <v>0</v>
      </c>
      <c r="AB85" s="334">
        <f t="shared" si="244"/>
        <v>0</v>
      </c>
      <c r="AC85" s="334">
        <f t="shared" si="244"/>
        <v>0</v>
      </c>
      <c r="AD85" s="334">
        <f t="shared" si="244"/>
        <v>6</v>
      </c>
      <c r="AE85" s="334">
        <f t="shared" si="244"/>
        <v>4</v>
      </c>
      <c r="AF85" s="334">
        <f t="shared" si="244"/>
        <v>0</v>
      </c>
      <c r="AG85" s="334">
        <f t="shared" si="244"/>
        <v>0</v>
      </c>
      <c r="AH85" s="334">
        <f t="shared" si="244"/>
        <v>4</v>
      </c>
      <c r="AL85" s="398"/>
      <c r="AP85" s="398"/>
      <c r="AZ85" s="309"/>
      <c r="BA85" s="309"/>
      <c r="BB85" s="309"/>
      <c r="BC85" s="309"/>
      <c r="BD85" s="309"/>
      <c r="BJ85" s="334" t="s">
        <v>132</v>
      </c>
      <c r="BK85" s="334">
        <f>COUNTIF(BK65:BK79,"&gt;=95")</f>
        <v>0</v>
      </c>
      <c r="BL85" s="334">
        <f t="shared" ref="BL85:BV85" si="245">COUNTIF(BL65:BL79,"&gt;=95")</f>
        <v>0</v>
      </c>
      <c r="BM85" s="334">
        <f t="shared" si="245"/>
        <v>0</v>
      </c>
      <c r="BN85" s="334">
        <f t="shared" si="245"/>
        <v>0</v>
      </c>
      <c r="BO85" s="334">
        <f t="shared" si="245"/>
        <v>0</v>
      </c>
      <c r="BP85" s="334">
        <f t="shared" si="245"/>
        <v>0</v>
      </c>
      <c r="BQ85" s="334">
        <f t="shared" si="245"/>
        <v>0</v>
      </c>
      <c r="BR85" s="334">
        <f t="shared" si="245"/>
        <v>5</v>
      </c>
      <c r="BS85" s="334">
        <f t="shared" si="245"/>
        <v>9</v>
      </c>
      <c r="BT85" s="334">
        <f t="shared" si="245"/>
        <v>0</v>
      </c>
      <c r="BU85" s="334">
        <f t="shared" si="245"/>
        <v>0</v>
      </c>
      <c r="BV85" s="334">
        <f t="shared" si="245"/>
        <v>8</v>
      </c>
      <c r="BZ85" s="398"/>
      <c r="CD85" s="398"/>
      <c r="CN85" s="309"/>
      <c r="CO85" s="309"/>
      <c r="CP85" s="309"/>
      <c r="CQ85" s="309"/>
      <c r="CR85" s="309"/>
      <c r="CX85" s="334" t="s">
        <v>132</v>
      </c>
      <c r="CY85" s="334">
        <f>COUNTIF(CY65:CY79,"&gt;=95")</f>
        <v>0</v>
      </c>
      <c r="CZ85" s="334">
        <f t="shared" ref="CZ85:DJ85" si="246">COUNTIF(CZ65:CZ79,"&gt;=95")</f>
        <v>0</v>
      </c>
      <c r="DA85" s="334">
        <f t="shared" si="246"/>
        <v>0</v>
      </c>
      <c r="DB85" s="334">
        <f t="shared" si="246"/>
        <v>0</v>
      </c>
      <c r="DC85" s="334">
        <f t="shared" si="246"/>
        <v>0</v>
      </c>
      <c r="DD85" s="334">
        <f t="shared" si="246"/>
        <v>0</v>
      </c>
      <c r="DE85" s="334">
        <f t="shared" si="246"/>
        <v>0</v>
      </c>
      <c r="DF85" s="334">
        <f t="shared" si="246"/>
        <v>2</v>
      </c>
      <c r="DG85" s="334">
        <f t="shared" si="246"/>
        <v>9</v>
      </c>
      <c r="DH85" s="334">
        <f t="shared" si="246"/>
        <v>0</v>
      </c>
      <c r="DI85" s="334">
        <f t="shared" si="246"/>
        <v>0</v>
      </c>
      <c r="DJ85" s="334">
        <f t="shared" si="246"/>
        <v>7</v>
      </c>
      <c r="DN85" s="398"/>
      <c r="DR85" s="398"/>
      <c r="EB85" s="309"/>
      <c r="EC85" s="309"/>
      <c r="ED85" s="309"/>
      <c r="EE85" s="309"/>
      <c r="EF85" s="309"/>
      <c r="EL85" s="334" t="s">
        <v>132</v>
      </c>
      <c r="EM85" s="334">
        <f>COUNTIF(EM65:EM79,"&gt;=95")</f>
        <v>0</v>
      </c>
      <c r="EN85" s="334">
        <f t="shared" ref="EN85:EX85" si="247">COUNTIF(EN65:EN79,"&gt;=95")</f>
        <v>0</v>
      </c>
      <c r="EO85" s="334">
        <f t="shared" si="247"/>
        <v>0</v>
      </c>
      <c r="EP85" s="334">
        <f t="shared" si="247"/>
        <v>0</v>
      </c>
      <c r="EQ85" s="334">
        <f t="shared" si="247"/>
        <v>0</v>
      </c>
      <c r="ER85" s="334">
        <f t="shared" si="247"/>
        <v>0</v>
      </c>
      <c r="ES85" s="334">
        <f t="shared" si="247"/>
        <v>0</v>
      </c>
      <c r="ET85" s="334">
        <f t="shared" si="247"/>
        <v>1</v>
      </c>
      <c r="EU85" s="334">
        <f t="shared" si="247"/>
        <v>4</v>
      </c>
      <c r="EV85" s="334">
        <f t="shared" si="247"/>
        <v>0</v>
      </c>
      <c r="EW85" s="334">
        <f t="shared" si="247"/>
        <v>0</v>
      </c>
      <c r="EX85" s="334">
        <f t="shared" si="247"/>
        <v>7</v>
      </c>
      <c r="FB85" s="398"/>
      <c r="FF85" s="398"/>
      <c r="FP85" s="309"/>
      <c r="FQ85" s="309"/>
      <c r="FR85" s="309"/>
      <c r="FS85" s="309"/>
      <c r="FT85" s="309"/>
      <c r="FZ85" s="334" t="s">
        <v>132</v>
      </c>
      <c r="GA85" s="334">
        <f>COUNTIF(GA65:GA79,"&gt;=95")</f>
        <v>0</v>
      </c>
      <c r="GB85" s="334">
        <f t="shared" ref="GB85:GL85" si="248">COUNTIF(GB65:GB79,"&gt;=95")</f>
        <v>0</v>
      </c>
      <c r="GC85" s="334">
        <f t="shared" si="248"/>
        <v>0</v>
      </c>
      <c r="GD85" s="334">
        <f t="shared" si="248"/>
        <v>0</v>
      </c>
      <c r="GE85" s="334">
        <f t="shared" si="248"/>
        <v>0</v>
      </c>
      <c r="GF85" s="334">
        <f t="shared" si="248"/>
        <v>0</v>
      </c>
      <c r="GG85" s="334">
        <f t="shared" si="248"/>
        <v>0</v>
      </c>
      <c r="GH85" s="334">
        <f t="shared" si="248"/>
        <v>1</v>
      </c>
      <c r="GI85" s="334">
        <f t="shared" si="248"/>
        <v>0</v>
      </c>
      <c r="GJ85" s="334">
        <f t="shared" si="248"/>
        <v>0</v>
      </c>
      <c r="GK85" s="334">
        <f t="shared" si="248"/>
        <v>0</v>
      </c>
      <c r="GL85" s="334">
        <f t="shared" si="248"/>
        <v>0</v>
      </c>
      <c r="GP85" s="398"/>
      <c r="GT85" s="398"/>
      <c r="HD85" s="309"/>
      <c r="HE85" s="309"/>
      <c r="HF85" s="309"/>
      <c r="HG85" s="309"/>
      <c r="HH85" s="309"/>
      <c r="HN85" s="334" t="s">
        <v>132</v>
      </c>
      <c r="HO85" s="334">
        <f>COUNTIF(HO65:HO79,"&gt;=95")</f>
        <v>0</v>
      </c>
      <c r="HP85" s="334">
        <f t="shared" ref="HP85:HZ85" si="249">COUNTIF(HP65:HP79,"&gt;=95")</f>
        <v>0</v>
      </c>
      <c r="HQ85" s="334">
        <f t="shared" si="249"/>
        <v>0</v>
      </c>
      <c r="HR85" s="334">
        <f t="shared" si="249"/>
        <v>0</v>
      </c>
      <c r="HS85" s="334">
        <f t="shared" si="249"/>
        <v>0</v>
      </c>
      <c r="HT85" s="334">
        <f t="shared" si="249"/>
        <v>0</v>
      </c>
      <c r="HU85" s="334">
        <f t="shared" si="249"/>
        <v>0</v>
      </c>
      <c r="HV85" s="334">
        <f t="shared" si="249"/>
        <v>4</v>
      </c>
      <c r="HW85" s="334">
        <f t="shared" si="249"/>
        <v>5</v>
      </c>
      <c r="HX85" s="334">
        <f t="shared" si="249"/>
        <v>0</v>
      </c>
      <c r="HY85" s="334">
        <f t="shared" si="249"/>
        <v>3</v>
      </c>
      <c r="HZ85" s="334">
        <f t="shared" si="249"/>
        <v>6</v>
      </c>
      <c r="ID85" s="398"/>
    </row>
    <row r="89" spans="2:240" ht="21.5" thickBot="1" x14ac:dyDescent="0.55000000000000004">
      <c r="B89" s="369" t="s">
        <v>204</v>
      </c>
      <c r="C89" s="369"/>
      <c r="D89" s="369"/>
      <c r="E89" s="369"/>
      <c r="F89" s="369"/>
      <c r="G89" s="369"/>
      <c r="H89" s="369"/>
      <c r="I89" s="369"/>
      <c r="J89" s="369"/>
      <c r="K89" s="369"/>
      <c r="L89" s="369"/>
      <c r="M89" s="369"/>
      <c r="N89" s="369"/>
      <c r="O89" s="369"/>
      <c r="P89" s="369"/>
      <c r="Q89" s="369"/>
      <c r="R89" s="369"/>
      <c r="S89" s="369"/>
      <c r="T89" s="369"/>
      <c r="U89" s="369"/>
      <c r="V89" s="369"/>
      <c r="W89" s="369"/>
      <c r="X89" s="369"/>
      <c r="Y89" s="369"/>
      <c r="Z89" s="369"/>
      <c r="AA89" s="369"/>
      <c r="AB89" s="369"/>
      <c r="AC89" s="369"/>
      <c r="AD89" s="369"/>
      <c r="AE89" s="369"/>
      <c r="AF89" s="369"/>
      <c r="AG89" s="369"/>
      <c r="AH89" s="369"/>
      <c r="AI89" s="369"/>
      <c r="AJ89" s="369"/>
      <c r="AK89" s="369"/>
      <c r="AL89" s="369"/>
      <c r="AM89" s="369"/>
      <c r="AN89" s="369"/>
      <c r="AO89" s="369"/>
      <c r="AP89" s="369" t="s">
        <v>203</v>
      </c>
      <c r="AQ89" s="369"/>
      <c r="AR89" s="369"/>
      <c r="AS89" s="369"/>
      <c r="AT89" s="369"/>
      <c r="AU89" s="369"/>
      <c r="AV89" s="369"/>
      <c r="AW89" s="369"/>
      <c r="AX89" s="369"/>
      <c r="AY89" s="369"/>
      <c r="AZ89" s="369"/>
      <c r="BA89" s="369"/>
      <c r="BB89" s="369"/>
      <c r="BC89" s="369"/>
      <c r="BD89" s="369"/>
      <c r="BE89" s="369"/>
      <c r="BF89" s="369"/>
      <c r="BG89" s="369"/>
      <c r="BH89" s="369"/>
      <c r="BI89" s="369"/>
      <c r="BJ89" s="369"/>
      <c r="BK89" s="369"/>
      <c r="BL89" s="369"/>
      <c r="BM89" s="369"/>
      <c r="BN89" s="369"/>
      <c r="BO89" s="369"/>
      <c r="BP89" s="369"/>
      <c r="BQ89" s="369"/>
      <c r="BR89" s="369"/>
      <c r="BS89" s="369"/>
      <c r="BT89" s="369"/>
      <c r="BU89" s="369"/>
      <c r="BV89" s="369"/>
      <c r="BW89" s="369"/>
      <c r="BX89" s="369"/>
      <c r="BY89" s="369"/>
      <c r="BZ89" s="369"/>
      <c r="CA89" s="369"/>
      <c r="CB89" s="369"/>
      <c r="CC89" s="369"/>
      <c r="CD89" s="369" t="s">
        <v>229</v>
      </c>
      <c r="CE89" s="369"/>
      <c r="CF89" s="369"/>
      <c r="CG89" s="369"/>
      <c r="CH89" s="369"/>
      <c r="CI89" s="369"/>
      <c r="CJ89" s="369"/>
      <c r="CK89" s="369"/>
      <c r="CL89" s="369"/>
      <c r="CM89" s="369"/>
      <c r="CN89" s="369"/>
      <c r="CO89" s="369"/>
      <c r="CP89" s="369" t="s">
        <v>80</v>
      </c>
      <c r="CQ89" s="369"/>
      <c r="CR89" s="369"/>
      <c r="CS89" s="369"/>
      <c r="CT89" s="369"/>
      <c r="CU89" s="369"/>
      <c r="CV89" s="369"/>
      <c r="CW89" s="369"/>
      <c r="CX89" s="369"/>
      <c r="CY89" s="369"/>
      <c r="CZ89" s="369"/>
      <c r="DA89" s="369"/>
      <c r="DB89" s="369"/>
      <c r="DC89" s="369"/>
      <c r="DD89" s="369"/>
      <c r="DE89" s="369"/>
      <c r="DF89" s="369"/>
      <c r="DG89" s="369"/>
      <c r="DH89" s="369"/>
      <c r="DI89" s="369"/>
      <c r="DJ89" s="369"/>
      <c r="DK89" s="369"/>
      <c r="DL89" s="369"/>
      <c r="DM89" s="369"/>
      <c r="DN89" s="369"/>
      <c r="DO89" s="369"/>
      <c r="DP89" s="369"/>
      <c r="DQ89" s="369"/>
      <c r="DR89" s="369" t="s">
        <v>201</v>
      </c>
      <c r="DS89" s="369"/>
      <c r="DT89" s="369"/>
      <c r="DU89" s="369"/>
      <c r="DV89" s="369"/>
      <c r="DW89" s="369"/>
      <c r="DX89" s="369"/>
      <c r="DY89" s="369"/>
      <c r="DZ89" s="369"/>
      <c r="EA89" s="369"/>
      <c r="EB89" s="369" t="s">
        <v>80</v>
      </c>
      <c r="EC89" s="369"/>
      <c r="ED89" s="369"/>
      <c r="EE89" s="369"/>
      <c r="EF89" s="369"/>
      <c r="EG89" s="369"/>
      <c r="EH89" s="369"/>
      <c r="EI89" s="369"/>
      <c r="EJ89" s="369"/>
      <c r="EK89" s="369"/>
      <c r="EL89" s="369"/>
      <c r="EM89" s="369"/>
      <c r="EN89" s="369"/>
      <c r="EO89" s="369"/>
      <c r="EP89" s="369"/>
      <c r="EQ89" s="369"/>
      <c r="ER89" s="369"/>
      <c r="ES89" s="369"/>
      <c r="ET89" s="369"/>
      <c r="EU89" s="369"/>
      <c r="EV89" s="369"/>
      <c r="EW89" s="369"/>
      <c r="EX89" s="369"/>
      <c r="EY89" s="369"/>
      <c r="EZ89" s="369"/>
      <c r="FA89" s="369"/>
      <c r="FB89" s="369"/>
      <c r="FC89" s="369"/>
      <c r="FD89" s="369"/>
      <c r="FE89" s="369"/>
      <c r="FF89" s="369" t="s">
        <v>200</v>
      </c>
      <c r="FG89" s="369"/>
      <c r="FH89" s="369"/>
      <c r="FI89" s="369"/>
      <c r="FJ89" s="369"/>
      <c r="FK89" s="369"/>
      <c r="FL89" s="369"/>
      <c r="FM89" s="369"/>
      <c r="FN89" s="369"/>
      <c r="FO89" s="369"/>
      <c r="FP89" s="369"/>
      <c r="FQ89" s="369"/>
      <c r="FR89" s="369"/>
      <c r="FS89" s="369"/>
      <c r="FT89" s="369"/>
      <c r="FU89" s="369"/>
      <c r="FV89" s="369"/>
      <c r="FW89" s="369"/>
      <c r="FX89" s="369"/>
      <c r="FY89" s="369"/>
      <c r="FZ89" s="369"/>
      <c r="GA89" s="369"/>
      <c r="GB89" s="369"/>
      <c r="GC89" s="369"/>
      <c r="GD89" s="369"/>
      <c r="GE89" s="369"/>
      <c r="GF89" s="369"/>
      <c r="GG89" s="369"/>
      <c r="GH89" s="369"/>
      <c r="GI89" s="369"/>
      <c r="GJ89" s="369"/>
      <c r="GK89" s="369"/>
      <c r="GL89" s="369"/>
      <c r="GM89" s="369"/>
      <c r="GN89" s="369"/>
      <c r="GO89" s="369"/>
      <c r="GP89" s="369"/>
      <c r="GQ89" s="369"/>
      <c r="GR89" s="369"/>
      <c r="GS89" s="369"/>
      <c r="GT89" s="369" t="s">
        <v>206</v>
      </c>
      <c r="HF89" t="s">
        <v>80</v>
      </c>
    </row>
    <row r="90" spans="2:240" ht="16" thickBot="1" x14ac:dyDescent="0.4">
      <c r="B90" s="504" t="s">
        <v>192</v>
      </c>
      <c r="C90" s="501"/>
      <c r="D90" s="501"/>
      <c r="E90" s="501"/>
      <c r="F90" s="501"/>
      <c r="G90" s="501"/>
      <c r="H90" s="493">
        <v>5474</v>
      </c>
      <c r="I90" s="493">
        <v>5237</v>
      </c>
      <c r="J90" s="493">
        <v>4675</v>
      </c>
      <c r="K90" s="493">
        <v>4589</v>
      </c>
      <c r="L90" s="493">
        <v>5408</v>
      </c>
      <c r="M90" s="500">
        <v>5483</v>
      </c>
      <c r="N90" s="499">
        <v>5234</v>
      </c>
      <c r="O90" s="498"/>
      <c r="P90" s="497"/>
      <c r="Q90" s="496"/>
      <c r="R90" s="495"/>
      <c r="S90" s="495"/>
      <c r="T90" s="494"/>
      <c r="V90" s="477" t="s">
        <v>32</v>
      </c>
      <c r="W90" s="493"/>
      <c r="X90" s="493"/>
      <c r="Y90" s="493"/>
      <c r="Z90" s="493"/>
      <c r="AA90" s="493"/>
      <c r="AB90" s="493"/>
      <c r="AC90" s="493"/>
      <c r="AD90" s="493"/>
      <c r="AE90" s="493"/>
      <c r="AF90" s="493"/>
      <c r="AG90" s="493"/>
      <c r="AH90" s="493"/>
      <c r="AI90" s="492"/>
      <c r="AJ90" s="491"/>
      <c r="AK90" s="490"/>
      <c r="AL90" s="489"/>
      <c r="AM90" s="489"/>
      <c r="AN90" s="488"/>
      <c r="AP90" s="504" t="s">
        <v>192</v>
      </c>
      <c r="AQ90" s="501"/>
      <c r="AR90" s="501"/>
      <c r="AS90" s="501"/>
      <c r="AT90" s="501"/>
      <c r="AU90" s="501"/>
      <c r="AV90" s="493">
        <v>5474</v>
      </c>
      <c r="AW90" s="493">
        <v>5237</v>
      </c>
      <c r="AX90" s="493">
        <v>4675</v>
      </c>
      <c r="AY90" s="493">
        <v>4589</v>
      </c>
      <c r="AZ90" s="493">
        <v>5408</v>
      </c>
      <c r="BA90" s="500">
        <v>5483</v>
      </c>
      <c r="BB90" s="499">
        <v>5234</v>
      </c>
      <c r="BC90" s="498"/>
      <c r="BD90" s="497"/>
      <c r="BE90" s="496"/>
      <c r="BF90" s="495"/>
      <c r="BG90" s="495"/>
      <c r="BH90" s="494"/>
      <c r="BJ90" s="477" t="s">
        <v>32</v>
      </c>
      <c r="BK90" s="493"/>
      <c r="BL90" s="493"/>
      <c r="BM90" s="493"/>
      <c r="BN90" s="493"/>
      <c r="BO90" s="493"/>
      <c r="BP90" s="493"/>
      <c r="BQ90" s="493"/>
      <c r="BR90" s="493"/>
      <c r="BS90" s="493"/>
      <c r="BT90" s="493"/>
      <c r="BU90" s="493"/>
      <c r="BV90" s="493"/>
      <c r="BW90" s="492"/>
      <c r="BX90" s="491"/>
      <c r="BY90" s="490"/>
      <c r="BZ90" s="489"/>
      <c r="CA90" s="489"/>
      <c r="CB90" s="488"/>
      <c r="CD90" s="504" t="s">
        <v>192</v>
      </c>
      <c r="CE90" s="501"/>
      <c r="CF90" s="501"/>
      <c r="CG90" s="501"/>
      <c r="CH90" s="501"/>
      <c r="CI90" s="501"/>
      <c r="CJ90" s="493">
        <v>5474</v>
      </c>
      <c r="CK90" s="493">
        <v>5237</v>
      </c>
      <c r="CL90" s="493">
        <v>4675</v>
      </c>
      <c r="CM90" s="493">
        <v>4589</v>
      </c>
      <c r="CN90" s="493">
        <v>5408</v>
      </c>
      <c r="CO90" s="500">
        <v>5483</v>
      </c>
      <c r="CP90" s="499">
        <v>5234</v>
      </c>
      <c r="CQ90" s="498"/>
      <c r="CR90" s="497"/>
      <c r="CS90" s="496"/>
      <c r="CT90" s="495"/>
      <c r="CU90" s="495"/>
      <c r="CV90" s="494"/>
      <c r="CX90" s="477" t="s">
        <v>32</v>
      </c>
      <c r="CY90" s="493"/>
      <c r="CZ90" s="493"/>
      <c r="DA90" s="493"/>
      <c r="DB90" s="493"/>
      <c r="DC90" s="493"/>
      <c r="DD90" s="493"/>
      <c r="DE90" s="493"/>
      <c r="DF90" s="493"/>
      <c r="DG90" s="493"/>
      <c r="DH90" s="493"/>
      <c r="DI90" s="493"/>
      <c r="DJ90" s="493"/>
      <c r="DK90" s="492"/>
      <c r="DL90" s="491"/>
      <c r="DM90" s="490"/>
      <c r="DN90" s="489"/>
      <c r="DO90" s="489"/>
      <c r="DP90" s="488"/>
      <c r="DR90" s="504" t="s">
        <v>192</v>
      </c>
      <c r="DS90" s="501"/>
      <c r="DT90" s="501"/>
      <c r="DU90" s="501"/>
      <c r="DV90" s="501"/>
      <c r="DW90" s="501"/>
      <c r="DX90" s="493">
        <v>5474</v>
      </c>
      <c r="DY90" s="493">
        <v>5237</v>
      </c>
      <c r="DZ90" s="493">
        <v>4675</v>
      </c>
      <c r="EA90" s="493">
        <v>4589</v>
      </c>
      <c r="EB90" s="493">
        <v>5408</v>
      </c>
      <c r="EC90" s="500">
        <v>5483</v>
      </c>
      <c r="ED90" s="499">
        <v>5234</v>
      </c>
      <c r="EE90" s="498"/>
      <c r="EF90" s="497"/>
      <c r="EG90" s="496"/>
      <c r="EH90" s="495"/>
      <c r="EI90" s="495"/>
      <c r="EJ90" s="494"/>
      <c r="EL90" s="477" t="s">
        <v>32</v>
      </c>
      <c r="EM90" s="493"/>
      <c r="EN90" s="493"/>
      <c r="EO90" s="493"/>
      <c r="EP90" s="493"/>
      <c r="EQ90" s="493"/>
      <c r="ER90" s="493"/>
      <c r="ES90" s="493"/>
      <c r="ET90" s="493"/>
      <c r="EU90" s="493"/>
      <c r="EV90" s="493"/>
      <c r="EW90" s="493"/>
      <c r="EX90" s="493"/>
      <c r="EY90" s="492"/>
      <c r="EZ90" s="491"/>
      <c r="FA90" s="490"/>
      <c r="FB90" s="489"/>
      <c r="FC90" s="489"/>
      <c r="FD90" s="488"/>
      <c r="FF90" s="504" t="s">
        <v>192</v>
      </c>
      <c r="FG90" s="501"/>
      <c r="FH90" s="501"/>
      <c r="FI90" s="501"/>
      <c r="FJ90" s="501"/>
      <c r="FK90" s="501"/>
      <c r="FL90" s="493">
        <v>5474</v>
      </c>
      <c r="FM90" s="493">
        <v>5237</v>
      </c>
      <c r="FN90" s="493">
        <v>4675</v>
      </c>
      <c r="FO90" s="493">
        <v>4589</v>
      </c>
      <c r="FP90" s="493">
        <v>5408</v>
      </c>
      <c r="FQ90" s="500">
        <v>5483</v>
      </c>
      <c r="FR90" s="499">
        <v>5234</v>
      </c>
      <c r="FS90" s="498"/>
      <c r="FT90" s="497"/>
      <c r="FU90" s="496"/>
      <c r="FV90" s="495"/>
      <c r="FW90" s="495"/>
      <c r="FX90" s="494"/>
      <c r="FZ90" s="477" t="s">
        <v>32</v>
      </c>
      <c r="GA90" s="493"/>
      <c r="GB90" s="493"/>
      <c r="GC90" s="493"/>
      <c r="GD90" s="493"/>
      <c r="GE90" s="493"/>
      <c r="GF90" s="493"/>
      <c r="GG90" s="493"/>
      <c r="GH90" s="493"/>
      <c r="GI90" s="493"/>
      <c r="GJ90" s="493"/>
      <c r="GK90" s="493"/>
      <c r="GL90" s="493"/>
      <c r="GM90" s="492"/>
      <c r="GN90" s="491"/>
      <c r="GO90" s="490"/>
      <c r="GP90" s="489"/>
      <c r="GQ90" s="489"/>
      <c r="GR90" s="488"/>
      <c r="GT90" s="504" t="s">
        <v>192</v>
      </c>
      <c r="GU90" s="501"/>
      <c r="GV90" s="501"/>
      <c r="GW90" s="501"/>
      <c r="GX90" s="501"/>
      <c r="GY90" s="501"/>
      <c r="GZ90" s="493">
        <v>5474</v>
      </c>
      <c r="HA90" s="493">
        <v>5237</v>
      </c>
      <c r="HB90" s="493">
        <v>4675</v>
      </c>
      <c r="HC90" s="493">
        <v>4589</v>
      </c>
      <c r="HD90" s="493">
        <v>5408</v>
      </c>
      <c r="HE90" s="500">
        <v>5483</v>
      </c>
      <c r="HF90" s="499">
        <v>5234</v>
      </c>
      <c r="HG90" s="498"/>
      <c r="HH90" s="497"/>
      <c r="HI90" s="496"/>
      <c r="HJ90" s="495"/>
      <c r="HK90" s="495"/>
      <c r="HL90" s="494"/>
      <c r="HN90" s="477" t="s">
        <v>32</v>
      </c>
      <c r="HO90" s="493"/>
      <c r="HP90" s="493"/>
      <c r="HQ90" s="493"/>
      <c r="HR90" s="493"/>
      <c r="HS90" s="493"/>
      <c r="HT90" s="493"/>
      <c r="HU90" s="493"/>
      <c r="HV90" s="493"/>
      <c r="HW90" s="493"/>
      <c r="HX90" s="493"/>
      <c r="HY90" s="493"/>
      <c r="HZ90" s="493"/>
      <c r="IA90" s="492"/>
      <c r="IB90" s="491"/>
      <c r="IC90" s="490"/>
      <c r="ID90" s="489"/>
      <c r="IE90" s="489"/>
      <c r="IF90" s="488"/>
    </row>
    <row r="91" spans="2:240" ht="16.5" thickTop="1" thickBot="1" x14ac:dyDescent="0.4">
      <c r="B91" s="483" t="s">
        <v>191</v>
      </c>
      <c r="C91" s="476" t="s">
        <v>149</v>
      </c>
      <c r="D91" s="476" t="s">
        <v>148</v>
      </c>
      <c r="E91" s="476" t="s">
        <v>147</v>
      </c>
      <c r="F91" s="476" t="s">
        <v>146</v>
      </c>
      <c r="G91" s="476" t="s">
        <v>145</v>
      </c>
      <c r="H91" s="475" t="s">
        <v>144</v>
      </c>
      <c r="I91" s="475" t="s">
        <v>143</v>
      </c>
      <c r="J91" s="475" t="s">
        <v>142</v>
      </c>
      <c r="K91" s="475" t="s">
        <v>141</v>
      </c>
      <c r="L91" s="571" t="s">
        <v>261</v>
      </c>
      <c r="M91" s="571" t="s">
        <v>262</v>
      </c>
      <c r="N91" s="571" t="s">
        <v>260</v>
      </c>
      <c r="O91" s="482" t="s">
        <v>190</v>
      </c>
      <c r="P91" s="481" t="s">
        <v>152</v>
      </c>
      <c r="Q91" s="480"/>
      <c r="R91" s="479" t="s">
        <v>189</v>
      </c>
      <c r="S91" s="479" t="s">
        <v>152</v>
      </c>
      <c r="T91" s="478" t="s">
        <v>188</v>
      </c>
      <c r="V91" s="477" t="s">
        <v>191</v>
      </c>
      <c r="W91" s="493" t="s">
        <v>149</v>
      </c>
      <c r="X91" s="476" t="s">
        <v>148</v>
      </c>
      <c r="Y91" s="476" t="s">
        <v>147</v>
      </c>
      <c r="Z91" s="476" t="s">
        <v>146</v>
      </c>
      <c r="AA91" s="476" t="s">
        <v>145</v>
      </c>
      <c r="AB91" s="475" t="s">
        <v>144</v>
      </c>
      <c r="AC91" s="475" t="s">
        <v>143</v>
      </c>
      <c r="AD91" s="475" t="s">
        <v>142</v>
      </c>
      <c r="AE91" s="475" t="s">
        <v>141</v>
      </c>
      <c r="AF91" s="475" t="s">
        <v>140</v>
      </c>
      <c r="AG91" s="475" t="s">
        <v>139</v>
      </c>
      <c r="AH91" s="475" t="s">
        <v>138</v>
      </c>
      <c r="AI91" s="474" t="s">
        <v>190</v>
      </c>
      <c r="AJ91" s="473" t="s">
        <v>152</v>
      </c>
      <c r="AK91" s="472"/>
      <c r="AL91" s="471" t="s">
        <v>189</v>
      </c>
      <c r="AM91" s="471" t="s">
        <v>152</v>
      </c>
      <c r="AN91" s="470" t="s">
        <v>188</v>
      </c>
      <c r="AP91" s="483" t="s">
        <v>191</v>
      </c>
      <c r="AQ91" s="476" t="s">
        <v>149</v>
      </c>
      <c r="AR91" s="476" t="s">
        <v>148</v>
      </c>
      <c r="AS91" s="476" t="s">
        <v>147</v>
      </c>
      <c r="AT91" s="476" t="s">
        <v>146</v>
      </c>
      <c r="AU91" s="476" t="s">
        <v>145</v>
      </c>
      <c r="AV91" s="475" t="s">
        <v>144</v>
      </c>
      <c r="AW91" s="475" t="s">
        <v>143</v>
      </c>
      <c r="AX91" s="475" t="s">
        <v>142</v>
      </c>
      <c r="AY91" s="475" t="s">
        <v>141</v>
      </c>
      <c r="AZ91" s="571" t="s">
        <v>261</v>
      </c>
      <c r="BA91" s="571" t="s">
        <v>262</v>
      </c>
      <c r="BB91" s="571" t="s">
        <v>260</v>
      </c>
      <c r="BC91" s="482" t="s">
        <v>190</v>
      </c>
      <c r="BD91" s="481" t="s">
        <v>152</v>
      </c>
      <c r="BE91" s="480"/>
      <c r="BF91" s="479" t="s">
        <v>189</v>
      </c>
      <c r="BG91" s="479" t="s">
        <v>152</v>
      </c>
      <c r="BH91" s="478" t="s">
        <v>188</v>
      </c>
      <c r="BJ91" s="477" t="s">
        <v>191</v>
      </c>
      <c r="BK91" s="493" t="s">
        <v>149</v>
      </c>
      <c r="BL91" s="476" t="s">
        <v>148</v>
      </c>
      <c r="BM91" s="476" t="s">
        <v>147</v>
      </c>
      <c r="BN91" s="476" t="s">
        <v>146</v>
      </c>
      <c r="BO91" s="476" t="s">
        <v>145</v>
      </c>
      <c r="BP91" s="475" t="s">
        <v>144</v>
      </c>
      <c r="BQ91" s="475" t="s">
        <v>143</v>
      </c>
      <c r="BR91" s="475" t="s">
        <v>142</v>
      </c>
      <c r="BS91" s="475" t="s">
        <v>141</v>
      </c>
      <c r="BT91" s="475" t="s">
        <v>140</v>
      </c>
      <c r="BU91" s="475" t="s">
        <v>139</v>
      </c>
      <c r="BV91" s="475" t="s">
        <v>138</v>
      </c>
      <c r="BW91" s="474" t="s">
        <v>190</v>
      </c>
      <c r="BX91" s="473" t="s">
        <v>152</v>
      </c>
      <c r="BY91" s="472"/>
      <c r="BZ91" s="471" t="s">
        <v>189</v>
      </c>
      <c r="CA91" s="471" t="s">
        <v>152</v>
      </c>
      <c r="CB91" s="470" t="s">
        <v>188</v>
      </c>
      <c r="CD91" s="483" t="s">
        <v>191</v>
      </c>
      <c r="CE91" s="476" t="s">
        <v>149</v>
      </c>
      <c r="CF91" s="476" t="s">
        <v>148</v>
      </c>
      <c r="CG91" s="476" t="s">
        <v>147</v>
      </c>
      <c r="CH91" s="476" t="s">
        <v>146</v>
      </c>
      <c r="CI91" s="476" t="s">
        <v>145</v>
      </c>
      <c r="CJ91" s="475" t="s">
        <v>144</v>
      </c>
      <c r="CK91" s="475" t="s">
        <v>143</v>
      </c>
      <c r="CL91" s="475" t="s">
        <v>142</v>
      </c>
      <c r="CM91" s="475" t="s">
        <v>141</v>
      </c>
      <c r="CN91" s="571" t="s">
        <v>261</v>
      </c>
      <c r="CO91" s="571" t="s">
        <v>262</v>
      </c>
      <c r="CP91" s="571" t="s">
        <v>260</v>
      </c>
      <c r="CQ91" s="482" t="s">
        <v>190</v>
      </c>
      <c r="CR91" s="481" t="s">
        <v>152</v>
      </c>
      <c r="CS91" s="480"/>
      <c r="CT91" s="479" t="s">
        <v>189</v>
      </c>
      <c r="CU91" s="479" t="s">
        <v>152</v>
      </c>
      <c r="CV91" s="478" t="s">
        <v>188</v>
      </c>
      <c r="CX91" s="477" t="s">
        <v>191</v>
      </c>
      <c r="CY91" s="493" t="s">
        <v>149</v>
      </c>
      <c r="CZ91" s="476" t="s">
        <v>148</v>
      </c>
      <c r="DA91" s="476" t="s">
        <v>147</v>
      </c>
      <c r="DB91" s="476" t="s">
        <v>146</v>
      </c>
      <c r="DC91" s="476" t="s">
        <v>145</v>
      </c>
      <c r="DD91" s="475" t="s">
        <v>144</v>
      </c>
      <c r="DE91" s="475" t="s">
        <v>143</v>
      </c>
      <c r="DF91" s="475" t="s">
        <v>142</v>
      </c>
      <c r="DG91" s="475" t="s">
        <v>141</v>
      </c>
      <c r="DH91" s="475" t="s">
        <v>140</v>
      </c>
      <c r="DI91" s="475" t="s">
        <v>139</v>
      </c>
      <c r="DJ91" s="475" t="s">
        <v>138</v>
      </c>
      <c r="DK91" s="474" t="s">
        <v>190</v>
      </c>
      <c r="DL91" s="473" t="s">
        <v>152</v>
      </c>
      <c r="DM91" s="472"/>
      <c r="DN91" s="471" t="s">
        <v>189</v>
      </c>
      <c r="DO91" s="471" t="s">
        <v>152</v>
      </c>
      <c r="DP91" s="470" t="s">
        <v>188</v>
      </c>
      <c r="DR91" s="483" t="s">
        <v>191</v>
      </c>
      <c r="DS91" s="476" t="s">
        <v>149</v>
      </c>
      <c r="DT91" s="476" t="s">
        <v>148</v>
      </c>
      <c r="DU91" s="476" t="s">
        <v>147</v>
      </c>
      <c r="DV91" s="476" t="s">
        <v>146</v>
      </c>
      <c r="DW91" s="476" t="s">
        <v>145</v>
      </c>
      <c r="DX91" s="475" t="s">
        <v>144</v>
      </c>
      <c r="DY91" s="475" t="s">
        <v>143</v>
      </c>
      <c r="DZ91" s="475" t="s">
        <v>142</v>
      </c>
      <c r="EA91" s="475" t="s">
        <v>141</v>
      </c>
      <c r="EB91" s="571" t="s">
        <v>261</v>
      </c>
      <c r="EC91" s="571" t="s">
        <v>262</v>
      </c>
      <c r="ED91" s="571" t="s">
        <v>260</v>
      </c>
      <c r="EE91" s="482" t="s">
        <v>190</v>
      </c>
      <c r="EF91" s="481" t="s">
        <v>152</v>
      </c>
      <c r="EG91" s="480"/>
      <c r="EH91" s="479" t="s">
        <v>189</v>
      </c>
      <c r="EI91" s="479" t="s">
        <v>152</v>
      </c>
      <c r="EJ91" s="478" t="s">
        <v>188</v>
      </c>
      <c r="EL91" s="477" t="s">
        <v>191</v>
      </c>
      <c r="EM91" s="493" t="s">
        <v>149</v>
      </c>
      <c r="EN91" s="476" t="s">
        <v>148</v>
      </c>
      <c r="EO91" s="476" t="s">
        <v>147</v>
      </c>
      <c r="EP91" s="476" t="s">
        <v>146</v>
      </c>
      <c r="EQ91" s="476" t="s">
        <v>145</v>
      </c>
      <c r="ER91" s="475" t="s">
        <v>144</v>
      </c>
      <c r="ES91" s="475" t="s">
        <v>143</v>
      </c>
      <c r="ET91" s="475" t="s">
        <v>142</v>
      </c>
      <c r="EU91" s="475" t="s">
        <v>141</v>
      </c>
      <c r="EV91" s="475" t="s">
        <v>140</v>
      </c>
      <c r="EW91" s="475" t="s">
        <v>139</v>
      </c>
      <c r="EX91" s="475" t="s">
        <v>138</v>
      </c>
      <c r="EY91" s="474" t="s">
        <v>190</v>
      </c>
      <c r="EZ91" s="473" t="s">
        <v>152</v>
      </c>
      <c r="FA91" s="472"/>
      <c r="FB91" s="471" t="s">
        <v>189</v>
      </c>
      <c r="FC91" s="471" t="s">
        <v>152</v>
      </c>
      <c r="FD91" s="470" t="s">
        <v>188</v>
      </c>
      <c r="FF91" s="483" t="s">
        <v>191</v>
      </c>
      <c r="FG91" s="476" t="s">
        <v>149</v>
      </c>
      <c r="FH91" s="476" t="s">
        <v>148</v>
      </c>
      <c r="FI91" s="476" t="s">
        <v>147</v>
      </c>
      <c r="FJ91" s="476" t="s">
        <v>146</v>
      </c>
      <c r="FK91" s="476" t="s">
        <v>145</v>
      </c>
      <c r="FL91" s="475" t="s">
        <v>144</v>
      </c>
      <c r="FM91" s="475" t="s">
        <v>143</v>
      </c>
      <c r="FN91" s="475" t="s">
        <v>142</v>
      </c>
      <c r="FO91" s="475" t="s">
        <v>141</v>
      </c>
      <c r="FP91" s="571" t="s">
        <v>261</v>
      </c>
      <c r="FQ91" s="571" t="s">
        <v>262</v>
      </c>
      <c r="FR91" s="571" t="s">
        <v>260</v>
      </c>
      <c r="FS91" s="482" t="s">
        <v>190</v>
      </c>
      <c r="FT91" s="481" t="s">
        <v>152</v>
      </c>
      <c r="FU91" s="480"/>
      <c r="FV91" s="479" t="s">
        <v>189</v>
      </c>
      <c r="FW91" s="479" t="s">
        <v>152</v>
      </c>
      <c r="FX91" s="478" t="s">
        <v>188</v>
      </c>
      <c r="FZ91" s="477" t="s">
        <v>191</v>
      </c>
      <c r="GA91" s="493" t="s">
        <v>149</v>
      </c>
      <c r="GB91" s="476" t="s">
        <v>148</v>
      </c>
      <c r="GC91" s="476" t="s">
        <v>147</v>
      </c>
      <c r="GD91" s="476" t="s">
        <v>146</v>
      </c>
      <c r="GE91" s="476" t="s">
        <v>145</v>
      </c>
      <c r="GF91" s="475" t="s">
        <v>144</v>
      </c>
      <c r="GG91" s="475" t="s">
        <v>143</v>
      </c>
      <c r="GH91" s="475" t="s">
        <v>142</v>
      </c>
      <c r="GI91" s="475" t="s">
        <v>141</v>
      </c>
      <c r="GJ91" s="475" t="s">
        <v>140</v>
      </c>
      <c r="GK91" s="475" t="s">
        <v>139</v>
      </c>
      <c r="GL91" s="475" t="s">
        <v>138</v>
      </c>
      <c r="GM91" s="474" t="s">
        <v>190</v>
      </c>
      <c r="GN91" s="473" t="s">
        <v>152</v>
      </c>
      <c r="GO91" s="472"/>
      <c r="GP91" s="471" t="s">
        <v>189</v>
      </c>
      <c r="GQ91" s="471" t="s">
        <v>152</v>
      </c>
      <c r="GR91" s="470" t="s">
        <v>188</v>
      </c>
      <c r="GT91" s="483" t="s">
        <v>191</v>
      </c>
      <c r="GU91" s="476" t="s">
        <v>149</v>
      </c>
      <c r="GV91" s="476" t="s">
        <v>148</v>
      </c>
      <c r="GW91" s="476" t="s">
        <v>147</v>
      </c>
      <c r="GX91" s="476" t="s">
        <v>146</v>
      </c>
      <c r="GY91" s="476" t="s">
        <v>145</v>
      </c>
      <c r="GZ91" s="475" t="s">
        <v>144</v>
      </c>
      <c r="HA91" s="475" t="s">
        <v>143</v>
      </c>
      <c r="HB91" s="475" t="s">
        <v>142</v>
      </c>
      <c r="HC91" s="475" t="s">
        <v>141</v>
      </c>
      <c r="HD91" s="571" t="s">
        <v>261</v>
      </c>
      <c r="HE91" s="571" t="s">
        <v>262</v>
      </c>
      <c r="HF91" s="571" t="s">
        <v>260</v>
      </c>
      <c r="HG91" s="482" t="s">
        <v>190</v>
      </c>
      <c r="HH91" s="481" t="s">
        <v>152</v>
      </c>
      <c r="HI91" s="480"/>
      <c r="HJ91" s="479" t="s">
        <v>189</v>
      </c>
      <c r="HK91" s="479" t="s">
        <v>152</v>
      </c>
      <c r="HL91" s="478" t="s">
        <v>188</v>
      </c>
      <c r="HN91" s="477" t="s">
        <v>191</v>
      </c>
      <c r="HO91" s="493" t="s">
        <v>149</v>
      </c>
      <c r="HP91" s="476" t="s">
        <v>148</v>
      </c>
      <c r="HQ91" s="476" t="s">
        <v>147</v>
      </c>
      <c r="HR91" s="476" t="s">
        <v>146</v>
      </c>
      <c r="HS91" s="476" t="s">
        <v>145</v>
      </c>
      <c r="HT91" s="475" t="s">
        <v>144</v>
      </c>
      <c r="HU91" s="475" t="s">
        <v>143</v>
      </c>
      <c r="HV91" s="475" t="s">
        <v>142</v>
      </c>
      <c r="HW91" s="475" t="s">
        <v>141</v>
      </c>
      <c r="HX91" s="475" t="s">
        <v>140</v>
      </c>
      <c r="HY91" s="475" t="s">
        <v>139</v>
      </c>
      <c r="HZ91" s="475" t="s">
        <v>138</v>
      </c>
      <c r="IA91" s="474" t="s">
        <v>190</v>
      </c>
      <c r="IB91" s="473" t="s">
        <v>152</v>
      </c>
      <c r="IC91" s="472"/>
      <c r="ID91" s="471" t="s">
        <v>189</v>
      </c>
      <c r="IE91" s="471" t="s">
        <v>152</v>
      </c>
      <c r="IF91" s="470" t="s">
        <v>188</v>
      </c>
    </row>
    <row r="92" spans="2:240" ht="16.5" thickTop="1" thickBot="1" x14ac:dyDescent="0.4">
      <c r="B92" s="589">
        <v>1.3888888888888888E-2</v>
      </c>
      <c r="C92" s="379"/>
      <c r="D92" s="379"/>
      <c r="E92" s="379"/>
      <c r="F92" s="379"/>
      <c r="G92" s="379"/>
      <c r="H92" s="379">
        <v>3757</v>
      </c>
      <c r="I92" s="379"/>
      <c r="J92" s="379">
        <v>2939</v>
      </c>
      <c r="K92" s="379">
        <v>2849</v>
      </c>
      <c r="L92" s="379">
        <v>3543</v>
      </c>
      <c r="M92" s="379">
        <v>3804</v>
      </c>
      <c r="N92" s="379"/>
      <c r="O92" s="447">
        <f>AVERAGE(C92:N92)</f>
        <v>3378.4</v>
      </c>
      <c r="P92" s="446">
        <f>STDEV(C92:N92)</f>
        <v>454.12090900992519</v>
      </c>
      <c r="Q92" s="466" t="s">
        <v>187</v>
      </c>
      <c r="R92" s="458">
        <f>AVERAGE(C92:C94,D92:D94,E92:E94,F92:F94,G92:G94,H92:H94,I92:I94,N92:N94,M92:M94,L92:L94,K92:K94,J92:J94)</f>
        <v>3973.5294117647059</v>
      </c>
      <c r="S92" s="458">
        <f>STDEV(C92:N94)</f>
        <v>565.66135161055638</v>
      </c>
      <c r="T92" s="465">
        <f>S92/SQRT(10)</f>
        <v>178.87782554187132</v>
      </c>
      <c r="V92" s="456">
        <v>1.3888888888888888E-2</v>
      </c>
      <c r="W92">
        <f>C92/C$34*100</f>
        <v>0</v>
      </c>
      <c r="X92">
        <f t="shared" ref="X92:AC106" si="250">D92/D$34*100</f>
        <v>0</v>
      </c>
      <c r="Y92">
        <f t="shared" si="250"/>
        <v>0</v>
      </c>
      <c r="Z92">
        <f t="shared" si="250"/>
        <v>0</v>
      </c>
      <c r="AA92">
        <f t="shared" si="250"/>
        <v>0</v>
      </c>
      <c r="AB92">
        <f>H92/H$34*100</f>
        <v>68.633540372670808</v>
      </c>
      <c r="AD92">
        <f t="shared" ref="AD92:AH106" si="251">J92/J$34*100</f>
        <v>62.866310160427808</v>
      </c>
      <c r="AE92">
        <f t="shared" si="251"/>
        <v>62.083242536500329</v>
      </c>
      <c r="AF92">
        <f t="shared" si="251"/>
        <v>65.514053254437869</v>
      </c>
      <c r="AG92">
        <f t="shared" si="251"/>
        <v>69.378077694692692</v>
      </c>
      <c r="AI92" s="377">
        <f t="shared" ref="AI92:AI106" si="252">AVERAGE(W92:AG92)</f>
        <v>32.847522401872951</v>
      </c>
      <c r="AJ92" s="365">
        <f t="shared" ref="AJ92:AJ106" si="253">STDEV(W92:AG92)</f>
        <v>34.693701606008396</v>
      </c>
      <c r="AK92" s="679" t="s">
        <v>187</v>
      </c>
      <c r="AL92" s="444">
        <f>AVERAGE(W92:W94,X92:X94,Y92:Y94,Z92:Z94,AA92:AA94,AB92:AB94,AG92:AG94)</f>
        <v>22.085562452149421</v>
      </c>
      <c r="AM92" s="444">
        <f>STDEV(W92:AG94)</f>
        <v>39.561280087691593</v>
      </c>
      <c r="AN92" s="565">
        <f>AM92/SQRT(10)</f>
        <v>12.510375222897126</v>
      </c>
      <c r="AP92" s="589">
        <v>1.3888888888888888E-2</v>
      </c>
      <c r="AQ92" s="379"/>
      <c r="AR92" s="379"/>
      <c r="AS92" s="379"/>
      <c r="AT92" s="379"/>
      <c r="AU92" s="379"/>
      <c r="AV92" s="379">
        <v>3879</v>
      </c>
      <c r="AW92" s="379">
        <v>3158</v>
      </c>
      <c r="AX92" s="379">
        <v>3216</v>
      </c>
      <c r="AY92" s="379">
        <v>2974</v>
      </c>
      <c r="AZ92" s="379"/>
      <c r="BA92" s="379">
        <v>3405</v>
      </c>
      <c r="BB92" s="379">
        <v>3646</v>
      </c>
      <c r="BC92" s="447">
        <f>AVERAGE(AQ92:BB92)</f>
        <v>3379.6666666666665</v>
      </c>
      <c r="BD92" s="446">
        <f>STDEV(AQ92:BB92)</f>
        <v>335.0812836710918</v>
      </c>
      <c r="BE92" s="466" t="s">
        <v>187</v>
      </c>
      <c r="BF92" s="458">
        <f>AVERAGE(AQ92:AQ94,AR92:AR94,AS92:AS94,AT92:AT94,AU92:AU94,AV92:AV94,AW92:AW94,BB92:BB94,BA92:BA94,AZ92:AZ94,AY92:AY94,AX92:AX94)</f>
        <v>3847.2</v>
      </c>
      <c r="BG92" s="458">
        <f>STDEV(AQ92:BB94)</f>
        <v>766.90050133466968</v>
      </c>
      <c r="BH92" s="465">
        <f>BG92/SQRT(10)</f>
        <v>242.51523229425561</v>
      </c>
      <c r="BJ92" s="456">
        <v>1.3888888888888888E-2</v>
      </c>
      <c r="BK92">
        <f>AQ92/AQ$34*100</f>
        <v>0</v>
      </c>
      <c r="BL92">
        <f t="shared" ref="BL92:BP106" si="254">AR92/AR$34*100</f>
        <v>0</v>
      </c>
      <c r="BM92">
        <f t="shared" si="254"/>
        <v>0</v>
      </c>
      <c r="BN92">
        <f t="shared" si="254"/>
        <v>0</v>
      </c>
      <c r="BO92">
        <f t="shared" si="254"/>
        <v>0</v>
      </c>
      <c r="BP92">
        <f>AV92/AV$34*100</f>
        <v>70.862257946656925</v>
      </c>
      <c r="BQ92">
        <f t="shared" ref="BQ92:BT106" si="255">AW92/AW$34*100</f>
        <v>60.301699446247845</v>
      </c>
      <c r="BR92">
        <f t="shared" si="255"/>
        <v>68.79144385026737</v>
      </c>
      <c r="BS92">
        <f t="shared" si="255"/>
        <v>64.807147526694266</v>
      </c>
      <c r="BU92">
        <f t="shared" ref="BU92:BV106" si="256">BA92/BA$34*100</f>
        <v>62.101039576873973</v>
      </c>
      <c r="BV92">
        <f>BB92/BB$34*100</f>
        <v>69.659915934275887</v>
      </c>
      <c r="BW92" s="377">
        <f t="shared" ref="BW92:BW106" si="257">AVERAGE(BK92:BU92)</f>
        <v>32.686358834674039</v>
      </c>
      <c r="BX92" s="365">
        <f t="shared" ref="BX92:BX106" si="258">STDEV(BK92:BU92)</f>
        <v>34.580891082910526</v>
      </c>
      <c r="BY92" s="679" t="s">
        <v>187</v>
      </c>
      <c r="BZ92" s="444">
        <f>AVERAGE(BK92:BK94,BL92:BL94,BM92:BM94,BN92:BN94,BO92:BO94,BP92:BP94,BU92:BU94)</f>
        <v>21.647078769815266</v>
      </c>
      <c r="CA92" s="444">
        <f>STDEV(BK92:BU94)</f>
        <v>39.759437950580626</v>
      </c>
      <c r="CB92" s="565">
        <f>CA92/SQRT(10)</f>
        <v>12.573038241197196</v>
      </c>
      <c r="CD92" s="589">
        <v>1.3888888888888888E-2</v>
      </c>
      <c r="CE92" s="379"/>
      <c r="CF92" s="379"/>
      <c r="CG92" s="379"/>
      <c r="CH92" s="379"/>
      <c r="CI92" s="379"/>
      <c r="CJ92" s="379">
        <v>3939</v>
      </c>
      <c r="CK92" s="379">
        <v>3690</v>
      </c>
      <c r="CL92" s="379">
        <v>3309</v>
      </c>
      <c r="CM92" s="379">
        <v>3007</v>
      </c>
      <c r="CN92" s="379">
        <v>2634</v>
      </c>
      <c r="CO92" s="379">
        <v>3273</v>
      </c>
      <c r="CP92" s="682"/>
      <c r="CQ92" s="447">
        <f>AVERAGE(CE92:CP92)</f>
        <v>3308.6666666666665</v>
      </c>
      <c r="CR92" s="446">
        <f>STDEV(CE92:CP92)</f>
        <v>466.94439354881132</v>
      </c>
      <c r="CS92" s="466" t="s">
        <v>187</v>
      </c>
      <c r="CT92" s="458">
        <f>AVERAGE(CE92:CE94,CF92:CF94,CG92:CG94,CH92:CH94,CI92:CI94,CJ92:CJ94,CK92:CK94,CP92:CP94,CO92:CO94,CN92:CN94,CM92:CM94,CL92:CL94)</f>
        <v>3926.9411764705883</v>
      </c>
      <c r="CU92" s="458">
        <f>STDEV(CE92:CP94)</f>
        <v>615.86874317790284</v>
      </c>
      <c r="CV92" s="465">
        <f>CU92/SQRT(10)</f>
        <v>194.7547968147459</v>
      </c>
      <c r="CX92" s="456">
        <v>1.3888888888888888E-2</v>
      </c>
      <c r="CY92">
        <f>CE92/CE$34*100</f>
        <v>0</v>
      </c>
      <c r="CZ92">
        <f t="shared" ref="CZ92:DD106" si="259">CF92/CF$34*100</f>
        <v>0</v>
      </c>
      <c r="DA92">
        <f t="shared" si="259"/>
        <v>0</v>
      </c>
      <c r="DB92">
        <f t="shared" si="259"/>
        <v>0</v>
      </c>
      <c r="DC92">
        <f t="shared" si="259"/>
        <v>0</v>
      </c>
      <c r="DD92">
        <f>CJ92/CJ$34*100</f>
        <v>71.95834855681403</v>
      </c>
      <c r="DE92">
        <f t="shared" ref="DE92:DI106" si="260">CK92/CK$34*100</f>
        <v>70.460187130036275</v>
      </c>
      <c r="DF92">
        <f t="shared" si="260"/>
        <v>70.780748663101605</v>
      </c>
      <c r="DG92">
        <f t="shared" si="260"/>
        <v>65.526258444105466</v>
      </c>
      <c r="DH92">
        <f t="shared" si="260"/>
        <v>48.705621301775146</v>
      </c>
      <c r="DI92">
        <f t="shared" si="260"/>
        <v>59.693598395039217</v>
      </c>
      <c r="DK92" s="377">
        <f t="shared" ref="DK92:DK106" si="261">AVERAGE(CY92:DI92)</f>
        <v>35.193160226442885</v>
      </c>
      <c r="DL92" s="365">
        <f t="shared" ref="DL92:DL106" si="262">STDEV(CY92:DI92)</f>
        <v>34.289453577144975</v>
      </c>
      <c r="DM92" s="679" t="s">
        <v>187</v>
      </c>
      <c r="DN92" s="444">
        <f>AVERAGE(CY92:CY94,CZ92:CZ94,DA92:DA94,DB92:DB94,DC92:DC94,DD92:DD94,DI92:DI94)</f>
        <v>21.965478417933081</v>
      </c>
      <c r="DO92" s="444">
        <f>STDEV(CY92:DI94)</f>
        <v>39.734319562655941</v>
      </c>
      <c r="DP92" s="565">
        <f>DO92/SQRT(10)</f>
        <v>12.565095109497829</v>
      </c>
      <c r="DR92" s="589">
        <v>1.3888888888888888E-2</v>
      </c>
      <c r="DS92" s="379"/>
      <c r="DT92" s="379"/>
      <c r="DU92" s="379"/>
      <c r="DV92" s="379"/>
      <c r="DW92" s="379"/>
      <c r="DX92" s="379">
        <v>3989</v>
      </c>
      <c r="DY92" s="379">
        <v>3383</v>
      </c>
      <c r="DZ92" s="379">
        <v>3323</v>
      </c>
      <c r="EA92" s="379">
        <v>2928</v>
      </c>
      <c r="EB92" s="379"/>
      <c r="EC92" s="379">
        <v>3252</v>
      </c>
      <c r="ED92" s="379">
        <v>3144</v>
      </c>
      <c r="EE92" s="447">
        <f>AVERAGE(DS92:ED92)</f>
        <v>3336.5</v>
      </c>
      <c r="EF92" s="446">
        <f>STDEV(DS92:ED92)</f>
        <v>357.5386692373288</v>
      </c>
      <c r="EG92" s="466" t="s">
        <v>187</v>
      </c>
      <c r="EH92" s="458">
        <f>AVERAGE(DS92:DS94,DT92:DT94,DU92:DU94,DV92:DV94,DW92:DW94,DX92:DX94,DY92:DY94,ED92:ED94,EC92:EC94,EB92:EB94,EA92:EA94,DZ92:DZ94)</f>
        <v>3894.2777777777778</v>
      </c>
      <c r="EI92" s="458">
        <f>STDEV(DS92:ED94)</f>
        <v>603.24980734796679</v>
      </c>
      <c r="EJ92" s="465">
        <f>EI92/SQRT(10)</f>
        <v>190.76433892773539</v>
      </c>
      <c r="EL92" s="456">
        <v>1.3888888888888888E-2</v>
      </c>
      <c r="EM92">
        <f>DS92/DS$34*100</f>
        <v>0</v>
      </c>
      <c r="EN92">
        <f t="shared" ref="EN92:ER106" si="263">DT92/DT$34*100</f>
        <v>0</v>
      </c>
      <c r="EO92">
        <f t="shared" si="263"/>
        <v>0</v>
      </c>
      <c r="EP92">
        <f t="shared" si="263"/>
        <v>0</v>
      </c>
      <c r="EQ92">
        <f t="shared" si="263"/>
        <v>0</v>
      </c>
      <c r="ER92">
        <f>DX92/DX$34*100</f>
        <v>72.871757398611621</v>
      </c>
      <c r="ES92">
        <f t="shared" ref="ES92:EX106" si="264">DY92/DY$34*100</f>
        <v>64.598052320030547</v>
      </c>
      <c r="ET92">
        <f t="shared" si="264"/>
        <v>71.080213903743314</v>
      </c>
      <c r="EU92">
        <f t="shared" si="264"/>
        <v>63.804750490302894</v>
      </c>
      <c r="EV92">
        <f t="shared" si="264"/>
        <v>0</v>
      </c>
      <c r="EW92">
        <f t="shared" si="264"/>
        <v>59.310596388838235</v>
      </c>
      <c r="EX92">
        <f>ED92/ED$34*100</f>
        <v>60.068781047000385</v>
      </c>
      <c r="EY92" s="377">
        <f t="shared" ref="EY92:EY106" si="265">AVERAGE(EM92:EW92)</f>
        <v>30.151397318320598</v>
      </c>
      <c r="EZ92" s="365">
        <f t="shared" ref="EZ92:EZ106" si="266">STDEV(EM92:EW92)</f>
        <v>34.819846158355375</v>
      </c>
      <c r="FA92" s="679" t="s">
        <v>187</v>
      </c>
      <c r="FB92" s="444">
        <f>AVERAGE(EM92:EM94,EN92:EN94,EO92:EO94,EP92:EP94,EQ92:EQ94,ER92:ER94,EW92:EW94)</f>
        <v>20.842826024937725</v>
      </c>
      <c r="FC92" s="444">
        <f>STDEV(EM92:EW94)</f>
        <v>38.840245740979718</v>
      </c>
      <c r="FD92" s="565">
        <f>FC92/SQRT(10)</f>
        <v>12.28236414221502</v>
      </c>
      <c r="FF92" s="589">
        <v>1.3888888888888888E-2</v>
      </c>
      <c r="FG92" s="379"/>
      <c r="FH92" s="379"/>
      <c r="FI92" s="379"/>
      <c r="FJ92" s="379"/>
      <c r="FK92" s="379"/>
      <c r="FL92" s="379">
        <v>3809</v>
      </c>
      <c r="FM92" s="379">
        <v>3154</v>
      </c>
      <c r="FN92" s="379">
        <v>3502</v>
      </c>
      <c r="FO92" s="379">
        <v>2902</v>
      </c>
      <c r="FP92" s="379">
        <v>3271</v>
      </c>
      <c r="FQ92" s="379">
        <v>3576</v>
      </c>
      <c r="FR92" s="379">
        <v>3578</v>
      </c>
      <c r="FS92" s="447">
        <f>AVERAGE(FG92:FR92)</f>
        <v>3398.8571428571427</v>
      </c>
      <c r="FT92" s="446">
        <f>STDEV(FG92:FR92)</f>
        <v>307.00077555354181</v>
      </c>
      <c r="FU92" s="466" t="s">
        <v>187</v>
      </c>
      <c r="FV92" s="458">
        <f>AVERAGE(FG92:FG94,FH92:FH94,FI92:FI94,FJ92:FJ94,FK92:FK94,FL92:FL94,FM92:FM94,FR92:FR94,FQ92:FQ94,FP92:FP94,FO92:FO94,FN92:FN94)</f>
        <v>4031.8095238095239</v>
      </c>
      <c r="FW92" s="458">
        <f>STDEV(FG92:FR94)</f>
        <v>587.35360891439257</v>
      </c>
      <c r="FX92" s="465">
        <f>FW92/SQRT(10)</f>
        <v>185.73751960892585</v>
      </c>
      <c r="FZ92" s="456">
        <v>1.3888888888888888E-2</v>
      </c>
      <c r="GA92">
        <f>FG92/FG$34*100</f>
        <v>0</v>
      </c>
      <c r="GB92">
        <f t="shared" ref="GB92:GF106" si="267">FH92/FH$34*100</f>
        <v>0</v>
      </c>
      <c r="GC92">
        <f t="shared" si="267"/>
        <v>0</v>
      </c>
      <c r="GD92">
        <f t="shared" si="267"/>
        <v>0</v>
      </c>
      <c r="GE92">
        <f t="shared" si="267"/>
        <v>0</v>
      </c>
      <c r="GF92">
        <f>FL92/FL$34*100</f>
        <v>69.583485568140304</v>
      </c>
      <c r="GG92">
        <f t="shared" ref="GG92:GL106" si="268">FM92/FM$34*100</f>
        <v>60.225319839602832</v>
      </c>
      <c r="GH92">
        <f t="shared" si="268"/>
        <v>74.909090909090921</v>
      </c>
      <c r="GI92">
        <f t="shared" si="268"/>
        <v>63.238178252342557</v>
      </c>
      <c r="GJ92">
        <f t="shared" si="268"/>
        <v>60.484467455621306</v>
      </c>
      <c r="GK92">
        <f t="shared" si="268"/>
        <v>65.219770198796283</v>
      </c>
      <c r="GL92">
        <f>FR92/FR$34*100</f>
        <v>68.36071837982422</v>
      </c>
      <c r="GM92" s="377">
        <f t="shared" ref="GM92:GM106" si="269">AVERAGE(GA92:GK92)</f>
        <v>35.787301111235841</v>
      </c>
      <c r="GN92" s="365">
        <f t="shared" ref="GN92:GN106" si="270">STDEV(GA92:GK92)</f>
        <v>34.501215633917269</v>
      </c>
      <c r="GO92" s="679" t="s">
        <v>187</v>
      </c>
      <c r="GP92" s="444">
        <f>AVERAGE(GA92:GA94,GB92:GB94,GC92:GC94,GD92:GD94,GE92:GE94,GF92:GF94,GK92:GK94)</f>
        <v>22.52547864335213</v>
      </c>
      <c r="GQ92" s="444">
        <f>STDEV(GA92:GK94)</f>
        <v>39.767557222563283</v>
      </c>
      <c r="GR92" s="565">
        <f>GQ92/SQRT(10)</f>
        <v>12.575605780437954</v>
      </c>
      <c r="GT92" s="589">
        <v>1.3888888888888888E-2</v>
      </c>
      <c r="GU92" s="379"/>
      <c r="GV92" s="379"/>
      <c r="GW92" s="379"/>
      <c r="GX92" s="379"/>
      <c r="GY92" s="379"/>
      <c r="GZ92" s="379">
        <v>3666</v>
      </c>
      <c r="HA92" s="379">
        <v>3448</v>
      </c>
      <c r="HB92" s="379">
        <v>3486</v>
      </c>
      <c r="HC92" s="379">
        <v>2814</v>
      </c>
      <c r="HD92" s="379">
        <v>3284</v>
      </c>
      <c r="HE92" s="379">
        <v>3573</v>
      </c>
      <c r="HF92" s="682"/>
      <c r="HG92" s="447">
        <f>AVERAGE(GU92:HF92)</f>
        <v>3378.5</v>
      </c>
      <c r="HH92" s="446">
        <f>STDEV(GU92:HF92)</f>
        <v>304.78303758575544</v>
      </c>
      <c r="HI92" s="466" t="s">
        <v>187</v>
      </c>
      <c r="HJ92" s="458">
        <f>AVERAGE(GU92:GU94,GV92:GV94,GW92:GW94,GX92:GX94,GY92:GY94,GZ92:GZ94,HA92:HA94,HF92:HF94,HE92:HE94,HD92:HD94,HC92:HC94,HB92:HB94)</f>
        <v>3956</v>
      </c>
      <c r="HK92" s="458">
        <f>STDEV(GU92:HF94)</f>
        <v>536.78651688160198</v>
      </c>
      <c r="HL92" s="465">
        <f>HK92/SQRT(10)</f>
        <v>169.74680106142864</v>
      </c>
      <c r="HN92" s="456">
        <v>1.3888888888888888E-2</v>
      </c>
      <c r="HO92">
        <f>GU92/GU$34*100</f>
        <v>0</v>
      </c>
      <c r="HP92">
        <f t="shared" ref="HP92:HT106" si="271">GV92/GV$34*100</f>
        <v>0</v>
      </c>
      <c r="HQ92">
        <f t="shared" si="271"/>
        <v>0</v>
      </c>
      <c r="HR92">
        <f t="shared" si="271"/>
        <v>0</v>
      </c>
      <c r="HS92">
        <f t="shared" si="271"/>
        <v>0</v>
      </c>
      <c r="HT92">
        <f>GZ92/GZ$34*100</f>
        <v>66.971136280599197</v>
      </c>
      <c r="HU92">
        <f t="shared" ref="HU92:HZ106" si="272">HA92/HA$34*100</f>
        <v>65.839220928012224</v>
      </c>
      <c r="HV92">
        <f t="shared" si="272"/>
        <v>74.566844919786107</v>
      </c>
      <c r="HW92">
        <f t="shared" si="272"/>
        <v>61.320549139246026</v>
      </c>
      <c r="HX92">
        <f t="shared" si="272"/>
        <v>60.72485207100592</v>
      </c>
      <c r="HY92">
        <f t="shared" si="272"/>
        <v>65.165055626481845</v>
      </c>
      <c r="HZ92">
        <f>HF92/HF$34*100</f>
        <v>0</v>
      </c>
      <c r="IA92" s="377">
        <f t="shared" ref="IA92:IA106" si="273">AVERAGE(HO92:HY92)</f>
        <v>35.871605360466475</v>
      </c>
      <c r="IB92" s="365">
        <f t="shared" ref="IB92:IB106" si="274">STDEV(HO92:HY92)</f>
        <v>34.525149625298972</v>
      </c>
      <c r="IC92" s="679" t="s">
        <v>187</v>
      </c>
      <c r="ID92" s="444">
        <f>AVERAGE(HO92:HO94,HP92:HP94,HQ92:HQ94,HR92:HR94,HS92:HS94,HT92:HT94,HY92:HY94)</f>
        <v>22.303863540039714</v>
      </c>
      <c r="IE92" s="444">
        <f>STDEV(HO92:HY94)</f>
        <v>39.484123706735588</v>
      </c>
      <c r="IF92" s="565">
        <f>IE92/SQRT(10)</f>
        <v>12.485976232913464</v>
      </c>
    </row>
    <row r="93" spans="2:240" ht="16.5" thickTop="1" thickBot="1" x14ac:dyDescent="0.4">
      <c r="B93" s="587">
        <v>2.7777777777777776E-2</v>
      </c>
      <c r="C93" s="379"/>
      <c r="D93" s="379"/>
      <c r="E93" s="379"/>
      <c r="F93" s="379"/>
      <c r="G93" s="379"/>
      <c r="H93" s="379">
        <v>4352</v>
      </c>
      <c r="I93" s="379"/>
      <c r="J93" s="379">
        <v>3857</v>
      </c>
      <c r="K93" s="379">
        <v>3532</v>
      </c>
      <c r="L93" s="379">
        <v>4058</v>
      </c>
      <c r="M93" s="379">
        <v>4050</v>
      </c>
      <c r="N93" s="379">
        <v>3861</v>
      </c>
      <c r="O93" s="447">
        <f t="shared" ref="O93:O106" si="275">AVERAGE(C93:N93)</f>
        <v>3951.6666666666665</v>
      </c>
      <c r="P93" s="446">
        <f t="shared" ref="P93:P106" si="276">STDEV(C93:N93)</f>
        <v>273.69520760632014</v>
      </c>
      <c r="Q93" s="455"/>
      <c r="R93" s="454"/>
      <c r="S93" s="458"/>
      <c r="T93" s="453"/>
      <c r="V93" s="460">
        <v>2.7777777777777776E-2</v>
      </c>
      <c r="W93">
        <f t="shared" ref="W93:W106" si="277">C93/C$34*100</f>
        <v>0</v>
      </c>
      <c r="X93">
        <f t="shared" si="250"/>
        <v>0</v>
      </c>
      <c r="Y93">
        <f t="shared" si="250"/>
        <v>0</v>
      </c>
      <c r="Z93">
        <f t="shared" si="250"/>
        <v>0</v>
      </c>
      <c r="AA93">
        <f t="shared" si="250"/>
        <v>0</v>
      </c>
      <c r="AB93">
        <f t="shared" si="250"/>
        <v>79.503105590062106</v>
      </c>
      <c r="AD93">
        <f t="shared" si="251"/>
        <v>82.502673796791441</v>
      </c>
      <c r="AE93">
        <f t="shared" si="251"/>
        <v>76.96665940292003</v>
      </c>
      <c r="AF93">
        <f t="shared" si="251"/>
        <v>75.036982248520715</v>
      </c>
      <c r="AG93">
        <f t="shared" si="251"/>
        <v>73.864672624475645</v>
      </c>
      <c r="AH93">
        <f t="shared" si="251"/>
        <v>73.767672907909827</v>
      </c>
      <c r="AI93" s="377">
        <f t="shared" si="252"/>
        <v>38.787409366276989</v>
      </c>
      <c r="AJ93" s="365">
        <f t="shared" si="253"/>
        <v>40.951473932426275</v>
      </c>
      <c r="AK93" s="594"/>
      <c r="AL93" s="444"/>
      <c r="AM93" s="563"/>
      <c r="AN93" s="558"/>
      <c r="AP93" s="587">
        <v>2.7777777777777776E-2</v>
      </c>
      <c r="AQ93" s="379"/>
      <c r="AR93" s="379"/>
      <c r="AS93" s="379"/>
      <c r="AT93" s="379"/>
      <c r="AU93" s="379"/>
      <c r="AV93" s="379">
        <v>4419</v>
      </c>
      <c r="AW93" s="379">
        <v>3928</v>
      </c>
      <c r="AX93" s="379">
        <v>3948</v>
      </c>
      <c r="AY93" s="379">
        <v>3580</v>
      </c>
      <c r="AZ93" s="379">
        <v>4185</v>
      </c>
      <c r="BA93" s="379">
        <v>4168</v>
      </c>
      <c r="BB93" s="379">
        <v>4606</v>
      </c>
      <c r="BC93" s="447">
        <f t="shared" ref="BC93:BC106" si="278">AVERAGE(AQ93:BB93)</f>
        <v>4119.1428571428569</v>
      </c>
      <c r="BD93" s="446">
        <f t="shared" ref="BD93:BD106" si="279">STDEV(AQ93:BB93)</f>
        <v>339.15799099703202</v>
      </c>
      <c r="BE93" s="455"/>
      <c r="BF93" s="454"/>
      <c r="BG93" s="458"/>
      <c r="BH93" s="453"/>
      <c r="BJ93" s="460">
        <v>2.7777777777777776E-2</v>
      </c>
      <c r="BK93">
        <f t="shared" ref="BK93:BK106" si="280">AQ93/AQ$34*100</f>
        <v>0</v>
      </c>
      <c r="BL93">
        <f t="shared" si="254"/>
        <v>0</v>
      </c>
      <c r="BM93">
        <f t="shared" si="254"/>
        <v>0</v>
      </c>
      <c r="BN93">
        <f t="shared" si="254"/>
        <v>0</v>
      </c>
      <c r="BO93">
        <f t="shared" si="254"/>
        <v>0</v>
      </c>
      <c r="BP93">
        <f t="shared" si="254"/>
        <v>80.727073438070889</v>
      </c>
      <c r="BQ93">
        <f t="shared" si="255"/>
        <v>75.004773725415319</v>
      </c>
      <c r="BR93">
        <f t="shared" si="255"/>
        <v>84.44919786096257</v>
      </c>
      <c r="BS93">
        <f t="shared" si="255"/>
        <v>78.012638919154497</v>
      </c>
      <c r="BT93">
        <f t="shared" si="255"/>
        <v>77.385355029585796</v>
      </c>
      <c r="BU93">
        <f t="shared" si="256"/>
        <v>76.016779135509765</v>
      </c>
      <c r="BV93">
        <f t="shared" si="256"/>
        <v>88.001528467711125</v>
      </c>
      <c r="BW93" s="377">
        <f t="shared" si="257"/>
        <v>42.872347100790805</v>
      </c>
      <c r="BX93" s="365">
        <f t="shared" si="258"/>
        <v>41.12035942926714</v>
      </c>
      <c r="BY93" s="594"/>
      <c r="BZ93" s="444"/>
      <c r="CA93" s="563"/>
      <c r="CB93" s="558"/>
      <c r="CD93" s="587">
        <v>2.7777777777777776E-2</v>
      </c>
      <c r="CE93" s="379"/>
      <c r="CF93" s="379"/>
      <c r="CG93" s="379"/>
      <c r="CH93" s="379"/>
      <c r="CI93" s="379"/>
      <c r="CJ93" s="379">
        <v>4468</v>
      </c>
      <c r="CK93" s="379">
        <v>4080</v>
      </c>
      <c r="CL93" s="379">
        <v>3895</v>
      </c>
      <c r="CM93" s="379">
        <v>3580</v>
      </c>
      <c r="CN93" s="379"/>
      <c r="CO93" s="379">
        <v>4089</v>
      </c>
      <c r="CP93" s="683"/>
      <c r="CQ93" s="447">
        <f t="shared" ref="CQ93:CQ106" si="281">AVERAGE(CE93:CP93)</f>
        <v>4022.4</v>
      </c>
      <c r="CR93" s="446">
        <f t="shared" ref="CR93:CR106" si="282">STDEV(CE93:CP93)</f>
        <v>323.36558258417051</v>
      </c>
      <c r="CS93" s="455"/>
      <c r="CT93" s="454"/>
      <c r="CU93" s="458"/>
      <c r="CV93" s="453"/>
      <c r="CX93" s="460">
        <v>2.7777777777777776E-2</v>
      </c>
      <c r="CY93">
        <f t="shared" ref="CY93:CY106" si="283">CE93/CE$34*100</f>
        <v>0</v>
      </c>
      <c r="CZ93">
        <f t="shared" si="259"/>
        <v>0</v>
      </c>
      <c r="DA93">
        <f t="shared" si="259"/>
        <v>0</v>
      </c>
      <c r="DB93">
        <f t="shared" si="259"/>
        <v>0</v>
      </c>
      <c r="DC93">
        <f t="shared" si="259"/>
        <v>0</v>
      </c>
      <c r="DD93">
        <f t="shared" si="259"/>
        <v>81.622214103032519</v>
      </c>
      <c r="DE93">
        <f t="shared" si="260"/>
        <v>77.907198777926283</v>
      </c>
      <c r="DF93">
        <f t="shared" si="260"/>
        <v>83.315508021390372</v>
      </c>
      <c r="DG93">
        <f t="shared" si="260"/>
        <v>78.012638919154497</v>
      </c>
      <c r="DH93">
        <f t="shared" si="260"/>
        <v>0</v>
      </c>
      <c r="DI93">
        <f t="shared" si="260"/>
        <v>74.5759620645632</v>
      </c>
      <c r="DK93" s="377">
        <f t="shared" si="261"/>
        <v>35.948501989642445</v>
      </c>
      <c r="DL93" s="365">
        <f t="shared" si="262"/>
        <v>41.358789312623642</v>
      </c>
      <c r="DM93" s="594"/>
      <c r="DN93" s="444"/>
      <c r="DO93" s="563"/>
      <c r="DP93" s="558"/>
      <c r="DR93" s="587">
        <v>2.7777777777777776E-2</v>
      </c>
      <c r="DS93" s="379"/>
      <c r="DT93" s="379"/>
      <c r="DU93" s="379"/>
      <c r="DV93" s="379"/>
      <c r="DW93" s="379"/>
      <c r="DX93" s="379">
        <v>3360</v>
      </c>
      <c r="DY93" s="379">
        <v>3917</v>
      </c>
      <c r="DZ93" s="379">
        <v>3952</v>
      </c>
      <c r="EA93" s="379">
        <v>3443</v>
      </c>
      <c r="EB93" s="379"/>
      <c r="EC93" s="379">
        <v>3985</v>
      </c>
      <c r="ED93" s="379">
        <v>4352</v>
      </c>
      <c r="EE93" s="447">
        <f t="shared" ref="EE93:EE106" si="284">AVERAGE(DS93:ED93)</f>
        <v>3834.8333333333335</v>
      </c>
      <c r="EF93" s="446">
        <f t="shared" ref="EF93:EF106" si="285">STDEV(DS93:ED93)</f>
        <v>371.34642406608236</v>
      </c>
      <c r="EG93" s="455"/>
      <c r="EH93" s="454"/>
      <c r="EI93" s="458"/>
      <c r="EJ93" s="453"/>
      <c r="EL93" s="460">
        <v>2.7777777777777776E-2</v>
      </c>
      <c r="EM93">
        <f t="shared" ref="EM93:EM106" si="286">DS93/DS$34*100</f>
        <v>0</v>
      </c>
      <c r="EN93">
        <f t="shared" si="263"/>
        <v>0</v>
      </c>
      <c r="EO93">
        <f t="shared" si="263"/>
        <v>0</v>
      </c>
      <c r="EP93">
        <f t="shared" si="263"/>
        <v>0</v>
      </c>
      <c r="EQ93">
        <f t="shared" si="263"/>
        <v>0</v>
      </c>
      <c r="ER93">
        <f t="shared" si="263"/>
        <v>61.381074168797959</v>
      </c>
      <c r="ES93">
        <f t="shared" si="264"/>
        <v>74.794729807141493</v>
      </c>
      <c r="ET93">
        <f t="shared" si="264"/>
        <v>84.534759358288767</v>
      </c>
      <c r="EU93">
        <f t="shared" si="264"/>
        <v>75.027239049901937</v>
      </c>
      <c r="EV93">
        <f t="shared" si="264"/>
        <v>0</v>
      </c>
      <c r="EW93">
        <f t="shared" si="264"/>
        <v>72.679190224329744</v>
      </c>
      <c r="EX93">
        <f t="shared" si="264"/>
        <v>83.148643484906387</v>
      </c>
      <c r="EY93" s="377">
        <f t="shared" si="265"/>
        <v>33.492453873496359</v>
      </c>
      <c r="EZ93" s="365">
        <f t="shared" si="266"/>
        <v>38.833201738675776</v>
      </c>
      <c r="FA93" s="594"/>
      <c r="FB93" s="444"/>
      <c r="FC93" s="563"/>
      <c r="FD93" s="558"/>
      <c r="FF93" s="587">
        <v>2.7777777777777776E-2</v>
      </c>
      <c r="FG93" s="379"/>
      <c r="FH93" s="379"/>
      <c r="FI93" s="379"/>
      <c r="FJ93" s="379"/>
      <c r="FK93" s="379"/>
      <c r="FL93" s="379">
        <v>4541</v>
      </c>
      <c r="FM93" s="379">
        <v>4048</v>
      </c>
      <c r="FN93" s="379">
        <v>3881</v>
      </c>
      <c r="FO93" s="379">
        <v>3448</v>
      </c>
      <c r="FP93" s="379">
        <v>4351</v>
      </c>
      <c r="FQ93" s="379">
        <v>4488</v>
      </c>
      <c r="FR93" s="379">
        <v>4607</v>
      </c>
      <c r="FS93" s="447">
        <f t="shared" ref="FS93:FS106" si="287">AVERAGE(FG93:FR93)</f>
        <v>4194.8571428571431</v>
      </c>
      <c r="FT93" s="446">
        <f t="shared" ref="FT93:FT106" si="288">STDEV(FG93:FR93)</f>
        <v>423.84329988468949</v>
      </c>
      <c r="FU93" s="455"/>
      <c r="FV93" s="454"/>
      <c r="FW93" s="458"/>
      <c r="FX93" s="453"/>
      <c r="FZ93" s="460">
        <v>2.7777777777777776E-2</v>
      </c>
      <c r="GA93">
        <f t="shared" ref="GA93:GA106" si="289">FG93/FG$34*100</f>
        <v>0</v>
      </c>
      <c r="GB93">
        <f t="shared" si="267"/>
        <v>0</v>
      </c>
      <c r="GC93">
        <f t="shared" si="267"/>
        <v>0</v>
      </c>
      <c r="GD93">
        <f t="shared" si="267"/>
        <v>0</v>
      </c>
      <c r="GE93">
        <f t="shared" si="267"/>
        <v>0</v>
      </c>
      <c r="GF93">
        <f t="shared" si="267"/>
        <v>82.955791012057006</v>
      </c>
      <c r="GG93">
        <f t="shared" si="268"/>
        <v>77.296161924766082</v>
      </c>
      <c r="GH93">
        <f t="shared" si="268"/>
        <v>83.016042780748663</v>
      </c>
      <c r="GI93">
        <f t="shared" si="268"/>
        <v>75.136195249509697</v>
      </c>
      <c r="GJ93">
        <f t="shared" si="268"/>
        <v>80.45488165680473</v>
      </c>
      <c r="GK93">
        <f t="shared" si="268"/>
        <v>81.853000182381905</v>
      </c>
      <c r="GL93">
        <f t="shared" si="268"/>
        <v>88.020634314100107</v>
      </c>
      <c r="GM93" s="377">
        <f t="shared" si="269"/>
        <v>43.701097527842549</v>
      </c>
      <c r="GN93" s="365">
        <f t="shared" si="270"/>
        <v>41.903135385114886</v>
      </c>
      <c r="GO93" s="594"/>
      <c r="GP93" s="444"/>
      <c r="GQ93" s="563"/>
      <c r="GR93" s="558"/>
      <c r="GT93" s="587">
        <v>2.7777777777777776E-2</v>
      </c>
      <c r="GU93" s="379"/>
      <c r="GV93" s="379"/>
      <c r="GW93" s="379"/>
      <c r="GX93" s="379"/>
      <c r="GY93" s="379"/>
      <c r="GZ93" s="379">
        <v>4683</v>
      </c>
      <c r="HA93" s="379">
        <v>4033</v>
      </c>
      <c r="HB93" s="379">
        <v>3892</v>
      </c>
      <c r="HC93" s="379">
        <v>3504</v>
      </c>
      <c r="HD93" s="379">
        <v>4315</v>
      </c>
      <c r="HE93" s="379">
        <v>4355</v>
      </c>
      <c r="HF93" s="683"/>
      <c r="HG93" s="447">
        <f t="shared" ref="HG93:HG106" si="290">AVERAGE(GU93:HF93)</f>
        <v>4130.333333333333</v>
      </c>
      <c r="HH93" s="446">
        <f t="shared" ref="HH93:HH106" si="291">STDEV(GU93:HF93)</f>
        <v>411.96779809430092</v>
      </c>
      <c r="HI93" s="455"/>
      <c r="HJ93" s="454"/>
      <c r="HK93" s="458"/>
      <c r="HL93" s="453"/>
      <c r="HN93" s="460">
        <v>2.7777777777777776E-2</v>
      </c>
      <c r="HO93">
        <f t="shared" ref="HO93:HO106" si="292">GU93/GU$34*100</f>
        <v>0</v>
      </c>
      <c r="HP93">
        <f t="shared" si="271"/>
        <v>0</v>
      </c>
      <c r="HQ93">
        <f t="shared" si="271"/>
        <v>0</v>
      </c>
      <c r="HR93">
        <f t="shared" si="271"/>
        <v>0</v>
      </c>
      <c r="HS93">
        <f t="shared" si="271"/>
        <v>0</v>
      </c>
      <c r="HT93">
        <f t="shared" si="271"/>
        <v>85.549872122762153</v>
      </c>
      <c r="HU93">
        <f t="shared" si="272"/>
        <v>77.009738399847237</v>
      </c>
      <c r="HV93">
        <f t="shared" si="272"/>
        <v>83.251336898395721</v>
      </c>
      <c r="HW93">
        <f t="shared" si="272"/>
        <v>76.35650468511659</v>
      </c>
      <c r="HX93">
        <f t="shared" si="272"/>
        <v>79.789201183431956</v>
      </c>
      <c r="HY93">
        <f t="shared" si="272"/>
        <v>79.427320809775665</v>
      </c>
      <c r="HZ93">
        <f t="shared" si="272"/>
        <v>0</v>
      </c>
      <c r="IA93" s="377">
        <f t="shared" si="273"/>
        <v>43.762179463575393</v>
      </c>
      <c r="IB93" s="365">
        <f t="shared" si="274"/>
        <v>41.974975143313074</v>
      </c>
      <c r="IC93" s="594"/>
      <c r="ID93" s="444"/>
      <c r="IE93" s="563"/>
      <c r="IF93" s="558"/>
    </row>
    <row r="94" spans="2:240" ht="16.5" thickTop="1" thickBot="1" x14ac:dyDescent="0.4">
      <c r="B94" s="590">
        <v>4.1666666666666699E-2</v>
      </c>
      <c r="C94" s="379"/>
      <c r="D94" s="379"/>
      <c r="E94" s="379"/>
      <c r="F94" s="379"/>
      <c r="G94" s="379"/>
      <c r="H94" s="379">
        <v>4651</v>
      </c>
      <c r="I94" s="379"/>
      <c r="J94" s="379">
        <v>4257</v>
      </c>
      <c r="K94" s="379">
        <v>3937</v>
      </c>
      <c r="L94" s="379">
        <v>4605</v>
      </c>
      <c r="M94" s="379">
        <v>4795</v>
      </c>
      <c r="N94" s="379">
        <v>4703</v>
      </c>
      <c r="O94" s="447">
        <f t="shared" si="275"/>
        <v>4491.333333333333</v>
      </c>
      <c r="P94" s="446">
        <f t="shared" si="276"/>
        <v>327.91076021787796</v>
      </c>
      <c r="Q94" s="463"/>
      <c r="R94" s="556"/>
      <c r="S94" s="458"/>
      <c r="T94" s="462"/>
      <c r="V94" s="615">
        <v>4.1666666666666699E-2</v>
      </c>
      <c r="W94">
        <f t="shared" si="277"/>
        <v>0</v>
      </c>
      <c r="X94">
        <f t="shared" si="250"/>
        <v>0</v>
      </c>
      <c r="Y94">
        <f t="shared" si="250"/>
        <v>0</v>
      </c>
      <c r="Z94">
        <f t="shared" si="250"/>
        <v>0</v>
      </c>
      <c r="AA94">
        <f t="shared" si="250"/>
        <v>0</v>
      </c>
      <c r="AB94">
        <f t="shared" si="250"/>
        <v>84.965290464011687</v>
      </c>
      <c r="AD94">
        <f t="shared" si="251"/>
        <v>91.058823529411768</v>
      </c>
      <c r="AE94">
        <f t="shared" si="251"/>
        <v>85.792111571148396</v>
      </c>
      <c r="AF94">
        <f t="shared" si="251"/>
        <v>85.151627218934905</v>
      </c>
      <c r="AG94">
        <f t="shared" si="251"/>
        <v>87.452124749224879</v>
      </c>
      <c r="AH94">
        <f t="shared" si="251"/>
        <v>89.854795567443631</v>
      </c>
      <c r="AI94" s="377">
        <f t="shared" si="252"/>
        <v>43.441997753273156</v>
      </c>
      <c r="AJ94" s="365">
        <f t="shared" si="253"/>
        <v>45.822966569739712</v>
      </c>
      <c r="AK94" s="592"/>
      <c r="AL94" s="444"/>
      <c r="AM94" s="554"/>
      <c r="AN94" s="553"/>
      <c r="AP94" s="590">
        <v>4.1666666666666699E-2</v>
      </c>
      <c r="AQ94" s="379"/>
      <c r="AR94" s="379"/>
      <c r="AS94" s="379"/>
      <c r="AT94" s="379"/>
      <c r="AU94" s="379"/>
      <c r="AV94" s="379">
        <v>4533</v>
      </c>
      <c r="AW94" s="379">
        <v>4204</v>
      </c>
      <c r="AX94" s="379">
        <v>4387</v>
      </c>
      <c r="AY94" s="379">
        <v>4065</v>
      </c>
      <c r="AZ94" s="379">
        <v>4734</v>
      </c>
      <c r="BA94" s="379">
        <v>4500</v>
      </c>
      <c r="BB94" s="379">
        <v>1409</v>
      </c>
      <c r="BC94" s="447">
        <f t="shared" si="278"/>
        <v>3976</v>
      </c>
      <c r="BD94" s="446">
        <f t="shared" si="279"/>
        <v>1153.0903404908624</v>
      </c>
      <c r="BE94" s="463"/>
      <c r="BF94" s="556"/>
      <c r="BG94" s="458"/>
      <c r="BH94" s="462"/>
      <c r="BJ94" s="615">
        <v>4.1666666666666699E-2</v>
      </c>
      <c r="BK94">
        <f t="shared" si="280"/>
        <v>0</v>
      </c>
      <c r="BL94">
        <f t="shared" si="254"/>
        <v>0</v>
      </c>
      <c r="BM94">
        <f t="shared" si="254"/>
        <v>0</v>
      </c>
      <c r="BN94">
        <f t="shared" si="254"/>
        <v>0</v>
      </c>
      <c r="BO94">
        <f t="shared" si="254"/>
        <v>0</v>
      </c>
      <c r="BP94">
        <f t="shared" si="254"/>
        <v>82.809645597369382</v>
      </c>
      <c r="BQ94">
        <f t="shared" si="255"/>
        <v>80.274966583922094</v>
      </c>
      <c r="BR94">
        <f t="shared" si="255"/>
        <v>93.839572192513359</v>
      </c>
      <c r="BS94">
        <f t="shared" si="255"/>
        <v>88.581390281106991</v>
      </c>
      <c r="BT94">
        <f t="shared" si="255"/>
        <v>87.536982248520715</v>
      </c>
      <c r="BU94">
        <f t="shared" si="256"/>
        <v>82.071858471639615</v>
      </c>
      <c r="BV94">
        <f t="shared" si="256"/>
        <v>26.920137562093998</v>
      </c>
      <c r="BW94" s="377">
        <f t="shared" si="257"/>
        <v>46.828583215915643</v>
      </c>
      <c r="BX94" s="365">
        <f t="shared" si="258"/>
        <v>44.978295460673941</v>
      </c>
      <c r="BY94" s="592"/>
      <c r="BZ94" s="444"/>
      <c r="CA94" s="554"/>
      <c r="CB94" s="553"/>
      <c r="CD94" s="590">
        <v>4.1666666666666699E-2</v>
      </c>
      <c r="CE94" s="379"/>
      <c r="CF94" s="379"/>
      <c r="CG94" s="379"/>
      <c r="CH94" s="379"/>
      <c r="CI94" s="379"/>
      <c r="CJ94" s="379">
        <v>4798</v>
      </c>
      <c r="CK94" s="379">
        <v>4312</v>
      </c>
      <c r="CL94" s="379">
        <v>4134</v>
      </c>
      <c r="CM94" s="379">
        <v>4127</v>
      </c>
      <c r="CN94" s="379">
        <v>4720</v>
      </c>
      <c r="CO94" s="379">
        <v>4703</v>
      </c>
      <c r="CP94" s="683"/>
      <c r="CQ94" s="447">
        <f t="shared" si="281"/>
        <v>4465.666666666667</v>
      </c>
      <c r="CR94" s="446">
        <f t="shared" si="282"/>
        <v>309.76421140387839</v>
      </c>
      <c r="CS94" s="463"/>
      <c r="CT94" s="556"/>
      <c r="CU94" s="458"/>
      <c r="CV94" s="462"/>
      <c r="CX94" s="615">
        <v>4.1666666666666699E-2</v>
      </c>
      <c r="CY94">
        <f t="shared" si="283"/>
        <v>0</v>
      </c>
      <c r="CZ94">
        <f t="shared" si="259"/>
        <v>0</v>
      </c>
      <c r="DA94">
        <f t="shared" si="259"/>
        <v>0</v>
      </c>
      <c r="DB94">
        <f t="shared" si="259"/>
        <v>0</v>
      </c>
      <c r="DC94">
        <f t="shared" si="259"/>
        <v>0</v>
      </c>
      <c r="DD94">
        <f t="shared" si="259"/>
        <v>87.650712458896606</v>
      </c>
      <c r="DE94">
        <f t="shared" si="260"/>
        <v>82.337215963337783</v>
      </c>
      <c r="DF94">
        <f t="shared" si="260"/>
        <v>88.427807486631011</v>
      </c>
      <c r="DG94">
        <f t="shared" si="260"/>
        <v>89.932447156243185</v>
      </c>
      <c r="DH94">
        <f t="shared" si="260"/>
        <v>87.278106508875737</v>
      </c>
      <c r="DI94">
        <f t="shared" si="260"/>
        <v>85.774211198249134</v>
      </c>
      <c r="DK94" s="377">
        <f t="shared" si="261"/>
        <v>47.400045524748499</v>
      </c>
      <c r="DL94" s="365">
        <f t="shared" si="262"/>
        <v>45.419888182132965</v>
      </c>
      <c r="DM94" s="592"/>
      <c r="DN94" s="444"/>
      <c r="DO94" s="554"/>
      <c r="DP94" s="553"/>
      <c r="DR94" s="590">
        <v>4.1666666666666699E-2</v>
      </c>
      <c r="DS94" s="379"/>
      <c r="DT94" s="379"/>
      <c r="DU94" s="379"/>
      <c r="DV94" s="379"/>
      <c r="DW94" s="379"/>
      <c r="DX94" s="379">
        <v>4849</v>
      </c>
      <c r="DY94" s="379">
        <v>4379</v>
      </c>
      <c r="DZ94" s="379">
        <v>4254</v>
      </c>
      <c r="EA94" s="379">
        <v>4029</v>
      </c>
      <c r="EB94" s="379"/>
      <c r="EC94" s="379">
        <v>4544</v>
      </c>
      <c r="ED94" s="379">
        <v>5014</v>
      </c>
      <c r="EE94" s="447">
        <f t="shared" si="284"/>
        <v>4511.5</v>
      </c>
      <c r="EF94" s="446">
        <f t="shared" si="285"/>
        <v>369.90201405237036</v>
      </c>
      <c r="EG94" s="463"/>
      <c r="EH94" s="556"/>
      <c r="EI94" s="458"/>
      <c r="EJ94" s="462"/>
      <c r="EL94" s="615">
        <v>4.1666666666666699E-2</v>
      </c>
      <c r="EM94">
        <f t="shared" si="286"/>
        <v>0</v>
      </c>
      <c r="EN94">
        <f t="shared" si="263"/>
        <v>0</v>
      </c>
      <c r="EO94">
        <f t="shared" si="263"/>
        <v>0</v>
      </c>
      <c r="EP94">
        <f t="shared" si="263"/>
        <v>0</v>
      </c>
      <c r="EQ94">
        <f t="shared" si="263"/>
        <v>0</v>
      </c>
      <c r="ER94">
        <f t="shared" si="263"/>
        <v>88.582389477530143</v>
      </c>
      <c r="ES94">
        <f t="shared" si="264"/>
        <v>83.616574374641971</v>
      </c>
      <c r="ET94">
        <f t="shared" si="264"/>
        <v>90.994652406417103</v>
      </c>
      <c r="EU94">
        <f t="shared" si="264"/>
        <v>87.79690564393114</v>
      </c>
      <c r="EV94">
        <f t="shared" si="264"/>
        <v>0</v>
      </c>
      <c r="EW94">
        <f t="shared" si="264"/>
        <v>82.874338865584534</v>
      </c>
      <c r="EX94">
        <f t="shared" si="264"/>
        <v>95.796713794421095</v>
      </c>
      <c r="EY94" s="377">
        <f t="shared" si="265"/>
        <v>39.442260069827718</v>
      </c>
      <c r="EZ94" s="365">
        <f t="shared" si="266"/>
        <v>45.367874109049282</v>
      </c>
      <c r="FA94" s="592"/>
      <c r="FB94" s="444"/>
      <c r="FC94" s="554"/>
      <c r="FD94" s="553"/>
      <c r="FF94" s="590">
        <v>4.1666666666666699E-2</v>
      </c>
      <c r="FG94" s="379"/>
      <c r="FH94" s="379"/>
      <c r="FI94" s="379"/>
      <c r="FJ94" s="379"/>
      <c r="FK94" s="379"/>
      <c r="FL94" s="379">
        <v>4734</v>
      </c>
      <c r="FM94" s="379">
        <v>4190</v>
      </c>
      <c r="FN94" s="379">
        <v>4347</v>
      </c>
      <c r="FO94" s="379">
        <v>3955</v>
      </c>
      <c r="FP94" s="379">
        <v>4613</v>
      </c>
      <c r="FQ94" s="379">
        <v>4767</v>
      </c>
      <c r="FR94" s="379">
        <v>4906</v>
      </c>
      <c r="FS94" s="447">
        <f t="shared" si="287"/>
        <v>4501.7142857142853</v>
      </c>
      <c r="FT94" s="446">
        <f t="shared" si="288"/>
        <v>346.44947408711431</v>
      </c>
      <c r="FU94" s="463"/>
      <c r="FV94" s="556"/>
      <c r="FW94" s="458"/>
      <c r="FX94" s="462"/>
      <c r="FZ94" s="615">
        <v>4.1666666666666699E-2</v>
      </c>
      <c r="GA94">
        <f t="shared" si="289"/>
        <v>0</v>
      </c>
      <c r="GB94">
        <f t="shared" si="267"/>
        <v>0</v>
      </c>
      <c r="GC94">
        <f t="shared" si="267"/>
        <v>0</v>
      </c>
      <c r="GD94">
        <f t="shared" si="267"/>
        <v>0</v>
      </c>
      <c r="GE94">
        <f t="shared" si="267"/>
        <v>0</v>
      </c>
      <c r="GF94">
        <f t="shared" si="267"/>
        <v>86.481549141395689</v>
      </c>
      <c r="GG94">
        <f t="shared" si="268"/>
        <v>80.007637960664496</v>
      </c>
      <c r="GH94">
        <f t="shared" si="268"/>
        <v>92.983957219251337</v>
      </c>
      <c r="GI94">
        <f t="shared" si="268"/>
        <v>86.184353889736329</v>
      </c>
      <c r="GJ94">
        <f t="shared" si="268"/>
        <v>85.299556213017752</v>
      </c>
      <c r="GK94">
        <f t="shared" si="268"/>
        <v>86.941455407623565</v>
      </c>
      <c r="GL94">
        <f t="shared" si="268"/>
        <v>93.733282384409634</v>
      </c>
      <c r="GM94" s="377">
        <f t="shared" si="269"/>
        <v>47.081682711971737</v>
      </c>
      <c r="GN94" s="365">
        <f t="shared" si="270"/>
        <v>45.172267234574662</v>
      </c>
      <c r="GO94" s="592"/>
      <c r="GP94" s="444"/>
      <c r="GQ94" s="554"/>
      <c r="GR94" s="553"/>
      <c r="GT94" s="590">
        <v>4.1666666666666699E-2</v>
      </c>
      <c r="GU94" s="379"/>
      <c r="GV94" s="379"/>
      <c r="GW94" s="379"/>
      <c r="GX94" s="379"/>
      <c r="GY94" s="379"/>
      <c r="GZ94" s="379">
        <v>4629</v>
      </c>
      <c r="HA94" s="379">
        <v>4246</v>
      </c>
      <c r="HB94" s="379">
        <v>4185</v>
      </c>
      <c r="HC94" s="379">
        <v>3966</v>
      </c>
      <c r="HD94" s="379">
        <v>4375</v>
      </c>
      <c r="HE94" s="379">
        <v>4754</v>
      </c>
      <c r="HF94" s="683"/>
      <c r="HG94" s="447">
        <f t="shared" si="290"/>
        <v>4359.166666666667</v>
      </c>
      <c r="HH94" s="446">
        <f t="shared" si="291"/>
        <v>292.12149298993165</v>
      </c>
      <c r="HI94" s="463"/>
      <c r="HJ94" s="556"/>
      <c r="HK94" s="458"/>
      <c r="HL94" s="462"/>
      <c r="HN94" s="615">
        <v>4.1666666666666699E-2</v>
      </c>
      <c r="HO94">
        <f t="shared" si="292"/>
        <v>0</v>
      </c>
      <c r="HP94">
        <f t="shared" si="271"/>
        <v>0</v>
      </c>
      <c r="HQ94">
        <f t="shared" si="271"/>
        <v>0</v>
      </c>
      <c r="HR94">
        <f t="shared" si="271"/>
        <v>0</v>
      </c>
      <c r="HS94">
        <f t="shared" si="271"/>
        <v>0</v>
      </c>
      <c r="HT94">
        <f t="shared" si="271"/>
        <v>84.563390573620751</v>
      </c>
      <c r="HU94">
        <f t="shared" si="272"/>
        <v>81.076952453694858</v>
      </c>
      <c r="HV94">
        <f t="shared" si="272"/>
        <v>89.518716577540104</v>
      </c>
      <c r="HW94">
        <f t="shared" si="272"/>
        <v>86.424057528873391</v>
      </c>
      <c r="HX94">
        <f t="shared" si="272"/>
        <v>80.898668639053255</v>
      </c>
      <c r="HY94">
        <f t="shared" si="272"/>
        <v>86.704358927594384</v>
      </c>
      <c r="HZ94">
        <f t="shared" si="272"/>
        <v>0</v>
      </c>
      <c r="IA94" s="377">
        <f t="shared" si="273"/>
        <v>46.289649518216066</v>
      </c>
      <c r="IB94" s="365">
        <f t="shared" si="274"/>
        <v>44.383949631408157</v>
      </c>
      <c r="IC94" s="592"/>
      <c r="ID94" s="444"/>
      <c r="IE94" s="554"/>
      <c r="IF94" s="553"/>
    </row>
    <row r="95" spans="2:240" ht="16.5" thickTop="1" thickBot="1" x14ac:dyDescent="0.4">
      <c r="B95" s="587">
        <v>5.5555555555555601E-2</v>
      </c>
      <c r="C95" s="379"/>
      <c r="D95" s="379"/>
      <c r="E95" s="379"/>
      <c r="F95" s="379"/>
      <c r="G95" s="379"/>
      <c r="H95" s="379">
        <v>4762</v>
      </c>
      <c r="I95" s="379"/>
      <c r="J95" s="379">
        <v>4322</v>
      </c>
      <c r="K95" s="379">
        <v>4405</v>
      </c>
      <c r="L95" s="379">
        <v>4880</v>
      </c>
      <c r="M95" s="379">
        <v>4860</v>
      </c>
      <c r="N95" s="379">
        <v>4905</v>
      </c>
      <c r="O95" s="447">
        <f t="shared" si="275"/>
        <v>4689</v>
      </c>
      <c r="P95" s="446">
        <f t="shared" si="276"/>
        <v>258.08990681543514</v>
      </c>
      <c r="Q95" s="459" t="s">
        <v>186</v>
      </c>
      <c r="R95" s="458">
        <f>AVERAGE(C95:C97,D95:D97,E95:E97,F95:F97,G95:G97,H95:H97,I95:I97,N95:N97,M95:M97,L95:L97,K95:K97,J95:J97)</f>
        <v>4633.3888888888887</v>
      </c>
      <c r="S95" s="458">
        <f>STDEV(C95:N97)</f>
        <v>335.35690187319381</v>
      </c>
      <c r="T95" s="457">
        <f>S95/SQRT(10)</f>
        <v>106.049163897688</v>
      </c>
      <c r="V95" s="460">
        <v>5.5555555555555601E-2</v>
      </c>
      <c r="W95">
        <f t="shared" si="277"/>
        <v>0</v>
      </c>
      <c r="X95">
        <f t="shared" si="250"/>
        <v>0</v>
      </c>
      <c r="Y95">
        <f t="shared" si="250"/>
        <v>0</v>
      </c>
      <c r="Z95">
        <f t="shared" si="250"/>
        <v>0</v>
      </c>
      <c r="AA95">
        <f t="shared" si="250"/>
        <v>0</v>
      </c>
      <c r="AB95">
        <f t="shared" si="250"/>
        <v>86.993058092802329</v>
      </c>
      <c r="AD95">
        <f t="shared" si="251"/>
        <v>92.449197860962556</v>
      </c>
      <c r="AE95">
        <f t="shared" si="251"/>
        <v>95.990411854434527</v>
      </c>
      <c r="AF95">
        <f t="shared" si="251"/>
        <v>90.23668639053254</v>
      </c>
      <c r="AG95">
        <f t="shared" si="251"/>
        <v>88.63760714937078</v>
      </c>
      <c r="AH95">
        <f t="shared" si="251"/>
        <v>93.714176538020638</v>
      </c>
      <c r="AI95" s="377">
        <f t="shared" si="252"/>
        <v>45.430696134810276</v>
      </c>
      <c r="AJ95" s="365">
        <f t="shared" si="253"/>
        <v>47.945117893543319</v>
      </c>
      <c r="AK95" s="591" t="s">
        <v>186</v>
      </c>
      <c r="AL95" s="545">
        <f>AVERAGE(W95:W97,X95:X97,Y95:Y97,Z95:Z97,AA95:AA97,AB95:AB97,AG95:AG97)</f>
        <v>25.151107473732743</v>
      </c>
      <c r="AM95" s="545">
        <f>STDEV(W95:AG97)</f>
        <v>45.362501336159731</v>
      </c>
      <c r="AN95" s="548">
        <f>AM95/SQRT(10)</f>
        <v>14.344882458469616</v>
      </c>
      <c r="AP95" s="587">
        <v>5.5555555555555601E-2</v>
      </c>
      <c r="AQ95" s="379"/>
      <c r="AR95" s="379"/>
      <c r="AS95" s="379"/>
      <c r="AT95" s="379"/>
      <c r="AU95" s="379"/>
      <c r="AV95" s="379">
        <v>5127</v>
      </c>
      <c r="AW95" s="379">
        <v>4444</v>
      </c>
      <c r="AX95" s="379">
        <v>4247</v>
      </c>
      <c r="AY95" s="379">
        <v>4419</v>
      </c>
      <c r="AZ95" s="379">
        <v>4846</v>
      </c>
      <c r="BA95" s="379">
        <v>4727</v>
      </c>
      <c r="BB95" s="379">
        <v>5166</v>
      </c>
      <c r="BC95" s="447">
        <f t="shared" si="278"/>
        <v>4710.8571428571431</v>
      </c>
      <c r="BD95" s="446">
        <f t="shared" si="279"/>
        <v>358.33198227873766</v>
      </c>
      <c r="BE95" s="459" t="s">
        <v>186</v>
      </c>
      <c r="BF95" s="458">
        <f>AVERAGE(AQ95:AQ97,AR95:AR97,AS95:AS97,AT95:AT97,AU95:AU97,AV95:AV97,AW95:AW97,BB95:BB97,BA95:BA97,AZ95:AZ97,AY95:AY97,AX95:AX97)</f>
        <v>4703</v>
      </c>
      <c r="BG95" s="458">
        <f>STDEV(AQ95:BB97)</f>
        <v>375.57649021204725</v>
      </c>
      <c r="BH95" s="457">
        <f>BG95/SQRT(10)</f>
        <v>118.7677144682005</v>
      </c>
      <c r="BJ95" s="460">
        <v>5.5555555555555601E-2</v>
      </c>
      <c r="BK95">
        <f t="shared" si="280"/>
        <v>0</v>
      </c>
      <c r="BL95">
        <f t="shared" si="254"/>
        <v>0</v>
      </c>
      <c r="BM95">
        <f t="shared" si="254"/>
        <v>0</v>
      </c>
      <c r="BN95">
        <f t="shared" si="254"/>
        <v>0</v>
      </c>
      <c r="BO95">
        <f t="shared" si="254"/>
        <v>0</v>
      </c>
      <c r="BP95">
        <f t="shared" si="254"/>
        <v>93.660942637924734</v>
      </c>
      <c r="BQ95">
        <f t="shared" si="255"/>
        <v>84.857742982623634</v>
      </c>
      <c r="BR95">
        <f t="shared" si="255"/>
        <v>90.844919786096256</v>
      </c>
      <c r="BS95">
        <f t="shared" si="255"/>
        <v>96.295489213336239</v>
      </c>
      <c r="BT95">
        <f t="shared" si="255"/>
        <v>89.607988165680467</v>
      </c>
      <c r="BU95">
        <f t="shared" si="256"/>
        <v>86.21192777676454</v>
      </c>
      <c r="BV95">
        <f t="shared" si="256"/>
        <v>98.700802445548348</v>
      </c>
      <c r="BW95" s="377">
        <f t="shared" si="257"/>
        <v>49.225364596584171</v>
      </c>
      <c r="BX95" s="365">
        <f t="shared" si="258"/>
        <v>47.229668357359223</v>
      </c>
      <c r="BY95" s="591" t="s">
        <v>186</v>
      </c>
      <c r="BZ95" s="545">
        <f>AVERAGE(BK95:BK97,BL95:BL97,BM95:BM97,BN95:BN97,BO95:BO97,BP95:BP97,BU95:BU97)</f>
        <v>25.761602327852774</v>
      </c>
      <c r="CA95" s="545">
        <f>STDEV(BK95:BU97)</f>
        <v>45.6023131957622</v>
      </c>
      <c r="CB95" s="548">
        <f>CA95/SQRT(10)</f>
        <v>14.42071762709605</v>
      </c>
      <c r="CD95" s="587">
        <v>5.5555555555555601E-2</v>
      </c>
      <c r="CE95" s="379"/>
      <c r="CF95" s="379"/>
      <c r="CG95" s="379"/>
      <c r="CH95" s="379"/>
      <c r="CI95" s="379"/>
      <c r="CJ95" s="379">
        <v>4989</v>
      </c>
      <c r="CK95" s="379">
        <v>4295</v>
      </c>
      <c r="CL95" s="379">
        <v>4400</v>
      </c>
      <c r="CM95" s="379">
        <v>4075</v>
      </c>
      <c r="CN95" s="379">
        <v>4814</v>
      </c>
      <c r="CO95" s="379">
        <v>4691</v>
      </c>
      <c r="CP95" s="683"/>
      <c r="CQ95" s="447">
        <f t="shared" si="281"/>
        <v>4544</v>
      </c>
      <c r="CR95" s="446">
        <f t="shared" si="282"/>
        <v>345.03101309882277</v>
      </c>
      <c r="CS95" s="459" t="s">
        <v>186</v>
      </c>
      <c r="CT95" s="458">
        <f>AVERAGE(CE95:CE97,CF95:CF97,CG95:CG97,CH95:CH97,CI95:CI97,CJ95:CJ97,CK95:CK97,CP95:CP97,CO95:CO97,CN95:CN97,CM95:CM97,CL95:CL97)</f>
        <v>4594.1111111111113</v>
      </c>
      <c r="CU95" s="458">
        <f>STDEV(CE95:CP97)</f>
        <v>319.80598693746452</v>
      </c>
      <c r="CV95" s="457">
        <f>CU95/SQRT(10)</f>
        <v>101.13153280804445</v>
      </c>
      <c r="CX95" s="460">
        <v>5.5555555555555601E-2</v>
      </c>
      <c r="CY95">
        <f t="shared" si="283"/>
        <v>0</v>
      </c>
      <c r="CZ95">
        <f t="shared" si="259"/>
        <v>0</v>
      </c>
      <c r="DA95">
        <f t="shared" si="259"/>
        <v>0</v>
      </c>
      <c r="DB95">
        <f t="shared" si="259"/>
        <v>0</v>
      </c>
      <c r="DC95">
        <f t="shared" si="259"/>
        <v>0</v>
      </c>
      <c r="DD95">
        <f t="shared" si="259"/>
        <v>91.139934234563384</v>
      </c>
      <c r="DE95">
        <f t="shared" si="260"/>
        <v>82.012602635096428</v>
      </c>
      <c r="DF95">
        <f t="shared" si="260"/>
        <v>94.117647058823522</v>
      </c>
      <c r="DG95">
        <f t="shared" si="260"/>
        <v>88.799302680322512</v>
      </c>
      <c r="DH95">
        <f t="shared" si="260"/>
        <v>89.01627218934911</v>
      </c>
      <c r="DI95">
        <f t="shared" si="260"/>
        <v>85.555352908991438</v>
      </c>
      <c r="DK95" s="377">
        <f t="shared" si="261"/>
        <v>48.24010106428603</v>
      </c>
      <c r="DL95" s="365">
        <f t="shared" si="262"/>
        <v>46.283297760548663</v>
      </c>
      <c r="DM95" s="591" t="s">
        <v>186</v>
      </c>
      <c r="DN95" s="545">
        <f>AVERAGE(CY95:CY97,CZ95:CZ97,DA95:DA97,DB95:DB97,DC95:DC97,DD95:DD97,DI95:DI97)</f>
        <v>25.428695453472603</v>
      </c>
      <c r="DO95" s="545">
        <f>STDEV(CY95:DI97)</f>
        <v>45.262742946031395</v>
      </c>
      <c r="DP95" s="548">
        <f>DO95/SQRT(10)</f>
        <v>14.313336085617896</v>
      </c>
      <c r="DR95" s="587">
        <v>5.5555555555555601E-2</v>
      </c>
      <c r="DS95" s="379"/>
      <c r="DT95" s="379"/>
      <c r="DU95" s="379"/>
      <c r="DV95" s="379"/>
      <c r="DW95" s="379"/>
      <c r="DX95" s="379">
        <v>4839</v>
      </c>
      <c r="DY95" s="379">
        <v>4590</v>
      </c>
      <c r="DZ95" s="379">
        <v>4346</v>
      </c>
      <c r="EA95" s="379">
        <v>3940</v>
      </c>
      <c r="EB95" s="379"/>
      <c r="EC95" s="379">
        <v>4570</v>
      </c>
      <c r="ED95" s="379">
        <v>5087</v>
      </c>
      <c r="EE95" s="447">
        <f t="shared" si="284"/>
        <v>4562</v>
      </c>
      <c r="EF95" s="446">
        <f t="shared" si="285"/>
        <v>396.6716526297285</v>
      </c>
      <c r="EG95" s="459" t="s">
        <v>186</v>
      </c>
      <c r="EH95" s="458">
        <f>AVERAGE(DS95:DS97,DT95:DT97,DU95:DU97,DV95:DV97,DW95:DW97,DX95:DX97,DY95:DY97,ED95:ED97,EC95:EC97,EB95:EB97,EA95:EA97,DZ95:DZ97)</f>
        <v>4658.7777777777774</v>
      </c>
      <c r="EI95" s="458">
        <f>STDEV(DS95:ED97)</f>
        <v>416.42576565416022</v>
      </c>
      <c r="EJ95" s="457">
        <f>EI95/SQRT(10)</f>
        <v>131.68538958466635</v>
      </c>
      <c r="EL95" s="460">
        <v>5.5555555555555601E-2</v>
      </c>
      <c r="EM95">
        <f t="shared" si="286"/>
        <v>0</v>
      </c>
      <c r="EN95">
        <f t="shared" si="263"/>
        <v>0</v>
      </c>
      <c r="EO95">
        <f t="shared" si="263"/>
        <v>0</v>
      </c>
      <c r="EP95">
        <f t="shared" si="263"/>
        <v>0</v>
      </c>
      <c r="EQ95">
        <f t="shared" si="263"/>
        <v>0</v>
      </c>
      <c r="ER95">
        <f t="shared" si="263"/>
        <v>88.399707709170627</v>
      </c>
      <c r="ES95">
        <f t="shared" si="264"/>
        <v>87.645598625167082</v>
      </c>
      <c r="ET95">
        <f t="shared" si="264"/>
        <v>92.962566844919778</v>
      </c>
      <c r="EU95">
        <f t="shared" si="264"/>
        <v>85.857485290913047</v>
      </c>
      <c r="EV95">
        <f t="shared" si="264"/>
        <v>0</v>
      </c>
      <c r="EW95">
        <f t="shared" si="264"/>
        <v>83.348531825642894</v>
      </c>
      <c r="EX95">
        <f t="shared" si="264"/>
        <v>97.191440580817741</v>
      </c>
      <c r="EY95" s="377">
        <f t="shared" si="265"/>
        <v>39.837626390528499</v>
      </c>
      <c r="EZ95" s="365">
        <f t="shared" si="266"/>
        <v>45.825083101999674</v>
      </c>
      <c r="FA95" s="591" t="s">
        <v>186</v>
      </c>
      <c r="FB95" s="545">
        <f>AVERAGE(EM95:EM97,EN95:EN97,EO95:EO97,EP95:EP97,EQ95:EQ97,ER95:ER97,EW95:EW97)</f>
        <v>25.354798525996763</v>
      </c>
      <c r="FC95" s="545">
        <f>STDEV(EM95:EW97)</f>
        <v>45.222417187118168</v>
      </c>
      <c r="FD95" s="548">
        <f>FC95/SQRT(10)</f>
        <v>14.300583960963834</v>
      </c>
      <c r="FF95" s="587">
        <v>5.5555555555555601E-2</v>
      </c>
      <c r="FG95" s="379"/>
      <c r="FH95" s="379"/>
      <c r="FI95" s="379"/>
      <c r="FJ95" s="379"/>
      <c r="FK95" s="379"/>
      <c r="FL95" s="379">
        <v>4953</v>
      </c>
      <c r="FM95" s="379">
        <v>4457</v>
      </c>
      <c r="FN95" s="379">
        <v>4274</v>
      </c>
      <c r="FO95" s="379">
        <v>3925</v>
      </c>
      <c r="FP95" s="379">
        <v>4891</v>
      </c>
      <c r="FQ95" s="379">
        <v>4511</v>
      </c>
      <c r="FR95" s="379">
        <v>5209</v>
      </c>
      <c r="FS95" s="447">
        <f t="shared" si="287"/>
        <v>4602.8571428571431</v>
      </c>
      <c r="FT95" s="446">
        <f t="shared" si="288"/>
        <v>441.66066482894178</v>
      </c>
      <c r="FU95" s="459" t="s">
        <v>186</v>
      </c>
      <c r="FV95" s="458">
        <f>AVERAGE(FG95:FG97,FH95:FH97,FI95:FI97,FJ95:FJ97,FK95:FK97,FL95:FL97,FM95:FM97,FR95:FR97,FQ95:FQ97,FP95:FP97,FO95:FO97,FN95:FN97)</f>
        <v>4619.666666666667</v>
      </c>
      <c r="FW95" s="458">
        <f>STDEV(FG95:FR97)</f>
        <v>439.3025532970795</v>
      </c>
      <c r="FX95" s="457">
        <f>FW95/SQRT(10)</f>
        <v>138.91966503462831</v>
      </c>
      <c r="FZ95" s="460">
        <v>5.5555555555555601E-2</v>
      </c>
      <c r="GA95">
        <f t="shared" si="289"/>
        <v>0</v>
      </c>
      <c r="GB95">
        <f t="shared" si="267"/>
        <v>0</v>
      </c>
      <c r="GC95">
        <f t="shared" si="267"/>
        <v>0</v>
      </c>
      <c r="GD95">
        <f t="shared" si="267"/>
        <v>0</v>
      </c>
      <c r="GE95">
        <f t="shared" si="267"/>
        <v>0</v>
      </c>
      <c r="GF95">
        <f t="shared" si="267"/>
        <v>90.482279868469135</v>
      </c>
      <c r="GG95">
        <f t="shared" si="268"/>
        <v>85.105976704219984</v>
      </c>
      <c r="GH95">
        <f t="shared" si="268"/>
        <v>91.422459893048128</v>
      </c>
      <c r="GI95">
        <f t="shared" si="268"/>
        <v>85.530616692089779</v>
      </c>
      <c r="GJ95">
        <f t="shared" si="268"/>
        <v>90.440088757396452</v>
      </c>
      <c r="GK95">
        <f t="shared" si="268"/>
        <v>82.272478570125841</v>
      </c>
      <c r="GL95">
        <f t="shared" si="268"/>
        <v>99.52235384027513</v>
      </c>
      <c r="GM95" s="377">
        <f t="shared" si="269"/>
        <v>47.750354589577206</v>
      </c>
      <c r="GN95" s="365">
        <f t="shared" si="270"/>
        <v>45.793813110925832</v>
      </c>
      <c r="GO95" s="591" t="s">
        <v>186</v>
      </c>
      <c r="GP95" s="545">
        <f>AVERAGE(GA95:GA97,GB95:GB97,GC95:GC97,GD95:GD97,GE95:GE97,GF95:GF97,GK95:GK97)</f>
        <v>25.129246522134537</v>
      </c>
      <c r="GQ95" s="545">
        <f>STDEV(GA95:GK97)</f>
        <v>44.461449566150449</v>
      </c>
      <c r="GR95" s="548">
        <f>GQ95/SQRT(10)</f>
        <v>14.059944870174064</v>
      </c>
      <c r="GT95" s="587">
        <v>5.5555555555555601E-2</v>
      </c>
      <c r="GU95" s="379"/>
      <c r="GV95" s="379"/>
      <c r="GW95" s="379"/>
      <c r="GX95" s="379"/>
      <c r="GY95" s="379"/>
      <c r="GZ95" s="379">
        <v>4844</v>
      </c>
      <c r="HA95" s="379">
        <v>4495</v>
      </c>
      <c r="HB95" s="379">
        <v>4330</v>
      </c>
      <c r="HC95" s="379">
        <v>3698</v>
      </c>
      <c r="HD95" s="379">
        <v>5046</v>
      </c>
      <c r="HE95" s="379">
        <v>4717</v>
      </c>
      <c r="HF95" s="683"/>
      <c r="HG95" s="447">
        <f t="shared" si="290"/>
        <v>4521.666666666667</v>
      </c>
      <c r="HH95" s="446">
        <f t="shared" si="291"/>
        <v>475.99439772613573</v>
      </c>
      <c r="HI95" s="459" t="s">
        <v>186</v>
      </c>
      <c r="HJ95" s="458">
        <f>AVERAGE(GU95:GU97,GV95:GV97,GW95:GW97,GX95:GX97,GY95:GY97,GZ95:GZ97,HA95:HA97,HF95:HF97,HE95:HE97,HD95:HD97,HC95:HC97,HB95:HB97)</f>
        <v>4584.7222222222226</v>
      </c>
      <c r="HK95" s="458">
        <f>STDEV(GU95:HF97)</f>
        <v>397.46399105202789</v>
      </c>
      <c r="HL95" s="457">
        <f>HK95/SQRT(10)</f>
        <v>125.68914996251924</v>
      </c>
      <c r="HN95" s="460">
        <v>5.5555555555555601E-2</v>
      </c>
      <c r="HO95">
        <f t="shared" si="292"/>
        <v>0</v>
      </c>
      <c r="HP95">
        <f t="shared" si="271"/>
        <v>0</v>
      </c>
      <c r="HQ95">
        <f t="shared" si="271"/>
        <v>0</v>
      </c>
      <c r="HR95">
        <f t="shared" si="271"/>
        <v>0</v>
      </c>
      <c r="HS95">
        <f t="shared" si="271"/>
        <v>0</v>
      </c>
      <c r="HT95">
        <f t="shared" si="271"/>
        <v>88.491048593350385</v>
      </c>
      <c r="HU95">
        <f t="shared" si="272"/>
        <v>85.831582967347714</v>
      </c>
      <c r="HV95">
        <f t="shared" si="272"/>
        <v>92.620320855614963</v>
      </c>
      <c r="HW95">
        <f t="shared" si="272"/>
        <v>80.584005229897585</v>
      </c>
      <c r="HX95">
        <f t="shared" si="272"/>
        <v>93.306213017751489</v>
      </c>
      <c r="HY95">
        <f t="shared" si="272"/>
        <v>86.029545869049798</v>
      </c>
      <c r="HZ95">
        <f t="shared" si="272"/>
        <v>0</v>
      </c>
      <c r="IA95" s="377">
        <f t="shared" si="273"/>
        <v>47.896610593910175</v>
      </c>
      <c r="IB95" s="365">
        <f t="shared" si="274"/>
        <v>45.980676191241713</v>
      </c>
      <c r="IC95" s="591" t="s">
        <v>186</v>
      </c>
      <c r="ID95" s="545">
        <f>AVERAGE(HO95:HO97,HP95:HP97,HQ95:HQ97,HR95:HR97,HS95:HS97,HT95:HT97,HY95:HY97)</f>
        <v>25.436307630126095</v>
      </c>
      <c r="IE95" s="545">
        <f>STDEV(HO95:HY97)</f>
        <v>45.164673597853231</v>
      </c>
      <c r="IF95" s="548">
        <f>IE95/SQRT(10)</f>
        <v>14.282323834728789</v>
      </c>
    </row>
    <row r="96" spans="2:240" ht="16.5" thickTop="1" thickBot="1" x14ac:dyDescent="0.4">
      <c r="B96" s="590">
        <v>6.9444444444444503E-2</v>
      </c>
      <c r="C96" s="379"/>
      <c r="D96" s="379"/>
      <c r="E96" s="379"/>
      <c r="F96" s="379"/>
      <c r="G96" s="379"/>
      <c r="H96" s="379">
        <v>4646</v>
      </c>
      <c r="I96" s="379"/>
      <c r="J96" s="379">
        <v>4267</v>
      </c>
      <c r="K96" s="379">
        <v>3966</v>
      </c>
      <c r="L96" s="379">
        <v>4544</v>
      </c>
      <c r="M96" s="379">
        <v>4803</v>
      </c>
      <c r="N96" s="379">
        <v>5030</v>
      </c>
      <c r="O96" s="447">
        <f t="shared" si="275"/>
        <v>4542.666666666667</v>
      </c>
      <c r="P96" s="446">
        <f t="shared" si="276"/>
        <v>380.65294779715902</v>
      </c>
      <c r="Q96" s="455"/>
      <c r="R96" s="561"/>
      <c r="S96" s="458"/>
      <c r="T96" s="453"/>
      <c r="V96" s="615">
        <v>6.9444444444444503E-2</v>
      </c>
      <c r="W96">
        <f t="shared" si="277"/>
        <v>0</v>
      </c>
      <c r="X96">
        <f t="shared" si="250"/>
        <v>0</v>
      </c>
      <c r="Y96">
        <f t="shared" si="250"/>
        <v>0</v>
      </c>
      <c r="Z96">
        <f t="shared" si="250"/>
        <v>0</v>
      </c>
      <c r="AA96">
        <f t="shared" si="250"/>
        <v>0</v>
      </c>
      <c r="AB96">
        <f t="shared" si="250"/>
        <v>84.87394957983193</v>
      </c>
      <c r="AD96">
        <f t="shared" si="251"/>
        <v>91.272727272727266</v>
      </c>
      <c r="AE96">
        <f t="shared" si="251"/>
        <v>86.424057528873391</v>
      </c>
      <c r="AF96">
        <f t="shared" si="251"/>
        <v>84.023668639053255</v>
      </c>
      <c r="AG96">
        <f t="shared" si="251"/>
        <v>87.598030275396681</v>
      </c>
      <c r="AH96">
        <f t="shared" si="251"/>
        <v>96.102407336645015</v>
      </c>
      <c r="AI96" s="377">
        <f t="shared" si="252"/>
        <v>43.419243329588255</v>
      </c>
      <c r="AJ96" s="365">
        <f t="shared" si="253"/>
        <v>45.80696291975989</v>
      </c>
      <c r="AK96" s="594"/>
      <c r="AL96" s="545"/>
      <c r="AM96" s="559"/>
      <c r="AN96" s="558"/>
      <c r="AP96" s="590">
        <v>6.9444444444444503E-2</v>
      </c>
      <c r="AQ96" s="379"/>
      <c r="AR96" s="379"/>
      <c r="AS96" s="379"/>
      <c r="AT96" s="379"/>
      <c r="AU96" s="379"/>
      <c r="AV96" s="379">
        <v>4793</v>
      </c>
      <c r="AW96" s="379">
        <v>4195</v>
      </c>
      <c r="AX96" s="379">
        <v>4126</v>
      </c>
      <c r="AY96" s="379">
        <v>4052</v>
      </c>
      <c r="AZ96" s="379">
        <v>4861</v>
      </c>
      <c r="BA96" s="379">
        <v>5055</v>
      </c>
      <c r="BB96" s="379">
        <v>5189</v>
      </c>
      <c r="BC96" s="447">
        <f t="shared" si="278"/>
        <v>4610.1428571428569</v>
      </c>
      <c r="BD96" s="446">
        <f t="shared" si="279"/>
        <v>473.91997516156971</v>
      </c>
      <c r="BE96" s="455"/>
      <c r="BF96" s="561"/>
      <c r="BG96" s="458"/>
      <c r="BH96" s="453"/>
      <c r="BJ96" s="615">
        <v>6.9444444444444503E-2</v>
      </c>
      <c r="BK96">
        <f t="shared" si="280"/>
        <v>0</v>
      </c>
      <c r="BL96">
        <f t="shared" si="254"/>
        <v>0</v>
      </c>
      <c r="BM96">
        <f t="shared" si="254"/>
        <v>0</v>
      </c>
      <c r="BN96">
        <f t="shared" si="254"/>
        <v>0</v>
      </c>
      <c r="BO96">
        <f t="shared" si="254"/>
        <v>0</v>
      </c>
      <c r="BP96">
        <f t="shared" si="254"/>
        <v>87.559371574716835</v>
      </c>
      <c r="BQ96">
        <f t="shared" si="255"/>
        <v>80.103112468970778</v>
      </c>
      <c r="BR96">
        <f t="shared" si="255"/>
        <v>88.256684491978604</v>
      </c>
      <c r="BS96">
        <f t="shared" si="255"/>
        <v>88.298104162126819</v>
      </c>
      <c r="BT96">
        <f t="shared" si="255"/>
        <v>89.885355029585796</v>
      </c>
      <c r="BU96">
        <f t="shared" si="256"/>
        <v>92.194054349808496</v>
      </c>
      <c r="BV96">
        <f t="shared" si="256"/>
        <v>99.140236912495226</v>
      </c>
      <c r="BW96" s="377">
        <f t="shared" si="257"/>
        <v>47.845152916107942</v>
      </c>
      <c r="BX96" s="365">
        <f t="shared" si="258"/>
        <v>45.899155991091185</v>
      </c>
      <c r="BY96" s="594"/>
      <c r="BZ96" s="545"/>
      <c r="CA96" s="559"/>
      <c r="CB96" s="558"/>
      <c r="CD96" s="590">
        <v>6.9444444444444503E-2</v>
      </c>
      <c r="CE96" s="379"/>
      <c r="CF96" s="379"/>
      <c r="CG96" s="379"/>
      <c r="CH96" s="379"/>
      <c r="CI96" s="379"/>
      <c r="CJ96" s="379">
        <v>4787</v>
      </c>
      <c r="CK96" s="379">
        <v>4566</v>
      </c>
      <c r="CL96" s="379">
        <v>4130</v>
      </c>
      <c r="CM96" s="379">
        <v>4133</v>
      </c>
      <c r="CN96" s="379">
        <v>4862</v>
      </c>
      <c r="CO96" s="379">
        <v>4764</v>
      </c>
      <c r="CP96" s="683"/>
      <c r="CQ96" s="447">
        <f t="shared" si="281"/>
        <v>4540.333333333333</v>
      </c>
      <c r="CR96" s="446">
        <f t="shared" si="282"/>
        <v>331.4493425346725</v>
      </c>
      <c r="CS96" s="455"/>
      <c r="CT96" s="561"/>
      <c r="CU96" s="458"/>
      <c r="CV96" s="453"/>
      <c r="CX96" s="615">
        <v>6.9444444444444503E-2</v>
      </c>
      <c r="CY96">
        <f t="shared" si="283"/>
        <v>0</v>
      </c>
      <c r="CZ96">
        <f t="shared" si="259"/>
        <v>0</v>
      </c>
      <c r="DA96">
        <f t="shared" si="259"/>
        <v>0</v>
      </c>
      <c r="DB96">
        <f t="shared" si="259"/>
        <v>0</v>
      </c>
      <c r="DC96">
        <f t="shared" si="259"/>
        <v>0</v>
      </c>
      <c r="DD96">
        <f t="shared" si="259"/>
        <v>87.449762513701131</v>
      </c>
      <c r="DE96">
        <f t="shared" si="260"/>
        <v>87.187320985296921</v>
      </c>
      <c r="DF96">
        <f t="shared" si="260"/>
        <v>88.342245989304814</v>
      </c>
      <c r="DG96">
        <f t="shared" si="260"/>
        <v>90.063194595772501</v>
      </c>
      <c r="DH96">
        <f t="shared" si="260"/>
        <v>89.90384615384616</v>
      </c>
      <c r="DI96">
        <f t="shared" si="260"/>
        <v>86.886740835309141</v>
      </c>
      <c r="DK96" s="377">
        <f t="shared" si="261"/>
        <v>48.166646461202795</v>
      </c>
      <c r="DL96" s="365">
        <f t="shared" si="262"/>
        <v>46.126504846194308</v>
      </c>
      <c r="DM96" s="594"/>
      <c r="DN96" s="545"/>
      <c r="DO96" s="559"/>
      <c r="DP96" s="558"/>
      <c r="DR96" s="590">
        <v>6.9444444444444503E-2</v>
      </c>
      <c r="DS96" s="379"/>
      <c r="DT96" s="379"/>
      <c r="DU96" s="379"/>
      <c r="DV96" s="379"/>
      <c r="DW96" s="379"/>
      <c r="DX96" s="379">
        <v>4916</v>
      </c>
      <c r="DY96" s="379">
        <v>4584</v>
      </c>
      <c r="DZ96" s="379">
        <v>4251</v>
      </c>
      <c r="EA96" s="379">
        <v>3907</v>
      </c>
      <c r="EB96" s="379"/>
      <c r="EC96" s="379">
        <v>4884</v>
      </c>
      <c r="ED96" s="379">
        <v>5263</v>
      </c>
      <c r="EE96" s="447">
        <f t="shared" si="284"/>
        <v>4634.166666666667</v>
      </c>
      <c r="EF96" s="446">
        <f t="shared" si="285"/>
        <v>493.02795728707582</v>
      </c>
      <c r="EG96" s="455"/>
      <c r="EH96" s="561"/>
      <c r="EI96" s="458"/>
      <c r="EJ96" s="453"/>
      <c r="EL96" s="615">
        <v>6.9444444444444503E-2</v>
      </c>
      <c r="EM96">
        <f t="shared" si="286"/>
        <v>0</v>
      </c>
      <c r="EN96">
        <f t="shared" si="263"/>
        <v>0</v>
      </c>
      <c r="EO96">
        <f t="shared" si="263"/>
        <v>0</v>
      </c>
      <c r="EP96">
        <f t="shared" si="263"/>
        <v>0</v>
      </c>
      <c r="EQ96">
        <f t="shared" si="263"/>
        <v>0</v>
      </c>
      <c r="ER96">
        <f t="shared" si="263"/>
        <v>89.806357325538912</v>
      </c>
      <c r="ES96">
        <f t="shared" si="264"/>
        <v>87.531029215199538</v>
      </c>
      <c r="ET96">
        <f t="shared" si="264"/>
        <v>90.930481283422466</v>
      </c>
      <c r="EU96">
        <f t="shared" si="264"/>
        <v>85.138374373501861</v>
      </c>
      <c r="EV96">
        <f t="shared" si="264"/>
        <v>0</v>
      </c>
      <c r="EW96">
        <f t="shared" si="264"/>
        <v>89.075323727886186</v>
      </c>
      <c r="EX96">
        <f t="shared" si="264"/>
        <v>100.55406954528085</v>
      </c>
      <c r="EY96" s="377">
        <f t="shared" si="265"/>
        <v>40.225596902322636</v>
      </c>
      <c r="EZ96" s="365">
        <f t="shared" si="266"/>
        <v>46.237524045465477</v>
      </c>
      <c r="FA96" s="594"/>
      <c r="FB96" s="545"/>
      <c r="FC96" s="559"/>
      <c r="FD96" s="558"/>
      <c r="FF96" s="590">
        <v>6.9444444444444503E-2</v>
      </c>
      <c r="FG96" s="379"/>
      <c r="FH96" s="379"/>
      <c r="FI96" s="379"/>
      <c r="FJ96" s="379"/>
      <c r="FK96" s="379"/>
      <c r="FL96" s="379">
        <v>4875</v>
      </c>
      <c r="FM96" s="379">
        <v>4167</v>
      </c>
      <c r="FN96" s="379">
        <v>4307</v>
      </c>
      <c r="FO96" s="379">
        <v>3939</v>
      </c>
      <c r="FP96" s="379">
        <v>4835</v>
      </c>
      <c r="FQ96" s="379">
        <v>4651</v>
      </c>
      <c r="FR96" s="379">
        <v>5247</v>
      </c>
      <c r="FS96" s="447">
        <f t="shared" si="287"/>
        <v>4574.4285714285716</v>
      </c>
      <c r="FT96" s="446">
        <f t="shared" si="288"/>
        <v>457.84672003588605</v>
      </c>
      <c r="FU96" s="455"/>
      <c r="FV96" s="561"/>
      <c r="FW96" s="458"/>
      <c r="FX96" s="453"/>
      <c r="FZ96" s="615">
        <v>6.9444444444444503E-2</v>
      </c>
      <c r="GA96">
        <f t="shared" si="289"/>
        <v>0</v>
      </c>
      <c r="GB96">
        <f t="shared" si="267"/>
        <v>0</v>
      </c>
      <c r="GC96">
        <f t="shared" si="267"/>
        <v>0</v>
      </c>
      <c r="GD96">
        <f t="shared" si="267"/>
        <v>0</v>
      </c>
      <c r="GE96">
        <f t="shared" si="267"/>
        <v>0</v>
      </c>
      <c r="GF96">
        <f t="shared" si="267"/>
        <v>89.057362075264891</v>
      </c>
      <c r="GG96">
        <f t="shared" si="268"/>
        <v>79.568455222455597</v>
      </c>
      <c r="GH96">
        <f t="shared" si="268"/>
        <v>92.128342245989302</v>
      </c>
      <c r="GI96">
        <f t="shared" si="268"/>
        <v>85.835694050991506</v>
      </c>
      <c r="GJ96">
        <f t="shared" si="268"/>
        <v>89.404585798816569</v>
      </c>
      <c r="GK96">
        <f t="shared" si="268"/>
        <v>84.825825278132399</v>
      </c>
      <c r="GL96">
        <f t="shared" si="268"/>
        <v>100.24837600305693</v>
      </c>
      <c r="GM96" s="377">
        <f t="shared" si="269"/>
        <v>47.347296788331839</v>
      </c>
      <c r="GN96" s="365">
        <f t="shared" si="270"/>
        <v>45.438881561599139</v>
      </c>
      <c r="GO96" s="594"/>
      <c r="GP96" s="545"/>
      <c r="GQ96" s="559"/>
      <c r="GR96" s="558"/>
      <c r="GT96" s="590">
        <v>6.9444444444444503E-2</v>
      </c>
      <c r="GU96" s="379"/>
      <c r="GV96" s="379"/>
      <c r="GW96" s="379"/>
      <c r="GX96" s="379"/>
      <c r="GY96" s="379"/>
      <c r="GZ96" s="379">
        <v>4870</v>
      </c>
      <c r="HA96" s="379">
        <v>4500</v>
      </c>
      <c r="HB96" s="379">
        <v>4089</v>
      </c>
      <c r="HC96" s="379">
        <v>4175</v>
      </c>
      <c r="HD96" s="379">
        <v>4853</v>
      </c>
      <c r="HE96" s="379">
        <v>5013</v>
      </c>
      <c r="HF96" s="683"/>
      <c r="HG96" s="447">
        <f t="shared" si="290"/>
        <v>4583.333333333333</v>
      </c>
      <c r="HH96" s="446">
        <f t="shared" si="291"/>
        <v>389.24473877840234</v>
      </c>
      <c r="HI96" s="455"/>
      <c r="HJ96" s="561"/>
      <c r="HK96" s="458"/>
      <c r="HL96" s="453"/>
      <c r="HN96" s="615">
        <v>6.9444444444444503E-2</v>
      </c>
      <c r="HO96">
        <f t="shared" si="292"/>
        <v>0</v>
      </c>
      <c r="HP96">
        <f t="shared" si="271"/>
        <v>0</v>
      </c>
      <c r="HQ96">
        <f t="shared" si="271"/>
        <v>0</v>
      </c>
      <c r="HR96">
        <f t="shared" si="271"/>
        <v>0</v>
      </c>
      <c r="HS96">
        <f t="shared" si="271"/>
        <v>0</v>
      </c>
      <c r="HT96">
        <f t="shared" si="271"/>
        <v>88.966021191085133</v>
      </c>
      <c r="HU96">
        <f t="shared" si="272"/>
        <v>85.927057475653996</v>
      </c>
      <c r="HV96">
        <f t="shared" si="272"/>
        <v>87.465240641711233</v>
      </c>
      <c r="HW96">
        <f t="shared" si="272"/>
        <v>90.978426672477667</v>
      </c>
      <c r="HX96">
        <f t="shared" si="272"/>
        <v>89.737426035502949</v>
      </c>
      <c r="HY96">
        <f t="shared" si="272"/>
        <v>91.428050337406532</v>
      </c>
      <c r="HZ96">
        <f t="shared" si="272"/>
        <v>0</v>
      </c>
      <c r="IA96" s="377">
        <f t="shared" si="273"/>
        <v>48.591111123076139</v>
      </c>
      <c r="IB96" s="365">
        <f t="shared" si="274"/>
        <v>46.546204690993918</v>
      </c>
      <c r="IC96" s="594"/>
      <c r="ID96" s="545"/>
      <c r="IE96" s="559"/>
      <c r="IF96" s="558"/>
    </row>
    <row r="97" spans="2:240" ht="16.5" thickTop="1" thickBot="1" x14ac:dyDescent="0.4">
      <c r="B97" s="587">
        <v>8.3333333333333301E-2</v>
      </c>
      <c r="C97" s="379"/>
      <c r="D97" s="379"/>
      <c r="E97" s="379"/>
      <c r="F97" s="379"/>
      <c r="G97" s="379"/>
      <c r="H97" s="379">
        <v>5031</v>
      </c>
      <c r="I97" s="379"/>
      <c r="J97" s="379">
        <v>4214</v>
      </c>
      <c r="K97" s="379">
        <v>4162</v>
      </c>
      <c r="L97" s="379">
        <v>4707</v>
      </c>
      <c r="M97" s="379">
        <v>4834</v>
      </c>
      <c r="N97" s="379">
        <v>5063</v>
      </c>
      <c r="O97" s="447">
        <f t="shared" si="275"/>
        <v>4668.5</v>
      </c>
      <c r="P97" s="446">
        <f t="shared" si="276"/>
        <v>394.7205340490915</v>
      </c>
      <c r="Q97" s="463"/>
      <c r="R97" s="556"/>
      <c r="S97" s="458"/>
      <c r="T97" s="462"/>
      <c r="V97" s="460">
        <v>8.3333333333333301E-2</v>
      </c>
      <c r="W97">
        <f t="shared" si="277"/>
        <v>0</v>
      </c>
      <c r="X97">
        <f t="shared" si="250"/>
        <v>0</v>
      </c>
      <c r="Y97">
        <f t="shared" si="250"/>
        <v>0</v>
      </c>
      <c r="Z97">
        <f t="shared" si="250"/>
        <v>0</v>
      </c>
      <c r="AA97">
        <f t="shared" si="250"/>
        <v>0</v>
      </c>
      <c r="AB97">
        <f t="shared" si="250"/>
        <v>91.907197661673365</v>
      </c>
      <c r="AD97">
        <f t="shared" si="251"/>
        <v>90.139037433155082</v>
      </c>
      <c r="AE97">
        <f t="shared" si="251"/>
        <v>90.695140553497495</v>
      </c>
      <c r="AF97">
        <f t="shared" si="251"/>
        <v>87.037721893491124</v>
      </c>
      <c r="AG97">
        <f t="shared" si="251"/>
        <v>88.163414189312419</v>
      </c>
      <c r="AH97">
        <f t="shared" si="251"/>
        <v>96.732900267481853</v>
      </c>
      <c r="AI97" s="377">
        <f t="shared" si="252"/>
        <v>44.794251173112947</v>
      </c>
      <c r="AJ97" s="365">
        <f t="shared" si="253"/>
        <v>47.235451403629682</v>
      </c>
      <c r="AK97" s="592"/>
      <c r="AL97" s="545"/>
      <c r="AM97" s="554"/>
      <c r="AN97" s="553"/>
      <c r="AP97" s="587">
        <v>8.3333333333333301E-2</v>
      </c>
      <c r="AQ97" s="379"/>
      <c r="AR97" s="379"/>
      <c r="AS97" s="379"/>
      <c r="AT97" s="379"/>
      <c r="AU97" s="379"/>
      <c r="AV97" s="379">
        <v>5092</v>
      </c>
      <c r="AW97" s="379">
        <v>4797</v>
      </c>
      <c r="AX97" s="379">
        <v>4596</v>
      </c>
      <c r="AY97" s="379">
        <v>4231</v>
      </c>
      <c r="AZ97" s="379">
        <v>4782</v>
      </c>
      <c r="BA97" s="379">
        <v>4844</v>
      </c>
      <c r="BB97" s="379">
        <v>5174</v>
      </c>
      <c r="BC97" s="447">
        <f t="shared" si="278"/>
        <v>4788</v>
      </c>
      <c r="BD97" s="446">
        <f t="shared" si="279"/>
        <v>314.0536047662352</v>
      </c>
      <c r="BE97" s="463"/>
      <c r="BF97" s="556"/>
      <c r="BG97" s="458"/>
      <c r="BH97" s="462"/>
      <c r="BJ97" s="460">
        <v>8.3333333333333301E-2</v>
      </c>
      <c r="BK97">
        <f t="shared" si="280"/>
        <v>0</v>
      </c>
      <c r="BL97">
        <f t="shared" si="254"/>
        <v>0</v>
      </c>
      <c r="BM97">
        <f t="shared" si="254"/>
        <v>0</v>
      </c>
      <c r="BN97">
        <f t="shared" si="254"/>
        <v>0</v>
      </c>
      <c r="BO97">
        <f t="shared" si="254"/>
        <v>0</v>
      </c>
      <c r="BP97">
        <f t="shared" si="254"/>
        <v>93.021556448666416</v>
      </c>
      <c r="BQ97">
        <f t="shared" si="255"/>
        <v>91.59824326904716</v>
      </c>
      <c r="BR97">
        <f t="shared" si="255"/>
        <v>98.310160427807489</v>
      </c>
      <c r="BS97">
        <f t="shared" si="255"/>
        <v>92.198736108084546</v>
      </c>
      <c r="BT97">
        <f t="shared" si="255"/>
        <v>88.424556213017752</v>
      </c>
      <c r="BU97">
        <f t="shared" si="256"/>
        <v>88.345796097027176</v>
      </c>
      <c r="BV97">
        <f t="shared" si="256"/>
        <v>98.853649216660301</v>
      </c>
      <c r="BW97" s="377">
        <f t="shared" si="257"/>
        <v>50.172640778513689</v>
      </c>
      <c r="BX97" s="365">
        <f t="shared" si="258"/>
        <v>48.106539926788074</v>
      </c>
      <c r="BY97" s="592"/>
      <c r="BZ97" s="545"/>
      <c r="CA97" s="554"/>
      <c r="CB97" s="553"/>
      <c r="CD97" s="587">
        <v>8.3333333333333301E-2</v>
      </c>
      <c r="CE97" s="379"/>
      <c r="CF97" s="379"/>
      <c r="CG97" s="379"/>
      <c r="CH97" s="379"/>
      <c r="CI97" s="379"/>
      <c r="CJ97" s="379">
        <v>5042</v>
      </c>
      <c r="CK97" s="379">
        <v>4565</v>
      </c>
      <c r="CL97" s="379">
        <v>4307</v>
      </c>
      <c r="CM97" s="379">
        <v>4399</v>
      </c>
      <c r="CN97" s="379">
        <v>4893</v>
      </c>
      <c r="CO97" s="379">
        <v>4982</v>
      </c>
      <c r="CP97" s="683"/>
      <c r="CQ97" s="447">
        <f t="shared" si="281"/>
        <v>4698</v>
      </c>
      <c r="CR97" s="446">
        <f t="shared" si="282"/>
        <v>315.27384921683563</v>
      </c>
      <c r="CS97" s="463"/>
      <c r="CT97" s="556"/>
      <c r="CU97" s="458"/>
      <c r="CV97" s="462"/>
      <c r="CX97" s="460">
        <v>8.3333333333333301E-2</v>
      </c>
      <c r="CY97">
        <f t="shared" si="283"/>
        <v>0</v>
      </c>
      <c r="CZ97">
        <f t="shared" si="259"/>
        <v>0</v>
      </c>
      <c r="DA97">
        <f t="shared" si="259"/>
        <v>0</v>
      </c>
      <c r="DB97">
        <f t="shared" si="259"/>
        <v>0</v>
      </c>
      <c r="DC97">
        <f t="shared" si="259"/>
        <v>0</v>
      </c>
      <c r="DD97">
        <f t="shared" si="259"/>
        <v>92.10814760686884</v>
      </c>
      <c r="DE97">
        <f t="shared" si="260"/>
        <v>87.168226083635673</v>
      </c>
      <c r="DF97">
        <f t="shared" si="260"/>
        <v>92.128342245989302</v>
      </c>
      <c r="DG97">
        <f t="shared" si="260"/>
        <v>95.859664414905211</v>
      </c>
      <c r="DH97">
        <f t="shared" si="260"/>
        <v>90.477071005917168</v>
      </c>
      <c r="DI97">
        <f t="shared" si="260"/>
        <v>90.862666423490793</v>
      </c>
      <c r="DK97" s="377">
        <f t="shared" si="261"/>
        <v>49.873101616436998</v>
      </c>
      <c r="DL97" s="365">
        <f t="shared" si="262"/>
        <v>47.791686321982112</v>
      </c>
      <c r="DM97" s="592"/>
      <c r="DN97" s="545"/>
      <c r="DO97" s="554"/>
      <c r="DP97" s="553"/>
      <c r="DR97" s="587">
        <v>8.3333333333333301E-2</v>
      </c>
      <c r="DS97" s="379"/>
      <c r="DT97" s="379"/>
      <c r="DU97" s="379"/>
      <c r="DV97" s="379"/>
      <c r="DW97" s="379"/>
      <c r="DX97" s="379">
        <v>5010</v>
      </c>
      <c r="DY97" s="379">
        <v>4536</v>
      </c>
      <c r="DZ97" s="379">
        <v>4282</v>
      </c>
      <c r="EA97" s="379">
        <v>4533</v>
      </c>
      <c r="EB97" s="379"/>
      <c r="EC97" s="379">
        <v>4951</v>
      </c>
      <c r="ED97" s="379">
        <v>5369</v>
      </c>
      <c r="EE97" s="447">
        <f t="shared" si="284"/>
        <v>4780.166666666667</v>
      </c>
      <c r="EF97" s="446">
        <f t="shared" si="285"/>
        <v>399.40226171951838</v>
      </c>
      <c r="EG97" s="463"/>
      <c r="EH97" s="556"/>
      <c r="EI97" s="458"/>
      <c r="EJ97" s="462"/>
      <c r="EL97" s="460">
        <v>8.3333333333333301E-2</v>
      </c>
      <c r="EM97">
        <f t="shared" si="286"/>
        <v>0</v>
      </c>
      <c r="EN97">
        <f t="shared" si="263"/>
        <v>0</v>
      </c>
      <c r="EO97">
        <f t="shared" si="263"/>
        <v>0</v>
      </c>
      <c r="EP97">
        <f t="shared" si="263"/>
        <v>0</v>
      </c>
      <c r="EQ97">
        <f t="shared" si="263"/>
        <v>0</v>
      </c>
      <c r="ER97">
        <f t="shared" si="263"/>
        <v>91.523565948118375</v>
      </c>
      <c r="ES97">
        <f t="shared" si="264"/>
        <v>86.61447393545923</v>
      </c>
      <c r="ET97">
        <f t="shared" si="264"/>
        <v>91.593582887700535</v>
      </c>
      <c r="EU97">
        <f t="shared" si="264"/>
        <v>98.779690564393121</v>
      </c>
      <c r="EV97">
        <f t="shared" si="264"/>
        <v>0</v>
      </c>
      <c r="EW97">
        <f t="shared" si="264"/>
        <v>90.297282509575055</v>
      </c>
      <c r="EX97">
        <f t="shared" si="264"/>
        <v>102.57928926251434</v>
      </c>
      <c r="EY97" s="377">
        <f t="shared" si="265"/>
        <v>41.709872349567846</v>
      </c>
      <c r="EZ97" s="365">
        <f t="shared" si="266"/>
        <v>48.002284504181226</v>
      </c>
      <c r="FA97" s="592"/>
      <c r="FB97" s="545"/>
      <c r="FC97" s="554"/>
      <c r="FD97" s="553"/>
      <c r="FF97" s="587">
        <v>8.3333333333333301E-2</v>
      </c>
      <c r="FG97" s="379"/>
      <c r="FH97" s="379"/>
      <c r="FI97" s="379"/>
      <c r="FJ97" s="379"/>
      <c r="FK97" s="379"/>
      <c r="FL97" s="379">
        <v>5115</v>
      </c>
      <c r="FM97" s="379">
        <v>4484</v>
      </c>
      <c r="FN97" s="379">
        <v>4233</v>
      </c>
      <c r="FO97" s="379">
        <v>3954</v>
      </c>
      <c r="FP97" s="379">
        <v>4889</v>
      </c>
      <c r="FQ97" s="379">
        <v>4805</v>
      </c>
      <c r="FR97" s="379">
        <v>5292</v>
      </c>
      <c r="FS97" s="447">
        <f t="shared" si="287"/>
        <v>4681.7142857142853</v>
      </c>
      <c r="FT97" s="446">
        <f t="shared" si="288"/>
        <v>481.03281741329397</v>
      </c>
      <c r="FU97" s="463"/>
      <c r="FV97" s="556"/>
      <c r="FW97" s="458"/>
      <c r="FX97" s="462"/>
      <c r="FZ97" s="460">
        <v>8.3333333333333301E-2</v>
      </c>
      <c r="GA97">
        <f t="shared" si="289"/>
        <v>0</v>
      </c>
      <c r="GB97">
        <f t="shared" si="267"/>
        <v>0</v>
      </c>
      <c r="GC97">
        <f t="shared" si="267"/>
        <v>0</v>
      </c>
      <c r="GD97">
        <f t="shared" si="267"/>
        <v>0</v>
      </c>
      <c r="GE97">
        <f t="shared" si="267"/>
        <v>0</v>
      </c>
      <c r="GF97">
        <f t="shared" si="267"/>
        <v>93.441724515893313</v>
      </c>
      <c r="GG97">
        <f t="shared" si="268"/>
        <v>85.621539049073903</v>
      </c>
      <c r="GH97">
        <f t="shared" si="268"/>
        <v>90.545454545454547</v>
      </c>
      <c r="GI97">
        <f t="shared" si="268"/>
        <v>86.162562649814774</v>
      </c>
      <c r="GJ97">
        <f t="shared" si="268"/>
        <v>90.403106508875737</v>
      </c>
      <c r="GK97">
        <f t="shared" si="268"/>
        <v>87.634506656939635</v>
      </c>
      <c r="GL97">
        <f t="shared" si="268"/>
        <v>101.10813909056171</v>
      </c>
      <c r="GM97" s="377">
        <f t="shared" si="269"/>
        <v>48.528081266004726</v>
      </c>
      <c r="GN97" s="365">
        <f t="shared" si="270"/>
        <v>46.510942163498683</v>
      </c>
      <c r="GO97" s="592"/>
      <c r="GP97" s="545"/>
      <c r="GQ97" s="554"/>
      <c r="GR97" s="553"/>
      <c r="GT97" s="587">
        <v>8.3333333333333301E-2</v>
      </c>
      <c r="GU97" s="379"/>
      <c r="GV97" s="379"/>
      <c r="GW97" s="379"/>
      <c r="GX97" s="379"/>
      <c r="GY97" s="379"/>
      <c r="GZ97" s="379">
        <v>4961</v>
      </c>
      <c r="HA97" s="379">
        <v>4370</v>
      </c>
      <c r="HB97" s="379">
        <v>4610</v>
      </c>
      <c r="HC97" s="379">
        <v>4045</v>
      </c>
      <c r="HD97" s="379">
        <v>5050</v>
      </c>
      <c r="HE97" s="379">
        <v>4859</v>
      </c>
      <c r="HF97" s="683"/>
      <c r="HG97" s="447">
        <f t="shared" si="290"/>
        <v>4649.166666666667</v>
      </c>
      <c r="HH97" s="446">
        <f t="shared" si="291"/>
        <v>386.37361020994524</v>
      </c>
      <c r="HI97" s="463"/>
      <c r="HJ97" s="556"/>
      <c r="HK97" s="458"/>
      <c r="HL97" s="462"/>
      <c r="HN97" s="460">
        <v>8.3333333333333301E-2</v>
      </c>
      <c r="HO97">
        <f t="shared" si="292"/>
        <v>0</v>
      </c>
      <c r="HP97">
        <f t="shared" si="271"/>
        <v>0</v>
      </c>
      <c r="HQ97">
        <f t="shared" si="271"/>
        <v>0</v>
      </c>
      <c r="HR97">
        <f t="shared" si="271"/>
        <v>0</v>
      </c>
      <c r="HS97">
        <f t="shared" si="271"/>
        <v>0</v>
      </c>
      <c r="HT97">
        <f t="shared" si="271"/>
        <v>90.628425283156744</v>
      </c>
      <c r="HU97">
        <f t="shared" si="272"/>
        <v>83.444720259690669</v>
      </c>
      <c r="HV97">
        <f t="shared" si="272"/>
        <v>98.609625668449198</v>
      </c>
      <c r="HW97">
        <f t="shared" si="272"/>
        <v>88.145565482675963</v>
      </c>
      <c r="HX97">
        <f t="shared" si="272"/>
        <v>93.380177514792891</v>
      </c>
      <c r="HY97">
        <f t="shared" si="272"/>
        <v>88.61936895859931</v>
      </c>
      <c r="HZ97">
        <f t="shared" si="272"/>
        <v>0</v>
      </c>
      <c r="IA97" s="377">
        <f t="shared" si="273"/>
        <v>49.347989378851345</v>
      </c>
      <c r="IB97" s="365">
        <f t="shared" si="274"/>
        <v>47.387569352607926</v>
      </c>
      <c r="IC97" s="592"/>
      <c r="ID97" s="545"/>
      <c r="IE97" s="554"/>
      <c r="IF97" s="553"/>
    </row>
    <row r="98" spans="2:240" ht="16.5" thickTop="1" thickBot="1" x14ac:dyDescent="0.4">
      <c r="B98" s="590">
        <v>9.7222222222222196E-2</v>
      </c>
      <c r="C98" s="379"/>
      <c r="D98" s="379"/>
      <c r="E98" s="379"/>
      <c r="F98" s="379"/>
      <c r="G98" s="379"/>
      <c r="H98" s="379">
        <v>4930</v>
      </c>
      <c r="I98" s="379"/>
      <c r="J98" s="379">
        <v>4525</v>
      </c>
      <c r="K98" s="379">
        <v>4189</v>
      </c>
      <c r="L98" s="379">
        <v>4890</v>
      </c>
      <c r="M98" s="379">
        <v>4930</v>
      </c>
      <c r="N98" s="379">
        <v>5173</v>
      </c>
      <c r="O98" s="447">
        <f t="shared" si="275"/>
        <v>4772.833333333333</v>
      </c>
      <c r="P98" s="446">
        <f t="shared" si="276"/>
        <v>353.7080246003286</v>
      </c>
      <c r="Q98" s="459" t="s">
        <v>185</v>
      </c>
      <c r="R98" s="458">
        <f>AVERAGE(C98:C100,D98:D100,E98:E100,F98:F100,G98:G100,H98:H100,I98:I100,N98:N100,M98:M100,L98:L100,K98:K100,J98:J100)</f>
        <v>4634</v>
      </c>
      <c r="S98" s="458">
        <f>STDEV(C98:N100)</f>
        <v>603.70740560220679</v>
      </c>
      <c r="T98" s="457">
        <f>S98/SQRT(10)</f>
        <v>190.90904420140691</v>
      </c>
      <c r="V98" s="615">
        <v>9.7222222222222196E-2</v>
      </c>
      <c r="W98">
        <f t="shared" si="277"/>
        <v>0</v>
      </c>
      <c r="X98">
        <f t="shared" si="250"/>
        <v>0</v>
      </c>
      <c r="Y98">
        <f t="shared" si="250"/>
        <v>0</v>
      </c>
      <c r="Z98">
        <f t="shared" si="250"/>
        <v>0</v>
      </c>
      <c r="AA98">
        <f t="shared" si="250"/>
        <v>0</v>
      </c>
      <c r="AB98">
        <f t="shared" si="250"/>
        <v>90.062111801242239</v>
      </c>
      <c r="AD98">
        <f t="shared" si="251"/>
        <v>96.791443850267385</v>
      </c>
      <c r="AE98">
        <f t="shared" si="251"/>
        <v>91.28350403137938</v>
      </c>
      <c r="AF98">
        <f t="shared" si="251"/>
        <v>90.421597633136102</v>
      </c>
      <c r="AG98">
        <f t="shared" si="251"/>
        <v>89.914280503374073</v>
      </c>
      <c r="AH98">
        <f t="shared" si="251"/>
        <v>98.834543370271305</v>
      </c>
      <c r="AI98" s="377">
        <f t="shared" si="252"/>
        <v>45.847293781939918</v>
      </c>
      <c r="AJ98" s="365">
        <f t="shared" si="253"/>
        <v>48.365903254552869</v>
      </c>
      <c r="AK98" s="591" t="s">
        <v>185</v>
      </c>
      <c r="AL98" s="545">
        <f>AVERAGE(W98:W100,X98:X100,Y98:Y100,Z98:Z100,AA98:AA100,AB98:AB100,AG98:AG100)</f>
        <v>25.607512033986772</v>
      </c>
      <c r="AM98" s="545">
        <f>STDEV(W98:AG100)</f>
        <v>45.691370174456665</v>
      </c>
      <c r="AN98" s="548">
        <f>AM98/SQRT(10)</f>
        <v>14.448879916516809</v>
      </c>
      <c r="AP98" s="590">
        <v>9.7222222222222196E-2</v>
      </c>
      <c r="AQ98" s="379"/>
      <c r="AR98" s="379"/>
      <c r="AS98" s="379"/>
      <c r="AT98" s="379"/>
      <c r="AU98" s="379"/>
      <c r="AV98" s="379">
        <v>4991</v>
      </c>
      <c r="AW98" s="379">
        <v>4536</v>
      </c>
      <c r="AX98" s="379">
        <v>4351</v>
      </c>
      <c r="AY98" s="379">
        <v>4412</v>
      </c>
      <c r="AZ98" s="379">
        <v>4980</v>
      </c>
      <c r="BA98" s="379">
        <v>4981</v>
      </c>
      <c r="BB98" s="379">
        <v>5299</v>
      </c>
      <c r="BC98" s="447">
        <f t="shared" si="278"/>
        <v>4792.8571428571431</v>
      </c>
      <c r="BD98" s="446">
        <f t="shared" si="279"/>
        <v>358.73083157683772</v>
      </c>
      <c r="BE98" s="459" t="s">
        <v>185</v>
      </c>
      <c r="BF98" s="458">
        <f>AVERAGE(AQ98:AQ100,AR98:AR100,AS98:AS100,AT98:AT100,AU98:AU100,AV98:AV100,AW98:AW100,BB98:BB100,BA98:BA100,AZ98:AZ100,AY98:AY100,AX98:AX100)</f>
        <v>4804.666666666667</v>
      </c>
      <c r="BG98" s="458">
        <f>STDEV(AQ98:BB100)</f>
        <v>327.0858195234598</v>
      </c>
      <c r="BH98" s="457">
        <f>BG98/SQRT(10)</f>
        <v>103.43361800369033</v>
      </c>
      <c r="BJ98" s="615">
        <v>9.7222222222222196E-2</v>
      </c>
      <c r="BK98">
        <f t="shared" si="280"/>
        <v>0</v>
      </c>
      <c r="BL98">
        <f t="shared" si="254"/>
        <v>0</v>
      </c>
      <c r="BM98">
        <f t="shared" si="254"/>
        <v>0</v>
      </c>
      <c r="BN98">
        <f t="shared" si="254"/>
        <v>0</v>
      </c>
      <c r="BO98">
        <f t="shared" si="254"/>
        <v>0</v>
      </c>
      <c r="BP98">
        <f t="shared" si="254"/>
        <v>91.17647058823529</v>
      </c>
      <c r="BQ98">
        <f t="shared" si="255"/>
        <v>86.61447393545923</v>
      </c>
      <c r="BR98">
        <f t="shared" si="255"/>
        <v>93.069518716577534</v>
      </c>
      <c r="BS98">
        <f t="shared" si="255"/>
        <v>96.142950533885369</v>
      </c>
      <c r="BT98">
        <f t="shared" si="255"/>
        <v>92.085798816568044</v>
      </c>
      <c r="BU98">
        <f t="shared" si="256"/>
        <v>90.844428232719309</v>
      </c>
      <c r="BV98">
        <f t="shared" si="256"/>
        <v>101.24188001528466</v>
      </c>
      <c r="BW98" s="377">
        <f t="shared" si="257"/>
        <v>49.993967347585887</v>
      </c>
      <c r="BX98" s="365">
        <f t="shared" si="258"/>
        <v>47.916341823525087</v>
      </c>
      <c r="BY98" s="591" t="s">
        <v>185</v>
      </c>
      <c r="BZ98" s="545">
        <f>AVERAGE(BK98:BK100,BL98:BL100,BM98:BM100,BN98:BN100,BO98:BO100,BP98:BP100,BU98:BU100)</f>
        <v>25.805093703262493</v>
      </c>
      <c r="CA98" s="545">
        <f>STDEV(BK98:BU100)</f>
        <v>46.556790769555072</v>
      </c>
      <c r="CB98" s="548">
        <f>CA98/SQRT(10)</f>
        <v>14.72254993796974</v>
      </c>
      <c r="CD98" s="590">
        <v>9.7222222222222196E-2</v>
      </c>
      <c r="CE98" s="379"/>
      <c r="CF98" s="379"/>
      <c r="CG98" s="379"/>
      <c r="CH98" s="379"/>
      <c r="CI98" s="379"/>
      <c r="CJ98" s="379">
        <v>5366</v>
      </c>
      <c r="CK98" s="379">
        <v>4600</v>
      </c>
      <c r="CL98" s="379">
        <v>4336</v>
      </c>
      <c r="CM98" s="379">
        <v>4275</v>
      </c>
      <c r="CN98" s="379">
        <v>4886</v>
      </c>
      <c r="CO98" s="379">
        <v>4961</v>
      </c>
      <c r="CP98" s="683"/>
      <c r="CQ98" s="447">
        <f t="shared" si="281"/>
        <v>4737.333333333333</v>
      </c>
      <c r="CR98" s="446">
        <f t="shared" si="282"/>
        <v>414.977429105086</v>
      </c>
      <c r="CS98" s="459" t="s">
        <v>185</v>
      </c>
      <c r="CT98" s="458">
        <f>AVERAGE(CE98:CE100,CF98:CF100,CG98:CG100,CH98:CH100,CI98:CI100,CJ98:CJ100,CK98:CK100,CP98:CP100,CO98:CO100,CN98:CN100,CM98:CM100,CL98:CL100)</f>
        <v>4715.8888888888887</v>
      </c>
      <c r="CU98" s="458">
        <f>STDEV(CE98:CP100)</f>
        <v>328.41614363288056</v>
      </c>
      <c r="CV98" s="457">
        <f>CU98/SQRT(10)</f>
        <v>103.85430342489079</v>
      </c>
      <c r="CX98" s="615">
        <v>9.7222222222222196E-2</v>
      </c>
      <c r="CY98">
        <f t="shared" si="283"/>
        <v>0</v>
      </c>
      <c r="CZ98">
        <f t="shared" si="259"/>
        <v>0</v>
      </c>
      <c r="DA98">
        <f t="shared" si="259"/>
        <v>0</v>
      </c>
      <c r="DB98">
        <f t="shared" si="259"/>
        <v>0</v>
      </c>
      <c r="DC98">
        <f t="shared" si="259"/>
        <v>0</v>
      </c>
      <c r="DD98">
        <f t="shared" si="259"/>
        <v>98.02703690171721</v>
      </c>
      <c r="DE98">
        <f t="shared" si="260"/>
        <v>87.836547641779646</v>
      </c>
      <c r="DF98">
        <f t="shared" si="260"/>
        <v>92.748663101604279</v>
      </c>
      <c r="DG98">
        <f t="shared" si="260"/>
        <v>93.157550664632822</v>
      </c>
      <c r="DH98">
        <f t="shared" si="260"/>
        <v>90.347633136094672</v>
      </c>
      <c r="DI98">
        <f t="shared" si="260"/>
        <v>90.479664417289811</v>
      </c>
      <c r="DK98" s="377">
        <f t="shared" si="261"/>
        <v>50.236099623919856</v>
      </c>
      <c r="DL98" s="365">
        <f t="shared" si="262"/>
        <v>48.16029956823057</v>
      </c>
      <c r="DM98" s="591" t="s">
        <v>185</v>
      </c>
      <c r="DN98" s="545">
        <f>AVERAGE(CY98:CY100,CZ98:CZ100,DA98:DA100,DB98:DB100,DC98:DC100,DD98:DD100,DI98:DI100)</f>
        <v>26.219892361071018</v>
      </c>
      <c r="DO98" s="545">
        <f>STDEV(CY98:DI100)</f>
        <v>46.451759410122712</v>
      </c>
      <c r="DP98" s="548">
        <f>DO98/SQRT(10)</f>
        <v>14.689336105814734</v>
      </c>
      <c r="DR98" s="590">
        <v>9.7222222222222196E-2</v>
      </c>
      <c r="DS98" s="379"/>
      <c r="DT98" s="379"/>
      <c r="DU98" s="379"/>
      <c r="DV98" s="379"/>
      <c r="DW98" s="379"/>
      <c r="DX98" s="379">
        <v>5089</v>
      </c>
      <c r="DY98" s="379">
        <v>4790</v>
      </c>
      <c r="DZ98" s="379">
        <v>4396</v>
      </c>
      <c r="EA98" s="379">
        <v>4269</v>
      </c>
      <c r="EB98" s="379"/>
      <c r="EC98" s="379">
        <v>4842</v>
      </c>
      <c r="ED98" s="379">
        <v>5388</v>
      </c>
      <c r="EE98" s="447">
        <f t="shared" si="284"/>
        <v>4795.666666666667</v>
      </c>
      <c r="EF98" s="446">
        <f t="shared" si="285"/>
        <v>418.61517730090327</v>
      </c>
      <c r="EG98" s="459" t="s">
        <v>185</v>
      </c>
      <c r="EH98" s="458">
        <f>AVERAGE(DS98:DS100,DT98:DT100,DU98:DU100,DV98:DV100,DW98:DW100,DX98:DX100,DY98:DY100,ED98:ED100,EC98:EC100,EB98:EB100,EA98:EA100,DZ98:DZ100)</f>
        <v>4759.3888888888887</v>
      </c>
      <c r="EI98" s="458">
        <f>STDEV(DS98:ED100)</f>
        <v>417.21501564666363</v>
      </c>
      <c r="EJ98" s="457">
        <f>EI98/SQRT(10)</f>
        <v>131.93497234662451</v>
      </c>
      <c r="EL98" s="615">
        <v>9.7222222222222196E-2</v>
      </c>
      <c r="EM98">
        <f t="shared" si="286"/>
        <v>0</v>
      </c>
      <c r="EN98">
        <f t="shared" si="263"/>
        <v>0</v>
      </c>
      <c r="EO98">
        <f t="shared" si="263"/>
        <v>0</v>
      </c>
      <c r="EP98">
        <f t="shared" si="263"/>
        <v>0</v>
      </c>
      <c r="EQ98">
        <f t="shared" si="263"/>
        <v>0</v>
      </c>
      <c r="ER98">
        <f t="shared" si="263"/>
        <v>92.966751918158565</v>
      </c>
      <c r="ES98">
        <f t="shared" si="264"/>
        <v>91.464578957418368</v>
      </c>
      <c r="ET98">
        <f t="shared" si="264"/>
        <v>94.032085561497325</v>
      </c>
      <c r="EU98">
        <f t="shared" si="264"/>
        <v>93.026803225103507</v>
      </c>
      <c r="EV98">
        <f t="shared" si="264"/>
        <v>0</v>
      </c>
      <c r="EW98">
        <f t="shared" si="264"/>
        <v>88.309319715484222</v>
      </c>
      <c r="EX98">
        <f t="shared" si="264"/>
        <v>102.94230034390523</v>
      </c>
      <c r="EY98" s="377">
        <f t="shared" si="265"/>
        <v>41.799958125241993</v>
      </c>
      <c r="EZ98" s="365">
        <f t="shared" si="266"/>
        <v>48.04533260996007</v>
      </c>
      <c r="FA98" s="591" t="s">
        <v>185</v>
      </c>
      <c r="FB98" s="545">
        <f>AVERAGE(EM98:EM100,EN98:EN100,EO98:EO100,EP98:EP100,EQ98:EQ100,ER98:ER100,EW98:EW100)</f>
        <v>25.854822973365415</v>
      </c>
      <c r="FC98" s="545">
        <f>STDEV(EM98:EW100)</f>
        <v>46.071487612145468</v>
      </c>
      <c r="FD98" s="548">
        <f>FC98/SQRT(10)</f>
        <v>14.569083604661184</v>
      </c>
      <c r="FF98" s="590">
        <v>9.7222222222222196E-2</v>
      </c>
      <c r="FG98" s="379"/>
      <c r="FH98" s="379"/>
      <c r="FI98" s="379"/>
      <c r="FJ98" s="379"/>
      <c r="FK98" s="379"/>
      <c r="FL98" s="379">
        <v>5108</v>
      </c>
      <c r="FM98" s="379">
        <v>4547</v>
      </c>
      <c r="FN98" s="379">
        <v>4424</v>
      </c>
      <c r="FO98" s="379">
        <v>4170</v>
      </c>
      <c r="FP98" s="379">
        <v>4968</v>
      </c>
      <c r="FQ98" s="379">
        <v>4826</v>
      </c>
      <c r="FR98" s="379">
        <v>5312</v>
      </c>
      <c r="FS98" s="447">
        <f t="shared" si="287"/>
        <v>4765</v>
      </c>
      <c r="FT98" s="446">
        <f t="shared" si="288"/>
        <v>404.06641368303139</v>
      </c>
      <c r="FU98" s="459" t="s">
        <v>185</v>
      </c>
      <c r="FV98" s="458">
        <f>AVERAGE(FG98:FG100,FH98:FH100,FI98:FI100,FJ98:FJ100,FK98:FK100,FL98:FL100,FM98:FM100,FR98:FR100,FQ98:FQ100,FP98:FP100,FO98:FO100,FN98:FN100)</f>
        <v>4738.1904761904761</v>
      </c>
      <c r="FW98" s="458">
        <f>STDEV(FG98:FR100)</f>
        <v>374.99954920607831</v>
      </c>
      <c r="FX98" s="457">
        <f>FW98/SQRT(10)</f>
        <v>118.58526970275943</v>
      </c>
      <c r="FZ98" s="615">
        <v>9.7222222222222196E-2</v>
      </c>
      <c r="GA98">
        <f t="shared" si="289"/>
        <v>0</v>
      </c>
      <c r="GB98">
        <f t="shared" si="267"/>
        <v>0</v>
      </c>
      <c r="GC98">
        <f t="shared" si="267"/>
        <v>0</v>
      </c>
      <c r="GD98">
        <f t="shared" si="267"/>
        <v>0</v>
      </c>
      <c r="GE98">
        <f t="shared" si="267"/>
        <v>0</v>
      </c>
      <c r="GF98">
        <f t="shared" si="267"/>
        <v>93.313847278041649</v>
      </c>
      <c r="GG98">
        <f t="shared" si="268"/>
        <v>86.824517853733056</v>
      </c>
      <c r="GH98">
        <f t="shared" si="268"/>
        <v>94.631016042780743</v>
      </c>
      <c r="GI98">
        <f t="shared" si="268"/>
        <v>90.869470472869907</v>
      </c>
      <c r="GJ98">
        <f t="shared" si="268"/>
        <v>91.863905325443781</v>
      </c>
      <c r="GK98">
        <f t="shared" si="268"/>
        <v>88.017508663140617</v>
      </c>
      <c r="GL98">
        <f t="shared" si="268"/>
        <v>101.49025601834161</v>
      </c>
      <c r="GM98" s="377">
        <f t="shared" si="269"/>
        <v>49.592751421455432</v>
      </c>
      <c r="GN98" s="365">
        <f t="shared" si="270"/>
        <v>47.529431786553964</v>
      </c>
      <c r="GO98" s="591" t="s">
        <v>185</v>
      </c>
      <c r="GP98" s="545">
        <f>AVERAGE(GA98:GA100,GB98:GB100,GC98:GC100,GD98:GD100,GE98:GE100,GF98:GF100,GK98:GK100)</f>
        <v>25.658373952313486</v>
      </c>
      <c r="GQ98" s="545">
        <f>STDEV(GA98:GK100)</f>
        <v>45.72404262779542</v>
      </c>
      <c r="GR98" s="548">
        <f>GQ98/SQRT(10)</f>
        <v>14.459211853446412</v>
      </c>
      <c r="GT98" s="590">
        <v>9.7222222222222196E-2</v>
      </c>
      <c r="GU98" s="379"/>
      <c r="GV98" s="379"/>
      <c r="GW98" s="379"/>
      <c r="GX98" s="379"/>
      <c r="GY98" s="379"/>
      <c r="GZ98" s="379">
        <v>5046</v>
      </c>
      <c r="HA98" s="379">
        <v>4710</v>
      </c>
      <c r="HB98" s="379">
        <v>4340</v>
      </c>
      <c r="HC98" s="379">
        <v>3926</v>
      </c>
      <c r="HD98" s="379">
        <v>4998</v>
      </c>
      <c r="HE98" s="379">
        <v>5000</v>
      </c>
      <c r="HF98" s="683"/>
      <c r="HG98" s="447">
        <f t="shared" si="290"/>
        <v>4670</v>
      </c>
      <c r="HH98" s="446">
        <f t="shared" si="291"/>
        <v>452.08317818737737</v>
      </c>
      <c r="HI98" s="459" t="s">
        <v>185</v>
      </c>
      <c r="HJ98" s="458">
        <f>AVERAGE(GU98:GU100,GV98:GV100,GW98:GW100,GX98:GX100,GY98:GY100,GZ98:GZ100,HA98:HA100,HF98:HF100,HE98:HE100,HD98:HD100,HC98:HC100,HB98:HB100)</f>
        <v>4671.333333333333</v>
      </c>
      <c r="HK98" s="458">
        <f>STDEV(GU98:HF100)</f>
        <v>385.62630493629911</v>
      </c>
      <c r="HL98" s="457">
        <f>HK98/SQRT(10)</f>
        <v>121.94574492733378</v>
      </c>
      <c r="HN98" s="615">
        <v>9.7222222222222196E-2</v>
      </c>
      <c r="HO98">
        <f t="shared" si="292"/>
        <v>0</v>
      </c>
      <c r="HP98">
        <f t="shared" si="271"/>
        <v>0</v>
      </c>
      <c r="HQ98">
        <f t="shared" si="271"/>
        <v>0</v>
      </c>
      <c r="HR98">
        <f t="shared" si="271"/>
        <v>0</v>
      </c>
      <c r="HS98">
        <f t="shared" si="271"/>
        <v>0</v>
      </c>
      <c r="HT98">
        <f t="shared" si="271"/>
        <v>92.181220314212638</v>
      </c>
      <c r="HU98">
        <f t="shared" si="272"/>
        <v>89.936986824517845</v>
      </c>
      <c r="HV98">
        <f t="shared" si="272"/>
        <v>92.834224598930476</v>
      </c>
      <c r="HW98">
        <f t="shared" si="272"/>
        <v>85.552407932011334</v>
      </c>
      <c r="HX98">
        <f t="shared" si="272"/>
        <v>92.418639053254438</v>
      </c>
      <c r="HY98">
        <f t="shared" si="272"/>
        <v>91.190953857377337</v>
      </c>
      <c r="HZ98">
        <f t="shared" si="272"/>
        <v>0</v>
      </c>
      <c r="IA98" s="377">
        <f t="shared" si="273"/>
        <v>49.46494841639128</v>
      </c>
      <c r="IB98" s="365">
        <f t="shared" si="274"/>
        <v>47.398153241678251</v>
      </c>
      <c r="IC98" s="591" t="s">
        <v>185</v>
      </c>
      <c r="ID98" s="545">
        <f>AVERAGE(HO98:HO100,HP98:HP100,HQ98:HQ100,HR98:HR100,HS98:HS100,HT98:HT100,HY98:HY100)</f>
        <v>26.140470382223096</v>
      </c>
      <c r="IE98" s="545">
        <f>STDEV(HO98:HY100)</f>
        <v>45.945290647603642</v>
      </c>
      <c r="IF98" s="548">
        <f>IE98/SQRT(10)</f>
        <v>14.529176620486016</v>
      </c>
    </row>
    <row r="99" spans="2:240" ht="16.5" thickTop="1" thickBot="1" x14ac:dyDescent="0.4">
      <c r="B99" s="587">
        <v>0.11111111111111099</v>
      </c>
      <c r="C99" s="379"/>
      <c r="D99" s="379"/>
      <c r="E99" s="379"/>
      <c r="F99" s="379"/>
      <c r="G99" s="379"/>
      <c r="H99" s="379">
        <v>4885</v>
      </c>
      <c r="I99">
        <v>2395</v>
      </c>
      <c r="J99" s="379">
        <v>4393</v>
      </c>
      <c r="K99" s="379">
        <v>4357</v>
      </c>
      <c r="L99" s="379">
        <v>4793</v>
      </c>
      <c r="M99" s="379">
        <v>4872</v>
      </c>
      <c r="N99" s="379">
        <v>5193</v>
      </c>
      <c r="O99" s="447">
        <f t="shared" si="275"/>
        <v>4412.5714285714284</v>
      </c>
      <c r="P99" s="446">
        <f t="shared" si="276"/>
        <v>936.49379018102252</v>
      </c>
      <c r="Q99" s="455"/>
      <c r="R99" s="454"/>
      <c r="S99" s="458"/>
      <c r="T99" s="453"/>
      <c r="V99" s="460">
        <v>0.11111111111111099</v>
      </c>
      <c r="W99">
        <f t="shared" si="277"/>
        <v>0</v>
      </c>
      <c r="X99">
        <f t="shared" si="250"/>
        <v>0</v>
      </c>
      <c r="Y99">
        <f t="shared" si="250"/>
        <v>0</v>
      </c>
      <c r="Z99">
        <f t="shared" si="250"/>
        <v>0</v>
      </c>
      <c r="AA99">
        <f t="shared" si="250"/>
        <v>0</v>
      </c>
      <c r="AB99">
        <f t="shared" si="250"/>
        <v>89.240043843624406</v>
      </c>
      <c r="AC99">
        <f t="shared" si="250"/>
        <v>45.732289478709184</v>
      </c>
      <c r="AD99">
        <f t="shared" si="251"/>
        <v>93.967914438502675</v>
      </c>
      <c r="AE99">
        <f t="shared" si="251"/>
        <v>94.944432338200045</v>
      </c>
      <c r="AF99">
        <f t="shared" si="251"/>
        <v>88.627958579881664</v>
      </c>
      <c r="AG99">
        <f t="shared" si="251"/>
        <v>88.85646543862849</v>
      </c>
      <c r="AH99">
        <f t="shared" si="251"/>
        <v>99.21666029805121</v>
      </c>
      <c r="AI99" s="377">
        <f t="shared" si="252"/>
        <v>45.579009465231493</v>
      </c>
      <c r="AJ99" s="365">
        <f t="shared" si="253"/>
        <v>45.604957243984323</v>
      </c>
      <c r="AK99" s="594"/>
      <c r="AL99" s="545"/>
      <c r="AM99" s="563"/>
      <c r="AN99" s="558"/>
      <c r="AP99" s="587">
        <v>0.11111111111111099</v>
      </c>
      <c r="AQ99" s="379"/>
      <c r="AR99" s="379"/>
      <c r="AS99" s="379"/>
      <c r="AT99" s="379"/>
      <c r="AU99" s="379"/>
      <c r="AV99" s="379">
        <v>5129</v>
      </c>
      <c r="AW99" s="379">
        <v>4706</v>
      </c>
      <c r="AX99" s="379">
        <v>4555</v>
      </c>
      <c r="AY99" s="379">
        <v>4154</v>
      </c>
      <c r="AZ99" s="379">
        <v>5010</v>
      </c>
      <c r="BA99" s="379">
        <v>4849</v>
      </c>
      <c r="BB99" s="379">
        <v>5350</v>
      </c>
      <c r="BC99" s="447">
        <f t="shared" si="278"/>
        <v>4821.8571428571431</v>
      </c>
      <c r="BD99" s="446">
        <f t="shared" si="279"/>
        <v>395.82716285917371</v>
      </c>
      <c r="BE99" s="455"/>
      <c r="BF99" s="454"/>
      <c r="BG99" s="458"/>
      <c r="BH99" s="453"/>
      <c r="BJ99" s="460">
        <v>0.11111111111111099</v>
      </c>
      <c r="BK99">
        <f t="shared" si="280"/>
        <v>0</v>
      </c>
      <c r="BL99">
        <f t="shared" si="254"/>
        <v>0</v>
      </c>
      <c r="BM99">
        <f t="shared" si="254"/>
        <v>0</v>
      </c>
      <c r="BN99">
        <f t="shared" si="254"/>
        <v>0</v>
      </c>
      <c r="BO99">
        <f t="shared" si="254"/>
        <v>0</v>
      </c>
      <c r="BP99">
        <f t="shared" si="254"/>
        <v>93.69747899159664</v>
      </c>
      <c r="BQ99">
        <f t="shared" si="255"/>
        <v>89.860607217872825</v>
      </c>
      <c r="BR99">
        <f t="shared" si="255"/>
        <v>97.433155080213908</v>
      </c>
      <c r="BS99">
        <f t="shared" si="255"/>
        <v>90.520810634125084</v>
      </c>
      <c r="BT99">
        <f t="shared" si="255"/>
        <v>92.640532544378701</v>
      </c>
      <c r="BU99">
        <f t="shared" si="256"/>
        <v>88.436987050884554</v>
      </c>
      <c r="BV99">
        <f t="shared" si="256"/>
        <v>102.21627818112341</v>
      </c>
      <c r="BW99" s="377">
        <f t="shared" si="257"/>
        <v>50.23541559264288</v>
      </c>
      <c r="BX99" s="365">
        <f t="shared" si="258"/>
        <v>48.15099722437018</v>
      </c>
      <c r="BY99" s="594"/>
      <c r="BZ99" s="545"/>
      <c r="CA99" s="563"/>
      <c r="CB99" s="558"/>
      <c r="CD99" s="587">
        <v>0.11111111111111099</v>
      </c>
      <c r="CE99" s="379"/>
      <c r="CF99" s="379"/>
      <c r="CG99" s="379"/>
      <c r="CH99" s="379"/>
      <c r="CI99" s="379"/>
      <c r="CJ99" s="379">
        <v>5008</v>
      </c>
      <c r="CK99" s="379">
        <v>4599</v>
      </c>
      <c r="CL99" s="379">
        <v>4367</v>
      </c>
      <c r="CM99" s="379">
        <v>4514</v>
      </c>
      <c r="CN99" s="379">
        <v>5000</v>
      </c>
      <c r="CO99" s="379">
        <v>4942</v>
      </c>
      <c r="CP99" s="683"/>
      <c r="CQ99" s="447">
        <f t="shared" si="281"/>
        <v>4738.333333333333</v>
      </c>
      <c r="CR99" s="446">
        <f t="shared" si="282"/>
        <v>279.39124300283044</v>
      </c>
      <c r="CS99" s="455"/>
      <c r="CT99" s="454"/>
      <c r="CU99" s="458"/>
      <c r="CV99" s="453"/>
      <c r="CX99" s="460">
        <v>0.11111111111111099</v>
      </c>
      <c r="CY99">
        <f t="shared" si="283"/>
        <v>0</v>
      </c>
      <c r="CZ99">
        <f t="shared" si="259"/>
        <v>0</v>
      </c>
      <c r="DA99">
        <f t="shared" si="259"/>
        <v>0</v>
      </c>
      <c r="DB99">
        <f t="shared" si="259"/>
        <v>0</v>
      </c>
      <c r="DC99">
        <f t="shared" si="259"/>
        <v>0</v>
      </c>
      <c r="DD99">
        <f t="shared" si="259"/>
        <v>91.487029594446483</v>
      </c>
      <c r="DE99">
        <f t="shared" si="260"/>
        <v>87.817452740118384</v>
      </c>
      <c r="DF99">
        <f t="shared" si="260"/>
        <v>93.411764705882348</v>
      </c>
      <c r="DG99">
        <f t="shared" si="260"/>
        <v>98.365657005883634</v>
      </c>
      <c r="DH99">
        <f t="shared" si="260"/>
        <v>92.455621301775153</v>
      </c>
      <c r="DI99">
        <f t="shared" si="260"/>
        <v>90.133138792631769</v>
      </c>
      <c r="DK99" s="377">
        <f t="shared" si="261"/>
        <v>50.333696740067062</v>
      </c>
      <c r="DL99" s="365">
        <f t="shared" si="262"/>
        <v>48.256683650684067</v>
      </c>
      <c r="DM99" s="594"/>
      <c r="DN99" s="545"/>
      <c r="DO99" s="563"/>
      <c r="DP99" s="558"/>
      <c r="DR99" s="587">
        <v>0.11111111111111099</v>
      </c>
      <c r="DS99" s="379"/>
      <c r="DT99" s="379"/>
      <c r="DU99" s="379"/>
      <c r="DV99" s="379"/>
      <c r="DW99" s="379"/>
      <c r="DX99" s="379">
        <v>5063</v>
      </c>
      <c r="DY99" s="379">
        <v>4679</v>
      </c>
      <c r="DZ99" s="379">
        <v>4302</v>
      </c>
      <c r="EA99" s="379">
        <v>4259</v>
      </c>
      <c r="EB99" s="379"/>
      <c r="EC99" s="379">
        <v>4893</v>
      </c>
      <c r="ED99" s="379">
        <v>5395</v>
      </c>
      <c r="EE99" s="447">
        <f t="shared" si="284"/>
        <v>4765.166666666667</v>
      </c>
      <c r="EF99" s="446">
        <f t="shared" si="285"/>
        <v>442.69376172097418</v>
      </c>
      <c r="EG99" s="455"/>
      <c r="EH99" s="454"/>
      <c r="EI99" s="458"/>
      <c r="EJ99" s="453"/>
      <c r="EL99" s="460">
        <v>0.11111111111111099</v>
      </c>
      <c r="EM99">
        <f t="shared" si="286"/>
        <v>0</v>
      </c>
      <c r="EN99">
        <f t="shared" si="263"/>
        <v>0</v>
      </c>
      <c r="EO99">
        <f t="shared" si="263"/>
        <v>0</v>
      </c>
      <c r="EP99">
        <f t="shared" si="263"/>
        <v>0</v>
      </c>
      <c r="EQ99">
        <f t="shared" si="263"/>
        <v>0</v>
      </c>
      <c r="ER99">
        <f t="shared" si="263"/>
        <v>92.491779320423817</v>
      </c>
      <c r="ES99">
        <f t="shared" si="264"/>
        <v>89.345044873018907</v>
      </c>
      <c r="ET99">
        <f t="shared" si="264"/>
        <v>92.021390374331546</v>
      </c>
      <c r="EU99">
        <f t="shared" si="264"/>
        <v>92.808890825887985</v>
      </c>
      <c r="EV99">
        <f t="shared" si="264"/>
        <v>0</v>
      </c>
      <c r="EW99">
        <f t="shared" si="264"/>
        <v>89.239467444829472</v>
      </c>
      <c r="EX99">
        <f t="shared" si="264"/>
        <v>103.07604126862819</v>
      </c>
      <c r="EY99" s="377">
        <f t="shared" si="265"/>
        <v>41.446052076226522</v>
      </c>
      <c r="EZ99" s="365">
        <f t="shared" si="266"/>
        <v>47.630712547740806</v>
      </c>
      <c r="FA99" s="594"/>
      <c r="FB99" s="545"/>
      <c r="FC99" s="563"/>
      <c r="FD99" s="558"/>
      <c r="FF99" s="587">
        <v>0.11111111111111099</v>
      </c>
      <c r="FG99" s="379"/>
      <c r="FH99" s="379"/>
      <c r="FI99" s="379"/>
      <c r="FJ99" s="379"/>
      <c r="FK99" s="379"/>
      <c r="FL99" s="379">
        <v>4987</v>
      </c>
      <c r="FM99" s="379">
        <v>4563</v>
      </c>
      <c r="FN99" s="379">
        <v>4277</v>
      </c>
      <c r="FO99" s="379">
        <v>4431</v>
      </c>
      <c r="FP99" s="379">
        <v>4903</v>
      </c>
      <c r="FQ99" s="379">
        <v>4788</v>
      </c>
      <c r="FR99" s="379">
        <v>5313</v>
      </c>
      <c r="FS99" s="447">
        <f t="shared" si="287"/>
        <v>4751.7142857142853</v>
      </c>
      <c r="FT99" s="446">
        <f t="shared" si="288"/>
        <v>355.53467448605454</v>
      </c>
      <c r="FU99" s="455"/>
      <c r="FV99" s="454"/>
      <c r="FW99" s="458"/>
      <c r="FX99" s="453"/>
      <c r="FZ99" s="460">
        <v>0.11111111111111099</v>
      </c>
      <c r="GA99">
        <f t="shared" si="289"/>
        <v>0</v>
      </c>
      <c r="GB99">
        <f t="shared" si="267"/>
        <v>0</v>
      </c>
      <c r="GC99">
        <f t="shared" si="267"/>
        <v>0</v>
      </c>
      <c r="GD99">
        <f t="shared" si="267"/>
        <v>0</v>
      </c>
      <c r="GE99">
        <f t="shared" si="267"/>
        <v>0</v>
      </c>
      <c r="GF99">
        <f t="shared" si="267"/>
        <v>91.103397880891492</v>
      </c>
      <c r="GG99">
        <f t="shared" si="268"/>
        <v>87.130036280313163</v>
      </c>
      <c r="GH99">
        <f t="shared" si="268"/>
        <v>91.486631016042779</v>
      </c>
      <c r="GI99">
        <f t="shared" si="268"/>
        <v>96.556984092394856</v>
      </c>
      <c r="GJ99">
        <f t="shared" si="268"/>
        <v>90.661982248520715</v>
      </c>
      <c r="GK99">
        <f t="shared" si="268"/>
        <v>87.324457413824547</v>
      </c>
      <c r="GL99">
        <f t="shared" si="268"/>
        <v>101.50936186473061</v>
      </c>
      <c r="GM99" s="377">
        <f t="shared" si="269"/>
        <v>49.478498993817041</v>
      </c>
      <c r="GN99" s="365">
        <f t="shared" si="270"/>
        <v>47.434525988666223</v>
      </c>
      <c r="GO99" s="594"/>
      <c r="GP99" s="545"/>
      <c r="GQ99" s="563"/>
      <c r="GR99" s="558"/>
      <c r="GT99" s="587">
        <v>0.11111111111111099</v>
      </c>
      <c r="GU99" s="379"/>
      <c r="GV99" s="379"/>
      <c r="GW99" s="379"/>
      <c r="GX99" s="379"/>
      <c r="GY99" s="379"/>
      <c r="GZ99" s="379">
        <v>5129</v>
      </c>
      <c r="HA99" s="379">
        <v>4554</v>
      </c>
      <c r="HB99" s="379">
        <v>4453</v>
      </c>
      <c r="HC99" s="379">
        <v>4106</v>
      </c>
      <c r="HD99" s="379">
        <v>4996</v>
      </c>
      <c r="HE99" s="379">
        <v>4997</v>
      </c>
      <c r="HF99" s="683"/>
      <c r="HG99" s="447">
        <f t="shared" si="290"/>
        <v>4705.833333333333</v>
      </c>
      <c r="HH99" s="446">
        <f t="shared" si="291"/>
        <v>398.70360754157554</v>
      </c>
      <c r="HI99" s="455"/>
      <c r="HJ99" s="454"/>
      <c r="HK99" s="458"/>
      <c r="HL99" s="453"/>
      <c r="HN99" s="460">
        <v>0.11111111111111099</v>
      </c>
      <c r="HO99">
        <f t="shared" si="292"/>
        <v>0</v>
      </c>
      <c r="HP99">
        <f t="shared" si="271"/>
        <v>0</v>
      </c>
      <c r="HQ99">
        <f t="shared" si="271"/>
        <v>0</v>
      </c>
      <c r="HR99">
        <f t="shared" si="271"/>
        <v>0</v>
      </c>
      <c r="HS99">
        <f t="shared" si="271"/>
        <v>0</v>
      </c>
      <c r="HT99">
        <f t="shared" si="271"/>
        <v>93.69747899159664</v>
      </c>
      <c r="HU99">
        <f t="shared" si="272"/>
        <v>86.958182165361848</v>
      </c>
      <c r="HV99">
        <f t="shared" si="272"/>
        <v>95.251336898395721</v>
      </c>
      <c r="HW99">
        <f t="shared" si="272"/>
        <v>89.474831117890602</v>
      </c>
      <c r="HX99">
        <f t="shared" si="272"/>
        <v>92.381656804733723</v>
      </c>
      <c r="HY99">
        <f t="shared" si="272"/>
        <v>91.136239285062928</v>
      </c>
      <c r="HZ99">
        <f t="shared" si="272"/>
        <v>0</v>
      </c>
      <c r="IA99" s="377">
        <f t="shared" si="273"/>
        <v>49.899975023912859</v>
      </c>
      <c r="IB99" s="365">
        <f t="shared" si="274"/>
        <v>47.822178581851681</v>
      </c>
      <c r="IC99" s="594"/>
      <c r="ID99" s="545"/>
      <c r="IE99" s="563"/>
      <c r="IF99" s="558"/>
    </row>
    <row r="100" spans="2:240" ht="16.5" thickTop="1" thickBot="1" x14ac:dyDescent="0.4">
      <c r="B100" s="590">
        <v>0.125</v>
      </c>
      <c r="C100" s="379"/>
      <c r="D100" s="379"/>
      <c r="E100" s="379"/>
      <c r="F100" s="379"/>
      <c r="G100" s="379"/>
      <c r="H100" s="379">
        <v>4939</v>
      </c>
      <c r="I100">
        <v>4388</v>
      </c>
      <c r="J100" s="379">
        <v>4379</v>
      </c>
      <c r="K100" s="379">
        <v>4598</v>
      </c>
      <c r="L100" s="379">
        <v>4807</v>
      </c>
      <c r="M100" s="379">
        <v>4905</v>
      </c>
      <c r="N100" s="379">
        <v>5139</v>
      </c>
      <c r="O100" s="447">
        <f t="shared" si="275"/>
        <v>4736.4285714285716</v>
      </c>
      <c r="P100" s="446">
        <f t="shared" si="276"/>
        <v>290.06198024034859</v>
      </c>
      <c r="Q100" s="463"/>
      <c r="R100" s="556"/>
      <c r="S100" s="458"/>
      <c r="T100" s="462"/>
      <c r="V100" s="615">
        <v>0.125</v>
      </c>
      <c r="W100">
        <f t="shared" si="277"/>
        <v>0</v>
      </c>
      <c r="X100">
        <f t="shared" si="250"/>
        <v>0</v>
      </c>
      <c r="Y100">
        <f t="shared" si="250"/>
        <v>0</v>
      </c>
      <c r="Z100">
        <f t="shared" si="250"/>
        <v>0</v>
      </c>
      <c r="AA100">
        <f t="shared" si="250"/>
        <v>0</v>
      </c>
      <c r="AB100">
        <f t="shared" si="250"/>
        <v>90.226525392765794</v>
      </c>
      <c r="AC100">
        <f t="shared" si="250"/>
        <v>83.788428489593286</v>
      </c>
      <c r="AD100">
        <f t="shared" si="251"/>
        <v>93.668449197860966</v>
      </c>
      <c r="AE100">
        <f t="shared" si="251"/>
        <v>100.19612115929397</v>
      </c>
      <c r="AF100">
        <f t="shared" si="251"/>
        <v>88.886834319526628</v>
      </c>
      <c r="AG100">
        <f t="shared" si="251"/>
        <v>89.458325734087168</v>
      </c>
      <c r="AH100">
        <f t="shared" si="251"/>
        <v>98.184944593045472</v>
      </c>
      <c r="AI100" s="377">
        <f t="shared" si="252"/>
        <v>49.656789481193442</v>
      </c>
      <c r="AJ100" s="365">
        <f t="shared" si="253"/>
        <v>47.701430696390112</v>
      </c>
      <c r="AK100" s="592"/>
      <c r="AL100" s="545"/>
      <c r="AM100" s="554"/>
      <c r="AN100" s="553"/>
      <c r="AP100" s="590">
        <v>0.125</v>
      </c>
      <c r="AQ100" s="379"/>
      <c r="AR100" s="379"/>
      <c r="AS100" s="379"/>
      <c r="AT100" s="379"/>
      <c r="AU100" s="379"/>
      <c r="AV100" s="379">
        <v>4939</v>
      </c>
      <c r="AW100" s="379">
        <v>4680</v>
      </c>
      <c r="AX100" s="379">
        <v>4454</v>
      </c>
      <c r="AY100" s="379">
        <v>4613</v>
      </c>
      <c r="AZ100" s="379">
        <v>4825</v>
      </c>
      <c r="BA100" s="379">
        <v>4799</v>
      </c>
      <c r="BB100" s="379">
        <v>5285</v>
      </c>
      <c r="BC100" s="447">
        <f t="shared" si="278"/>
        <v>4799.2857142857147</v>
      </c>
      <c r="BD100" s="446">
        <f t="shared" si="279"/>
        <v>265.91146038090341</v>
      </c>
      <c r="BE100" s="463"/>
      <c r="BF100" s="556"/>
      <c r="BG100" s="458"/>
      <c r="BH100" s="462"/>
      <c r="BJ100" s="615">
        <v>0.125</v>
      </c>
      <c r="BK100">
        <f t="shared" si="280"/>
        <v>0</v>
      </c>
      <c r="BL100">
        <f t="shared" si="254"/>
        <v>0</v>
      </c>
      <c r="BM100">
        <f t="shared" si="254"/>
        <v>0</v>
      </c>
      <c r="BN100">
        <f t="shared" si="254"/>
        <v>0</v>
      </c>
      <c r="BO100">
        <f t="shared" si="254"/>
        <v>0</v>
      </c>
      <c r="BP100">
        <f t="shared" si="254"/>
        <v>90.226525392765794</v>
      </c>
      <c r="BQ100">
        <f t="shared" si="255"/>
        <v>89.364139774680169</v>
      </c>
      <c r="BR100">
        <f t="shared" si="255"/>
        <v>95.27272727272728</v>
      </c>
      <c r="BS100">
        <f t="shared" si="255"/>
        <v>100.52298975811725</v>
      </c>
      <c r="BT100">
        <f t="shared" si="255"/>
        <v>89.219674556213008</v>
      </c>
      <c r="BU100">
        <f t="shared" si="256"/>
        <v>87.525077512310773</v>
      </c>
      <c r="BV100">
        <f t="shared" si="256"/>
        <v>100.97439816583875</v>
      </c>
      <c r="BW100" s="377">
        <f t="shared" si="257"/>
        <v>50.193739478801305</v>
      </c>
      <c r="BX100" s="365">
        <f t="shared" si="258"/>
        <v>48.182779708048223</v>
      </c>
      <c r="BY100" s="592"/>
      <c r="BZ100" s="545"/>
      <c r="CA100" s="554"/>
      <c r="CB100" s="553"/>
      <c r="CD100" s="590">
        <v>0.125</v>
      </c>
      <c r="CE100" s="379"/>
      <c r="CF100" s="379"/>
      <c r="CG100" s="379"/>
      <c r="CH100" s="379"/>
      <c r="CI100" s="379"/>
      <c r="CJ100" s="379">
        <v>5057</v>
      </c>
      <c r="CK100" s="379">
        <v>4591</v>
      </c>
      <c r="CL100" s="379">
        <v>4400</v>
      </c>
      <c r="CM100" s="379">
        <v>4194</v>
      </c>
      <c r="CN100" s="379">
        <v>4959</v>
      </c>
      <c r="CO100" s="379">
        <v>4831</v>
      </c>
      <c r="CP100" s="683"/>
      <c r="CQ100" s="447">
        <f t="shared" si="281"/>
        <v>4672</v>
      </c>
      <c r="CR100" s="446">
        <f t="shared" si="282"/>
        <v>336.12616678860337</v>
      </c>
      <c r="CS100" s="463"/>
      <c r="CT100" s="556"/>
      <c r="CU100" s="458"/>
      <c r="CV100" s="462"/>
      <c r="CX100" s="615">
        <v>0.125</v>
      </c>
      <c r="CY100">
        <f t="shared" si="283"/>
        <v>0</v>
      </c>
      <c r="CZ100">
        <f t="shared" si="259"/>
        <v>0</v>
      </c>
      <c r="DA100">
        <f t="shared" si="259"/>
        <v>0</v>
      </c>
      <c r="DB100">
        <f t="shared" si="259"/>
        <v>0</v>
      </c>
      <c r="DC100">
        <f t="shared" si="259"/>
        <v>0</v>
      </c>
      <c r="DD100">
        <f t="shared" si="259"/>
        <v>92.382170259408113</v>
      </c>
      <c r="DE100">
        <f t="shared" si="260"/>
        <v>87.664693526828344</v>
      </c>
      <c r="DF100">
        <f t="shared" si="260"/>
        <v>94.117647058823522</v>
      </c>
      <c r="DG100">
        <f t="shared" si="260"/>
        <v>91.39246023098714</v>
      </c>
      <c r="DH100">
        <f t="shared" si="260"/>
        <v>91.697485207100598</v>
      </c>
      <c r="DI100">
        <f t="shared" si="260"/>
        <v>88.108699616997995</v>
      </c>
      <c r="DK100" s="377">
        <f t="shared" si="261"/>
        <v>49.578468718195062</v>
      </c>
      <c r="DL100" s="365">
        <f t="shared" si="262"/>
        <v>47.501135486013546</v>
      </c>
      <c r="DM100" s="592"/>
      <c r="DN100" s="545"/>
      <c r="DO100" s="554"/>
      <c r="DP100" s="553"/>
      <c r="DR100" s="590">
        <v>0.125</v>
      </c>
      <c r="DS100" s="379"/>
      <c r="DT100" s="379"/>
      <c r="DU100" s="379"/>
      <c r="DV100" s="379"/>
      <c r="DW100" s="379"/>
      <c r="DX100" s="379">
        <v>5065</v>
      </c>
      <c r="DY100" s="379">
        <v>4614</v>
      </c>
      <c r="DZ100" s="379">
        <v>4298</v>
      </c>
      <c r="EA100" s="379">
        <v>4148</v>
      </c>
      <c r="EB100" s="379"/>
      <c r="EC100" s="379">
        <v>4793</v>
      </c>
      <c r="ED100" s="379">
        <v>5386</v>
      </c>
      <c r="EE100" s="447">
        <f t="shared" si="284"/>
        <v>4717.333333333333</v>
      </c>
      <c r="EF100" s="446">
        <f t="shared" si="285"/>
        <v>465.69761290634364</v>
      </c>
      <c r="EG100" s="463"/>
      <c r="EH100" s="556"/>
      <c r="EI100" s="458"/>
      <c r="EJ100" s="462"/>
      <c r="EL100" s="615">
        <v>0.125</v>
      </c>
      <c r="EM100">
        <f t="shared" si="286"/>
        <v>0</v>
      </c>
      <c r="EN100">
        <f t="shared" si="263"/>
        <v>0</v>
      </c>
      <c r="EO100">
        <f t="shared" si="263"/>
        <v>0</v>
      </c>
      <c r="EP100">
        <f t="shared" si="263"/>
        <v>0</v>
      </c>
      <c r="EQ100">
        <f t="shared" si="263"/>
        <v>0</v>
      </c>
      <c r="ER100">
        <f t="shared" si="263"/>
        <v>92.528315674095722</v>
      </c>
      <c r="ES100">
        <f t="shared" si="264"/>
        <v>88.103876265037243</v>
      </c>
      <c r="ET100">
        <f t="shared" si="264"/>
        <v>91.935828877005349</v>
      </c>
      <c r="EU100">
        <f t="shared" si="264"/>
        <v>90.390063194595768</v>
      </c>
      <c r="EV100">
        <f t="shared" si="264"/>
        <v>0</v>
      </c>
      <c r="EW100">
        <f t="shared" si="264"/>
        <v>87.415648367681925</v>
      </c>
      <c r="EX100">
        <f t="shared" si="264"/>
        <v>102.90408865112724</v>
      </c>
      <c r="EY100" s="377">
        <f t="shared" si="265"/>
        <v>40.943066579856001</v>
      </c>
      <c r="EZ100" s="365">
        <f t="shared" si="266"/>
        <v>47.061827672743021</v>
      </c>
      <c r="FA100" s="592"/>
      <c r="FB100" s="545"/>
      <c r="FC100" s="554"/>
      <c r="FD100" s="553"/>
      <c r="FF100" s="590">
        <v>0.125</v>
      </c>
      <c r="FG100" s="379"/>
      <c r="FH100" s="379"/>
      <c r="FI100" s="379"/>
      <c r="FJ100" s="379"/>
      <c r="FK100" s="379"/>
      <c r="FL100" s="379">
        <v>5002</v>
      </c>
      <c r="FM100" s="379">
        <v>4498</v>
      </c>
      <c r="FN100" s="379">
        <v>4339</v>
      </c>
      <c r="FO100" s="379">
        <v>4084</v>
      </c>
      <c r="FP100" s="379">
        <v>4833</v>
      </c>
      <c r="FQ100" s="379">
        <v>4808</v>
      </c>
      <c r="FR100" s="379">
        <v>5321</v>
      </c>
      <c r="FS100" s="447">
        <f t="shared" si="287"/>
        <v>4697.8571428571431</v>
      </c>
      <c r="FT100" s="446">
        <f t="shared" si="288"/>
        <v>419.67186728499712</v>
      </c>
      <c r="FU100" s="463"/>
      <c r="FV100" s="556"/>
      <c r="FW100" s="458"/>
      <c r="FX100" s="462"/>
      <c r="FZ100" s="615">
        <v>0.125</v>
      </c>
      <c r="GA100">
        <f t="shared" si="289"/>
        <v>0</v>
      </c>
      <c r="GB100">
        <f t="shared" si="267"/>
        <v>0</v>
      </c>
      <c r="GC100">
        <f t="shared" si="267"/>
        <v>0</v>
      </c>
      <c r="GD100">
        <f t="shared" si="267"/>
        <v>0</v>
      </c>
      <c r="GE100">
        <f t="shared" si="267"/>
        <v>0</v>
      </c>
      <c r="GF100">
        <f t="shared" si="267"/>
        <v>91.377420533430765</v>
      </c>
      <c r="GG100">
        <f t="shared" si="268"/>
        <v>85.888867672331486</v>
      </c>
      <c r="GH100">
        <f t="shared" si="268"/>
        <v>92.81283422459893</v>
      </c>
      <c r="GI100">
        <f t="shared" si="268"/>
        <v>88.995423839616478</v>
      </c>
      <c r="GJ100">
        <f t="shared" si="268"/>
        <v>89.367603550295854</v>
      </c>
      <c r="GK100">
        <f t="shared" si="268"/>
        <v>87.689221229254059</v>
      </c>
      <c r="GL100">
        <f t="shared" si="268"/>
        <v>101.66220863584256</v>
      </c>
      <c r="GM100" s="377">
        <f t="shared" si="269"/>
        <v>48.739215549957045</v>
      </c>
      <c r="GN100" s="365">
        <f t="shared" si="270"/>
        <v>46.697413056842429</v>
      </c>
      <c r="GO100" s="592"/>
      <c r="GP100" s="545"/>
      <c r="GQ100" s="554"/>
      <c r="GR100" s="553"/>
      <c r="GT100" s="590">
        <v>0.125</v>
      </c>
      <c r="GU100" s="379"/>
      <c r="GV100" s="379"/>
      <c r="GW100" s="379"/>
      <c r="GX100" s="379"/>
      <c r="GY100" s="379"/>
      <c r="GZ100" s="379">
        <v>4983</v>
      </c>
      <c r="HA100" s="379">
        <v>4503</v>
      </c>
      <c r="HB100" s="379">
        <v>4356</v>
      </c>
      <c r="HC100" s="379">
        <v>4098</v>
      </c>
      <c r="HD100" s="379">
        <v>4970</v>
      </c>
      <c r="HE100" s="379">
        <v>4919</v>
      </c>
      <c r="HF100" s="683"/>
      <c r="HG100" s="447">
        <f t="shared" si="290"/>
        <v>4638.166666666667</v>
      </c>
      <c r="HH100" s="446">
        <f t="shared" si="291"/>
        <v>373.51273963101534</v>
      </c>
      <c r="HI100" s="463"/>
      <c r="HJ100" s="556"/>
      <c r="HK100" s="458"/>
      <c r="HL100" s="462"/>
      <c r="HN100" s="615">
        <v>0.125</v>
      </c>
      <c r="HO100">
        <f t="shared" si="292"/>
        <v>0</v>
      </c>
      <c r="HP100">
        <f t="shared" si="271"/>
        <v>0</v>
      </c>
      <c r="HQ100">
        <f t="shared" si="271"/>
        <v>0</v>
      </c>
      <c r="HR100">
        <f t="shared" si="271"/>
        <v>0</v>
      </c>
      <c r="HS100">
        <f t="shared" si="271"/>
        <v>0</v>
      </c>
      <c r="HT100">
        <f t="shared" si="271"/>
        <v>91.030325173547681</v>
      </c>
      <c r="HU100">
        <f t="shared" si="272"/>
        <v>85.984342180637768</v>
      </c>
      <c r="HV100">
        <f t="shared" si="272"/>
        <v>93.17647058823529</v>
      </c>
      <c r="HW100">
        <f t="shared" si="272"/>
        <v>89.300501198518205</v>
      </c>
      <c r="HX100">
        <f t="shared" si="272"/>
        <v>91.900887573964496</v>
      </c>
      <c r="HY100">
        <f t="shared" si="272"/>
        <v>89.713660404887847</v>
      </c>
      <c r="HZ100">
        <f t="shared" si="272"/>
        <v>0</v>
      </c>
      <c r="IA100" s="377">
        <f t="shared" si="273"/>
        <v>49.191471556344666</v>
      </c>
      <c r="IB100" s="365">
        <f t="shared" si="274"/>
        <v>47.130420934345935</v>
      </c>
      <c r="IC100" s="592"/>
      <c r="ID100" s="545"/>
      <c r="IE100" s="554"/>
      <c r="IF100" s="553"/>
    </row>
    <row r="101" spans="2:240" ht="16.5" thickTop="1" thickBot="1" x14ac:dyDescent="0.4">
      <c r="B101" s="587">
        <v>0.13888888888888901</v>
      </c>
      <c r="C101" s="379"/>
      <c r="D101" s="379"/>
      <c r="E101" s="379"/>
      <c r="F101" s="379"/>
      <c r="G101" s="379"/>
      <c r="H101" s="379">
        <v>4904</v>
      </c>
      <c r="I101">
        <v>4429</v>
      </c>
      <c r="J101" s="379">
        <v>4381</v>
      </c>
      <c r="K101" s="379">
        <v>4230</v>
      </c>
      <c r="L101" s="379">
        <v>4707</v>
      </c>
      <c r="M101" s="379">
        <v>4807</v>
      </c>
      <c r="N101" s="379">
        <v>5180</v>
      </c>
      <c r="O101" s="447">
        <f t="shared" si="275"/>
        <v>4662.5714285714284</v>
      </c>
      <c r="P101" s="446">
        <f t="shared" si="276"/>
        <v>334.11817128218632</v>
      </c>
      <c r="Q101" s="459" t="s">
        <v>184</v>
      </c>
      <c r="R101" s="458">
        <f>AVERAGE(C101:C103,D101:D103,E101:E103,F101:F103,G101:G103,H101:H103,I101:I103,N101:N103,M101:M103,L101:L103,K101:K103,J101:J103)</f>
        <v>4702.666666666667</v>
      </c>
      <c r="S101" s="458">
        <f>STDEV(C101:N103)</f>
        <v>351.22889023161707</v>
      </c>
      <c r="T101" s="457">
        <f>S101/SQRT(10)</f>
        <v>111.06832731851745</v>
      </c>
      <c r="V101" s="460">
        <v>0.13888888888888901</v>
      </c>
      <c r="W101">
        <f t="shared" si="277"/>
        <v>0</v>
      </c>
      <c r="X101">
        <f t="shared" si="250"/>
        <v>0</v>
      </c>
      <c r="Y101">
        <f t="shared" si="250"/>
        <v>0</v>
      </c>
      <c r="Z101">
        <f t="shared" si="250"/>
        <v>0</v>
      </c>
      <c r="AA101">
        <f t="shared" si="250"/>
        <v>0</v>
      </c>
      <c r="AB101">
        <f t="shared" si="250"/>
        <v>89.58713920350749</v>
      </c>
      <c r="AC101">
        <f t="shared" si="250"/>
        <v>84.571319457704803</v>
      </c>
      <c r="AD101">
        <f t="shared" si="251"/>
        <v>93.711229946524071</v>
      </c>
      <c r="AE101">
        <f t="shared" si="251"/>
        <v>92.176944868163005</v>
      </c>
      <c r="AF101">
        <f t="shared" si="251"/>
        <v>87.037721893491124</v>
      </c>
      <c r="AG101">
        <f t="shared" si="251"/>
        <v>87.670983038482589</v>
      </c>
      <c r="AH101">
        <f t="shared" si="251"/>
        <v>98.968284294994262</v>
      </c>
      <c r="AI101" s="377">
        <f t="shared" si="252"/>
        <v>48.614121673443016</v>
      </c>
      <c r="AJ101" s="365">
        <f t="shared" si="253"/>
        <v>46.606493733452552</v>
      </c>
      <c r="AK101" s="591" t="s">
        <v>184</v>
      </c>
      <c r="AL101" s="545">
        <f>AVERAGE(W101:W103,X101:X103,Y101:Y103,Z101:Z103,AA101:AA103,AB101:AB103,AG101:AG103)</f>
        <v>25.52700278265284</v>
      </c>
      <c r="AM101" s="545">
        <f>STDEV(W101:AG103)</f>
        <v>45.445763780473406</v>
      </c>
      <c r="AN101" s="548">
        <f>AM101/SQRT(10)</f>
        <v>14.371212355228032</v>
      </c>
      <c r="AP101" s="587">
        <v>0.13888888888888901</v>
      </c>
      <c r="AQ101" s="379"/>
      <c r="AR101" s="379"/>
      <c r="AS101" s="379"/>
      <c r="AT101" s="379"/>
      <c r="AU101" s="379"/>
      <c r="AV101" s="379">
        <v>4997</v>
      </c>
      <c r="AW101" s="379">
        <v>4600</v>
      </c>
      <c r="AX101" s="379">
        <v>4211</v>
      </c>
      <c r="AY101" s="379">
        <v>4118</v>
      </c>
      <c r="AZ101" s="379">
        <v>4812</v>
      </c>
      <c r="BA101" s="379">
        <v>4832</v>
      </c>
      <c r="BB101" s="379">
        <v>5207</v>
      </c>
      <c r="BC101" s="447">
        <f t="shared" si="278"/>
        <v>4682.4285714285716</v>
      </c>
      <c r="BD101" s="446">
        <f t="shared" si="279"/>
        <v>400.18947893169184</v>
      </c>
      <c r="BE101" s="459" t="s">
        <v>184</v>
      </c>
      <c r="BF101" s="458">
        <f>AVERAGE(AQ101:AQ103,AR101:AR103,AS101:AS103,AT101:AT103,AU101:AU103,AV101:AV103,AW101:AW103,BB101:BB103,BA101:BA103,AZ101:AZ103,AY101:AY103,AX101:AX103)</f>
        <v>4782.1428571428569</v>
      </c>
      <c r="BG101" s="458">
        <f>STDEV(AQ101:BB103)</f>
        <v>351.33478132890372</v>
      </c>
      <c r="BH101" s="457">
        <f>BG101/SQRT(10)</f>
        <v>111.10181302365348</v>
      </c>
      <c r="BJ101" s="460">
        <v>0.13888888888888901</v>
      </c>
      <c r="BK101">
        <f t="shared" si="280"/>
        <v>0</v>
      </c>
      <c r="BL101">
        <f t="shared" si="254"/>
        <v>0</v>
      </c>
      <c r="BM101">
        <f t="shared" si="254"/>
        <v>0</v>
      </c>
      <c r="BN101">
        <f t="shared" si="254"/>
        <v>0</v>
      </c>
      <c r="BO101">
        <f t="shared" si="254"/>
        <v>0</v>
      </c>
      <c r="BP101">
        <f t="shared" si="254"/>
        <v>91.286079649251008</v>
      </c>
      <c r="BQ101">
        <f t="shared" si="255"/>
        <v>87.836547641779646</v>
      </c>
      <c r="BR101">
        <f t="shared" si="255"/>
        <v>90.074866310160431</v>
      </c>
      <c r="BS101">
        <f t="shared" si="255"/>
        <v>89.736325996949233</v>
      </c>
      <c r="BT101">
        <f t="shared" si="255"/>
        <v>88.979289940828394</v>
      </c>
      <c r="BU101">
        <f t="shared" si="256"/>
        <v>88.126937807769465</v>
      </c>
      <c r="BV101">
        <f t="shared" si="256"/>
        <v>99.484142147497138</v>
      </c>
      <c r="BW101" s="377">
        <f t="shared" si="257"/>
        <v>48.730913395158012</v>
      </c>
      <c r="BX101" s="365">
        <f t="shared" si="258"/>
        <v>46.665241096278741</v>
      </c>
      <c r="BY101" s="591" t="s">
        <v>184</v>
      </c>
      <c r="BZ101" s="545">
        <f>AVERAGE(BK101:BK103,BL101:BL103,BM101:BM103,BN101:BN103,BO101:BO103,BP101:BP103,BU101:BU103)</f>
        <v>26.149620732924717</v>
      </c>
      <c r="CA101" s="545">
        <f>STDEV(BK101:BU103)</f>
        <v>46.405978893586536</v>
      </c>
      <c r="CB101" s="548">
        <f>CA101/SQRT(10)</f>
        <v>14.674859035343403</v>
      </c>
      <c r="CD101" s="587">
        <v>0.13888888888888901</v>
      </c>
      <c r="CE101" s="379"/>
      <c r="CF101" s="379"/>
      <c r="CG101" s="379"/>
      <c r="CH101" s="379"/>
      <c r="CI101" s="379"/>
      <c r="CJ101" s="379">
        <v>4987</v>
      </c>
      <c r="CK101" s="379">
        <v>4620</v>
      </c>
      <c r="CL101" s="379">
        <v>4083</v>
      </c>
      <c r="CM101" s="379">
        <v>4360</v>
      </c>
      <c r="CN101" s="379">
        <v>4776</v>
      </c>
      <c r="CO101" s="379">
        <v>4828</v>
      </c>
      <c r="CP101" s="683"/>
      <c r="CQ101" s="447">
        <f t="shared" si="281"/>
        <v>4609</v>
      </c>
      <c r="CR101" s="446">
        <f t="shared" si="282"/>
        <v>333.9257402477383</v>
      </c>
      <c r="CS101" s="459" t="s">
        <v>184</v>
      </c>
      <c r="CT101" s="458">
        <f>AVERAGE(CE101:CE103,CF101:CF103,CG101:CG103,CH101:CH103,CI101:CI103,CJ101:CJ103,CK101:CK103,CP101:CP103,CO101:CO103,CN101:CN103,CM101:CM103,CL101:CL103)</f>
        <v>4713.7222222222226</v>
      </c>
      <c r="CU101" s="458">
        <f>STDEV(CE101:CP103)</f>
        <v>319.79493531573445</v>
      </c>
      <c r="CV101" s="457">
        <f>CU101/SQRT(10)</f>
        <v>101.12803797839389</v>
      </c>
      <c r="CX101" s="460">
        <v>0.13888888888888901</v>
      </c>
      <c r="CY101">
        <f t="shared" si="283"/>
        <v>0</v>
      </c>
      <c r="CZ101">
        <f t="shared" si="259"/>
        <v>0</v>
      </c>
      <c r="DA101">
        <f t="shared" si="259"/>
        <v>0</v>
      </c>
      <c r="DB101">
        <f t="shared" si="259"/>
        <v>0</v>
      </c>
      <c r="DC101">
        <f t="shared" si="259"/>
        <v>0</v>
      </c>
      <c r="DD101">
        <f t="shared" si="259"/>
        <v>91.103397880891492</v>
      </c>
      <c r="DE101">
        <f t="shared" si="260"/>
        <v>88.218445675004773</v>
      </c>
      <c r="DF101">
        <f t="shared" si="260"/>
        <v>87.336898395721931</v>
      </c>
      <c r="DG101">
        <f t="shared" si="260"/>
        <v>95.009806057964695</v>
      </c>
      <c r="DH101">
        <f t="shared" si="260"/>
        <v>88.31360946745562</v>
      </c>
      <c r="DI101">
        <f t="shared" si="260"/>
        <v>88.053985044683571</v>
      </c>
      <c r="DK101" s="377">
        <f t="shared" si="261"/>
        <v>48.912376592883831</v>
      </c>
      <c r="DL101" s="365">
        <f t="shared" si="262"/>
        <v>46.875464591968736</v>
      </c>
      <c r="DM101" s="591" t="s">
        <v>184</v>
      </c>
      <c r="DN101" s="545">
        <f>AVERAGE(CY101:CY103,CZ101:CZ103,DA101:DA103,DB101:DB103,DC101:DC103,DD101:DD103,DI101:DI103)</f>
        <v>26.225121835521833</v>
      </c>
      <c r="DO101" s="545">
        <f>STDEV(CY101:DI103)</f>
        <v>46.470260105442321</v>
      </c>
      <c r="DP101" s="548">
        <f>DO101/SQRT(10)</f>
        <v>14.695186539365412</v>
      </c>
      <c r="DR101" s="587">
        <v>0.13888888888888901</v>
      </c>
      <c r="DS101" s="379"/>
      <c r="DT101" s="379"/>
      <c r="DU101" s="379"/>
      <c r="DV101" s="379"/>
      <c r="DW101" s="379"/>
      <c r="DX101" s="379">
        <v>4941</v>
      </c>
      <c r="DY101" s="379">
        <v>4738</v>
      </c>
      <c r="DZ101" s="379">
        <v>4243</v>
      </c>
      <c r="EA101" s="379">
        <v>4174</v>
      </c>
      <c r="EB101" s="379"/>
      <c r="EC101" s="379">
        <v>4715</v>
      </c>
      <c r="ED101" s="379">
        <v>5352</v>
      </c>
      <c r="EE101" s="447">
        <f t="shared" si="284"/>
        <v>4693.833333333333</v>
      </c>
      <c r="EF101" s="446">
        <f t="shared" si="285"/>
        <v>440.48855452402694</v>
      </c>
      <c r="EG101" s="459" t="s">
        <v>184</v>
      </c>
      <c r="EH101" s="458">
        <f>AVERAGE(DS101:DS103,DT101:DT103,DU101:DU103,DV101:DV103,DW101:DW103,DX101:DX103,DY101:DY103,ED101:ED103,EC101:EC103,EB101:EB103,EA101:EA103,DZ101:DZ103)</f>
        <v>4746.4444444444443</v>
      </c>
      <c r="EI101" s="458">
        <f>STDEV(DS101:ED103)</f>
        <v>423.07101645860854</v>
      </c>
      <c r="EJ101" s="457">
        <f>EI101/SQRT(10)</f>
        <v>133.78680240117865</v>
      </c>
      <c r="EL101" s="460">
        <v>0.13888888888888901</v>
      </c>
      <c r="EM101">
        <f t="shared" si="286"/>
        <v>0</v>
      </c>
      <c r="EN101">
        <f t="shared" si="263"/>
        <v>0</v>
      </c>
      <c r="EO101">
        <f t="shared" si="263"/>
        <v>0</v>
      </c>
      <c r="EP101">
        <f t="shared" si="263"/>
        <v>0</v>
      </c>
      <c r="EQ101">
        <f t="shared" si="263"/>
        <v>0</v>
      </c>
      <c r="ER101">
        <f t="shared" si="263"/>
        <v>90.2630617464377</v>
      </c>
      <c r="ES101">
        <f t="shared" si="264"/>
        <v>90.471644071033026</v>
      </c>
      <c r="ET101">
        <f t="shared" si="264"/>
        <v>90.759358288770059</v>
      </c>
      <c r="EU101">
        <f t="shared" si="264"/>
        <v>90.956635432556112</v>
      </c>
      <c r="EV101">
        <f t="shared" si="264"/>
        <v>0</v>
      </c>
      <c r="EW101">
        <f t="shared" si="264"/>
        <v>85.99306948750683</v>
      </c>
      <c r="EX101">
        <f t="shared" si="264"/>
        <v>102.25448987390142</v>
      </c>
      <c r="EY101" s="377">
        <f t="shared" si="265"/>
        <v>40.767615366027613</v>
      </c>
      <c r="EZ101" s="365">
        <f t="shared" si="266"/>
        <v>46.856946394194601</v>
      </c>
      <c r="FA101" s="591" t="s">
        <v>184</v>
      </c>
      <c r="FB101" s="545">
        <f>AVERAGE(EM101:EM103,EN101:EN103,EO101:EO103,EP101:EP103,EQ101:EQ103,ER101:ER103,EW101:EW103)</f>
        <v>25.741085672150376</v>
      </c>
      <c r="FC101" s="545">
        <f>STDEV(EM101:EW103)</f>
        <v>45.975674286925852</v>
      </c>
      <c r="FD101" s="548">
        <f>FC101/SQRT(10)</f>
        <v>14.53878477087234</v>
      </c>
      <c r="FF101" s="587">
        <v>0.13888888888888901</v>
      </c>
      <c r="FG101" s="379"/>
      <c r="FH101" s="379"/>
      <c r="FI101" s="379"/>
      <c r="FJ101" s="379"/>
      <c r="FK101" s="379"/>
      <c r="FL101" s="379">
        <v>4909</v>
      </c>
      <c r="FM101" s="379">
        <v>4587</v>
      </c>
      <c r="FN101" s="379">
        <v>4278</v>
      </c>
      <c r="FO101" s="379">
        <v>4066</v>
      </c>
      <c r="FP101" s="379">
        <v>4858</v>
      </c>
      <c r="FQ101" s="379">
        <v>4808</v>
      </c>
      <c r="FR101" s="379">
        <v>5309</v>
      </c>
      <c r="FS101" s="447">
        <f t="shared" si="287"/>
        <v>4687.8571428571431</v>
      </c>
      <c r="FT101" s="446">
        <f t="shared" si="288"/>
        <v>416.92662366873321</v>
      </c>
      <c r="FU101" s="459" t="s">
        <v>184</v>
      </c>
      <c r="FV101" s="458">
        <f>AVERAGE(FG101:FG103,FH101:FH103,FI101:FI103,FJ101:FJ103,FK101:FK103,FL101:FL103,FM101:FM103,FR101:FR103,FQ101:FQ103,FP101:FP103,FO101:FO103,FN101:FN103)</f>
        <v>4707.2380952380954</v>
      </c>
      <c r="FW101" s="458">
        <f>STDEV(FG101:FR103)</f>
        <v>411.10338173772112</v>
      </c>
      <c r="FX101" s="457">
        <f>FW101/SQRT(10)</f>
        <v>130.00230400888688</v>
      </c>
      <c r="FZ101" s="460">
        <v>0.13888888888888901</v>
      </c>
      <c r="GA101">
        <f t="shared" si="289"/>
        <v>0</v>
      </c>
      <c r="GB101">
        <f t="shared" si="267"/>
        <v>0</v>
      </c>
      <c r="GC101">
        <f t="shared" si="267"/>
        <v>0</v>
      </c>
      <c r="GD101">
        <f t="shared" si="267"/>
        <v>0</v>
      </c>
      <c r="GE101">
        <f t="shared" si="267"/>
        <v>0</v>
      </c>
      <c r="GF101">
        <f t="shared" si="267"/>
        <v>89.678480087687248</v>
      </c>
      <c r="GG101">
        <f t="shared" si="268"/>
        <v>87.58831392018331</v>
      </c>
      <c r="GH101">
        <f t="shared" si="268"/>
        <v>91.508021390374324</v>
      </c>
      <c r="GI101">
        <f t="shared" si="268"/>
        <v>88.603181521028546</v>
      </c>
      <c r="GJ101">
        <f t="shared" si="268"/>
        <v>89.82988165680473</v>
      </c>
      <c r="GK101">
        <f t="shared" si="268"/>
        <v>87.689221229254059</v>
      </c>
      <c r="GL101">
        <f t="shared" si="268"/>
        <v>101.43293847917462</v>
      </c>
      <c r="GM101" s="377">
        <f t="shared" si="269"/>
        <v>48.627009073212022</v>
      </c>
      <c r="GN101" s="365">
        <f t="shared" si="270"/>
        <v>46.568815009024824</v>
      </c>
      <c r="GO101" s="591" t="s">
        <v>184</v>
      </c>
      <c r="GP101" s="545">
        <f>AVERAGE(GA101:GA103,GB101:GB103,GC101:GC103,GD101:GD103,GE101:GE103,GF101:GF103,GK101:GK103)</f>
        <v>25.748694992988195</v>
      </c>
      <c r="GQ101" s="545">
        <f>STDEV(GA101:GK103)</f>
        <v>45.346118239526362</v>
      </c>
      <c r="GR101" s="548">
        <f>GQ101/SQRT(10)</f>
        <v>14.339701668420808</v>
      </c>
      <c r="GT101" s="587">
        <v>0.13888888888888901</v>
      </c>
      <c r="GU101" s="379"/>
      <c r="GV101" s="379"/>
      <c r="GW101" s="379"/>
      <c r="GX101" s="379"/>
      <c r="GY101" s="379"/>
      <c r="GZ101" s="379">
        <v>4951</v>
      </c>
      <c r="HA101" s="379">
        <v>4606</v>
      </c>
      <c r="HB101" s="379">
        <v>4410</v>
      </c>
      <c r="HC101" s="379">
        <v>4091</v>
      </c>
      <c r="HD101" s="379">
        <v>4868</v>
      </c>
      <c r="HE101" s="379">
        <v>4921</v>
      </c>
      <c r="HF101" s="683"/>
      <c r="HG101" s="447">
        <f t="shared" si="290"/>
        <v>4641.166666666667</v>
      </c>
      <c r="HH101" s="446">
        <f t="shared" si="291"/>
        <v>341.50104929072569</v>
      </c>
      <c r="HI101" s="459" t="s">
        <v>184</v>
      </c>
      <c r="HJ101" s="458">
        <f>AVERAGE(GU101:GU103,GV101:GV103,GW101:GW103,GX101:GX103,GY101:GY103,GZ101:GZ103,HA101:HA103,HF101:HF103,HE101:HE103,HD101:HD103,HC101:HC103,HB101:HB103)</f>
        <v>4671.5</v>
      </c>
      <c r="HK101" s="458">
        <f>STDEV(GU101:HF103)</f>
        <v>336.85347661243213</v>
      </c>
      <c r="HL101" s="457">
        <f>HK101/SQRT(10)</f>
        <v>106.52242238415457</v>
      </c>
      <c r="HN101" s="460">
        <v>0.13888888888888901</v>
      </c>
      <c r="HO101">
        <f t="shared" si="292"/>
        <v>0</v>
      </c>
      <c r="HP101">
        <f t="shared" si="271"/>
        <v>0</v>
      </c>
      <c r="HQ101">
        <f t="shared" si="271"/>
        <v>0</v>
      </c>
      <c r="HR101">
        <f t="shared" si="271"/>
        <v>0</v>
      </c>
      <c r="HS101">
        <f t="shared" si="271"/>
        <v>0</v>
      </c>
      <c r="HT101">
        <f t="shared" si="271"/>
        <v>90.445743514797229</v>
      </c>
      <c r="HU101">
        <f t="shared" si="272"/>
        <v>87.95111705174719</v>
      </c>
      <c r="HV101">
        <f t="shared" si="272"/>
        <v>94.331550802139049</v>
      </c>
      <c r="HW101">
        <f t="shared" si="272"/>
        <v>89.147962519067335</v>
      </c>
      <c r="HX101">
        <f t="shared" si="272"/>
        <v>90.014792899408278</v>
      </c>
      <c r="HY101">
        <f t="shared" si="272"/>
        <v>89.750136786430787</v>
      </c>
      <c r="HZ101">
        <f t="shared" si="272"/>
        <v>0</v>
      </c>
      <c r="IA101" s="377">
        <f t="shared" si="273"/>
        <v>49.240118506689988</v>
      </c>
      <c r="IB101" s="365">
        <f t="shared" si="274"/>
        <v>47.168739888253299</v>
      </c>
      <c r="IC101" s="591" t="s">
        <v>184</v>
      </c>
      <c r="ID101" s="545">
        <f>AVERAGE(HO101:HO103,HP101:HP103,HQ101:HQ103,HR101:HR103,HS101:HS103,HT101:HT103,HY101:HY103)</f>
        <v>26.010229004970579</v>
      </c>
      <c r="IE101" s="545">
        <f>STDEV(HO101:HY103)</f>
        <v>45.969828550661433</v>
      </c>
      <c r="IF101" s="548">
        <f>IE101/SQRT(10)</f>
        <v>14.536936186752719</v>
      </c>
    </row>
    <row r="102" spans="2:240" ht="16.5" thickTop="1" thickBot="1" x14ac:dyDescent="0.4">
      <c r="B102" s="590">
        <v>0.15277777777777801</v>
      </c>
      <c r="C102" s="379"/>
      <c r="D102" s="379"/>
      <c r="E102" s="379"/>
      <c r="F102" s="379"/>
      <c r="G102" s="379"/>
      <c r="H102" s="379">
        <v>4973</v>
      </c>
      <c r="I102">
        <v>4781</v>
      </c>
      <c r="J102" s="379">
        <v>4409</v>
      </c>
      <c r="K102" s="379">
        <v>4090</v>
      </c>
      <c r="L102" s="379">
        <v>4777</v>
      </c>
      <c r="M102" s="379">
        <v>4783</v>
      </c>
      <c r="N102" s="379">
        <v>5282</v>
      </c>
      <c r="O102" s="447">
        <f t="shared" si="275"/>
        <v>4727.8571428571431</v>
      </c>
      <c r="P102" s="446">
        <f t="shared" si="276"/>
        <v>383.83608852887039</v>
      </c>
      <c r="Q102" s="455"/>
      <c r="R102" s="561"/>
      <c r="S102" s="458"/>
      <c r="T102" s="453"/>
      <c r="V102" s="615">
        <v>0.15277777777777801</v>
      </c>
      <c r="W102">
        <f t="shared" si="277"/>
        <v>0</v>
      </c>
      <c r="X102">
        <f t="shared" si="250"/>
        <v>0</v>
      </c>
      <c r="Y102">
        <f t="shared" si="250"/>
        <v>0</v>
      </c>
      <c r="Z102">
        <f t="shared" si="250"/>
        <v>0</v>
      </c>
      <c r="AA102">
        <f t="shared" si="250"/>
        <v>0</v>
      </c>
      <c r="AB102">
        <f t="shared" si="250"/>
        <v>90.847643405188165</v>
      </c>
      <c r="AC102">
        <f t="shared" si="250"/>
        <v>91.292724842467067</v>
      </c>
      <c r="AD102">
        <f t="shared" si="251"/>
        <v>94.310160427807489</v>
      </c>
      <c r="AE102">
        <f t="shared" si="251"/>
        <v>89.12617127914578</v>
      </c>
      <c r="AF102">
        <f t="shared" si="251"/>
        <v>88.332100591715985</v>
      </c>
      <c r="AG102">
        <f t="shared" si="251"/>
        <v>87.233266459967169</v>
      </c>
      <c r="AH102">
        <f t="shared" si="251"/>
        <v>100.91708062667175</v>
      </c>
      <c r="AI102" s="377">
        <f t="shared" si="252"/>
        <v>49.194733364208325</v>
      </c>
      <c r="AJ102" s="365">
        <f t="shared" si="253"/>
        <v>47.134276022791148</v>
      </c>
      <c r="AK102" s="594"/>
      <c r="AL102" s="545"/>
      <c r="AM102" s="559"/>
      <c r="AN102" s="558"/>
      <c r="AP102" s="590">
        <v>0.15277777777777801</v>
      </c>
      <c r="AQ102" s="379"/>
      <c r="AR102" s="379"/>
      <c r="AS102" s="379"/>
      <c r="AT102" s="379"/>
      <c r="AU102" s="379"/>
      <c r="AV102" s="379">
        <v>5231</v>
      </c>
      <c r="AW102" s="379">
        <v>4643</v>
      </c>
      <c r="AX102" s="379">
        <v>4398</v>
      </c>
      <c r="AY102" s="379">
        <v>4560</v>
      </c>
      <c r="AZ102" s="379">
        <v>4918</v>
      </c>
      <c r="BA102" s="379">
        <v>4861</v>
      </c>
      <c r="BB102" s="379">
        <v>5203</v>
      </c>
      <c r="BC102" s="447">
        <f t="shared" si="278"/>
        <v>4830.5714285714284</v>
      </c>
      <c r="BD102" s="446">
        <f t="shared" si="279"/>
        <v>317.05039407159296</v>
      </c>
      <c r="BE102" s="455"/>
      <c r="BF102" s="561"/>
      <c r="BG102" s="458"/>
      <c r="BH102" s="453"/>
      <c r="BJ102" s="615">
        <v>0.15277777777777801</v>
      </c>
      <c r="BK102">
        <f t="shared" si="280"/>
        <v>0</v>
      </c>
      <c r="BL102">
        <f t="shared" si="254"/>
        <v>0</v>
      </c>
      <c r="BM102">
        <f t="shared" si="254"/>
        <v>0</v>
      </c>
      <c r="BN102">
        <f t="shared" si="254"/>
        <v>0</v>
      </c>
      <c r="BO102">
        <f t="shared" si="254"/>
        <v>0</v>
      </c>
      <c r="BP102">
        <f t="shared" si="254"/>
        <v>95.560833028863726</v>
      </c>
      <c r="BQ102">
        <f t="shared" si="255"/>
        <v>88.657628413213672</v>
      </c>
      <c r="BR102">
        <f t="shared" si="255"/>
        <v>94.074866310160431</v>
      </c>
      <c r="BS102">
        <f t="shared" si="255"/>
        <v>99.368054042275006</v>
      </c>
      <c r="BT102">
        <f t="shared" si="255"/>
        <v>90.939349112426044</v>
      </c>
      <c r="BU102">
        <f t="shared" si="256"/>
        <v>88.655845340142264</v>
      </c>
      <c r="BV102">
        <f t="shared" si="256"/>
        <v>99.407718761941155</v>
      </c>
      <c r="BW102" s="377">
        <f t="shared" si="257"/>
        <v>50.659688749734642</v>
      </c>
      <c r="BX102" s="365">
        <f t="shared" si="258"/>
        <v>48.595800172438686</v>
      </c>
      <c r="BY102" s="594"/>
      <c r="BZ102" s="545"/>
      <c r="CA102" s="559"/>
      <c r="CB102" s="558"/>
      <c r="CD102" s="590">
        <v>0.15277777777777801</v>
      </c>
      <c r="CE102" s="379"/>
      <c r="CF102" s="379"/>
      <c r="CG102" s="379"/>
      <c r="CH102" s="379"/>
      <c r="CI102" s="379"/>
      <c r="CJ102" s="379">
        <v>5169</v>
      </c>
      <c r="CK102" s="379">
        <v>4659</v>
      </c>
      <c r="CL102" s="379">
        <v>4566</v>
      </c>
      <c r="CM102" s="379">
        <v>4585</v>
      </c>
      <c r="CN102" s="379">
        <v>4886</v>
      </c>
      <c r="CO102" s="379">
        <v>4930</v>
      </c>
      <c r="CP102" s="683"/>
      <c r="CQ102" s="447">
        <f t="shared" si="281"/>
        <v>4799.166666666667</v>
      </c>
      <c r="CR102" s="446">
        <f t="shared" si="282"/>
        <v>237.19815907098996</v>
      </c>
      <c r="CS102" s="455"/>
      <c r="CT102" s="561"/>
      <c r="CU102" s="458"/>
      <c r="CV102" s="453"/>
      <c r="CX102" s="615">
        <v>0.15277777777777801</v>
      </c>
      <c r="CY102">
        <f t="shared" si="283"/>
        <v>0</v>
      </c>
      <c r="CZ102">
        <f t="shared" si="259"/>
        <v>0</v>
      </c>
      <c r="DA102">
        <f t="shared" si="259"/>
        <v>0</v>
      </c>
      <c r="DB102">
        <f t="shared" si="259"/>
        <v>0</v>
      </c>
      <c r="DC102">
        <f t="shared" si="259"/>
        <v>0</v>
      </c>
      <c r="DD102">
        <f t="shared" si="259"/>
        <v>94.428206065034715</v>
      </c>
      <c r="DE102">
        <f t="shared" si="260"/>
        <v>88.963146839793765</v>
      </c>
      <c r="DF102">
        <f t="shared" si="260"/>
        <v>97.668449197860966</v>
      </c>
      <c r="DG102">
        <f t="shared" si="260"/>
        <v>99.912835040313794</v>
      </c>
      <c r="DH102">
        <f t="shared" si="260"/>
        <v>90.347633136094672</v>
      </c>
      <c r="DI102">
        <f t="shared" si="260"/>
        <v>89.914280503374073</v>
      </c>
      <c r="DK102" s="377">
        <f t="shared" si="261"/>
        <v>51.021322798406544</v>
      </c>
      <c r="DL102" s="365">
        <f t="shared" si="262"/>
        <v>48.954235405580654</v>
      </c>
      <c r="DM102" s="594"/>
      <c r="DN102" s="545"/>
      <c r="DO102" s="559"/>
      <c r="DP102" s="558"/>
      <c r="DR102" s="590">
        <v>0.15277777777777801</v>
      </c>
      <c r="DS102" s="379"/>
      <c r="DT102" s="379"/>
      <c r="DU102" s="379"/>
      <c r="DV102" s="379"/>
      <c r="DW102" s="379"/>
      <c r="DX102" s="379">
        <v>5199</v>
      </c>
      <c r="DY102" s="379">
        <v>4606</v>
      </c>
      <c r="DZ102" s="379">
        <v>4262</v>
      </c>
      <c r="EA102" s="379">
        <v>4164</v>
      </c>
      <c r="EB102" s="379"/>
      <c r="EC102" s="379">
        <v>4763</v>
      </c>
      <c r="ED102" s="379">
        <v>5380</v>
      </c>
      <c r="EE102" s="447">
        <f t="shared" si="284"/>
        <v>4729</v>
      </c>
      <c r="EF102" s="446">
        <f t="shared" si="285"/>
        <v>489.55081452286441</v>
      </c>
      <c r="EG102" s="455"/>
      <c r="EH102" s="561"/>
      <c r="EI102" s="458"/>
      <c r="EJ102" s="453"/>
      <c r="EL102" s="615">
        <v>0.15277777777777801</v>
      </c>
      <c r="EM102">
        <f t="shared" si="286"/>
        <v>0</v>
      </c>
      <c r="EN102">
        <f t="shared" si="263"/>
        <v>0</v>
      </c>
      <c r="EO102">
        <f t="shared" si="263"/>
        <v>0</v>
      </c>
      <c r="EP102">
        <f t="shared" si="263"/>
        <v>0</v>
      </c>
      <c r="EQ102">
        <f t="shared" si="263"/>
        <v>0</v>
      </c>
      <c r="ER102">
        <f t="shared" si="263"/>
        <v>94.97625137011326</v>
      </c>
      <c r="ES102">
        <f t="shared" si="264"/>
        <v>87.95111705174719</v>
      </c>
      <c r="ET102">
        <f t="shared" si="264"/>
        <v>91.16577540106951</v>
      </c>
      <c r="EU102">
        <f t="shared" si="264"/>
        <v>90.738723033340591</v>
      </c>
      <c r="EV102">
        <f t="shared" si="264"/>
        <v>0</v>
      </c>
      <c r="EW102">
        <f t="shared" si="264"/>
        <v>86.868502644537656</v>
      </c>
      <c r="EX102">
        <f t="shared" si="264"/>
        <v>102.78945357279328</v>
      </c>
      <c r="EY102" s="377">
        <f t="shared" si="265"/>
        <v>41.063669954618931</v>
      </c>
      <c r="EZ102" s="365">
        <f t="shared" si="266"/>
        <v>47.221037300457589</v>
      </c>
      <c r="FA102" s="594"/>
      <c r="FB102" s="545"/>
      <c r="FC102" s="559"/>
      <c r="FD102" s="558"/>
      <c r="FF102" s="590">
        <v>0.15277777777777801</v>
      </c>
      <c r="FG102" s="379"/>
      <c r="FH102" s="379"/>
      <c r="FI102" s="379"/>
      <c r="FJ102" s="379"/>
      <c r="FK102" s="379"/>
      <c r="FL102" s="379">
        <v>5042</v>
      </c>
      <c r="FM102" s="379">
        <v>4440</v>
      </c>
      <c r="FN102" s="379">
        <v>4289</v>
      </c>
      <c r="FO102" s="379">
        <v>4033</v>
      </c>
      <c r="FP102" s="379">
        <v>4822</v>
      </c>
      <c r="FQ102" s="379">
        <v>4917</v>
      </c>
      <c r="FR102" s="379">
        <v>5330</v>
      </c>
      <c r="FS102" s="447">
        <f t="shared" si="287"/>
        <v>4696.1428571428569</v>
      </c>
      <c r="FT102" s="446">
        <f t="shared" si="288"/>
        <v>457.73770821706341</v>
      </c>
      <c r="FU102" s="455"/>
      <c r="FV102" s="561"/>
      <c r="FW102" s="458"/>
      <c r="FX102" s="453"/>
      <c r="FZ102" s="615">
        <v>0.15277777777777801</v>
      </c>
      <c r="GA102">
        <f t="shared" si="289"/>
        <v>0</v>
      </c>
      <c r="GB102">
        <f t="shared" si="267"/>
        <v>0</v>
      </c>
      <c r="GC102">
        <f t="shared" si="267"/>
        <v>0</v>
      </c>
      <c r="GD102">
        <f t="shared" si="267"/>
        <v>0</v>
      </c>
      <c r="GE102">
        <f t="shared" si="267"/>
        <v>0</v>
      </c>
      <c r="GF102">
        <f t="shared" si="267"/>
        <v>92.10814760686884</v>
      </c>
      <c r="GG102">
        <f t="shared" si="268"/>
        <v>84.781363375978614</v>
      </c>
      <c r="GH102">
        <f t="shared" si="268"/>
        <v>91.743315508021396</v>
      </c>
      <c r="GI102">
        <f t="shared" si="268"/>
        <v>87.884070603617346</v>
      </c>
      <c r="GJ102">
        <f t="shared" si="268"/>
        <v>89.164201183431956</v>
      </c>
      <c r="GK102">
        <f t="shared" si="268"/>
        <v>89.677184023344878</v>
      </c>
      <c r="GL102">
        <f t="shared" si="268"/>
        <v>101.83416125334352</v>
      </c>
      <c r="GM102" s="377">
        <f t="shared" si="269"/>
        <v>48.668934754660285</v>
      </c>
      <c r="GN102" s="365">
        <f t="shared" si="270"/>
        <v>46.636006511142917</v>
      </c>
      <c r="GO102" s="594"/>
      <c r="GP102" s="545"/>
      <c r="GQ102" s="559"/>
      <c r="GR102" s="558"/>
      <c r="GT102" s="590">
        <v>0.15277777777777801</v>
      </c>
      <c r="GU102" s="379"/>
      <c r="GV102" s="379"/>
      <c r="GW102" s="379"/>
      <c r="GX102" s="379"/>
      <c r="GY102" s="379"/>
      <c r="GZ102" s="379">
        <v>5100</v>
      </c>
      <c r="HA102" s="379">
        <v>4549</v>
      </c>
      <c r="HB102" s="379">
        <v>4433</v>
      </c>
      <c r="HC102" s="379">
        <v>4188</v>
      </c>
      <c r="HD102" s="379">
        <v>4887</v>
      </c>
      <c r="HE102" s="379">
        <v>4856</v>
      </c>
      <c r="HF102" s="683"/>
      <c r="HG102" s="447">
        <f t="shared" si="290"/>
        <v>4668.833333333333</v>
      </c>
      <c r="HH102" s="446">
        <f t="shared" si="291"/>
        <v>337.55320568269929</v>
      </c>
      <c r="HI102" s="455"/>
      <c r="HJ102" s="561"/>
      <c r="HK102" s="458"/>
      <c r="HL102" s="453"/>
      <c r="HN102" s="615">
        <v>0.15277777777777801</v>
      </c>
      <c r="HO102">
        <f t="shared" si="292"/>
        <v>0</v>
      </c>
      <c r="HP102">
        <f t="shared" si="271"/>
        <v>0</v>
      </c>
      <c r="HQ102">
        <f t="shared" si="271"/>
        <v>0</v>
      </c>
      <c r="HR102">
        <f t="shared" si="271"/>
        <v>0</v>
      </c>
      <c r="HS102">
        <f t="shared" si="271"/>
        <v>0</v>
      </c>
      <c r="HT102">
        <f t="shared" si="271"/>
        <v>93.16770186335404</v>
      </c>
      <c r="HU102">
        <f t="shared" si="272"/>
        <v>86.862707657055566</v>
      </c>
      <c r="HV102">
        <f t="shared" si="272"/>
        <v>94.82352941176471</v>
      </c>
      <c r="HW102">
        <f t="shared" si="272"/>
        <v>91.261712791457839</v>
      </c>
      <c r="HX102">
        <f t="shared" si="272"/>
        <v>90.366124260355036</v>
      </c>
      <c r="HY102">
        <f t="shared" si="272"/>
        <v>88.564654386284886</v>
      </c>
      <c r="HZ102">
        <f t="shared" si="272"/>
        <v>0</v>
      </c>
      <c r="IA102" s="377">
        <f t="shared" si="273"/>
        <v>49.549675488206553</v>
      </c>
      <c r="IB102" s="365">
        <f t="shared" si="274"/>
        <v>47.485169551446205</v>
      </c>
      <c r="IC102" s="594"/>
      <c r="ID102" s="545"/>
      <c r="IE102" s="559"/>
      <c r="IF102" s="558"/>
    </row>
    <row r="103" spans="2:240" ht="16.5" thickTop="1" thickBot="1" x14ac:dyDescent="0.4">
      <c r="B103" s="587">
        <v>0.16666666666666699</v>
      </c>
      <c r="C103" s="379"/>
      <c r="D103" s="379"/>
      <c r="E103" s="379"/>
      <c r="F103" s="379"/>
      <c r="G103" s="379"/>
      <c r="H103" s="379">
        <v>5059</v>
      </c>
      <c r="I103">
        <v>4499</v>
      </c>
      <c r="J103" s="379">
        <v>4372</v>
      </c>
      <c r="K103" s="379">
        <v>4174</v>
      </c>
      <c r="L103" s="379">
        <v>4820</v>
      </c>
      <c r="M103" s="379">
        <v>4842</v>
      </c>
      <c r="N103" s="379">
        <v>5257</v>
      </c>
      <c r="O103" s="447">
        <f t="shared" si="275"/>
        <v>4717.5714285714284</v>
      </c>
      <c r="P103" s="446">
        <f t="shared" si="276"/>
        <v>386.47848458564812</v>
      </c>
      <c r="Q103" s="463"/>
      <c r="R103" s="556"/>
      <c r="S103" s="458"/>
      <c r="T103" s="462"/>
      <c r="V103" s="460">
        <v>0.16666666666666699</v>
      </c>
      <c r="W103">
        <f t="shared" si="277"/>
        <v>0</v>
      </c>
      <c r="X103">
        <f t="shared" si="250"/>
        <v>0</v>
      </c>
      <c r="Y103">
        <f t="shared" si="250"/>
        <v>0</v>
      </c>
      <c r="Z103">
        <f t="shared" si="250"/>
        <v>0</v>
      </c>
      <c r="AA103">
        <f t="shared" si="250"/>
        <v>0</v>
      </c>
      <c r="AB103">
        <f t="shared" si="250"/>
        <v>92.418706613080019</v>
      </c>
      <c r="AC103">
        <f t="shared" si="250"/>
        <v>85.907962573992748</v>
      </c>
      <c r="AD103">
        <f t="shared" si="251"/>
        <v>93.518716577540104</v>
      </c>
      <c r="AE103">
        <f t="shared" si="251"/>
        <v>90.956635432556112</v>
      </c>
      <c r="AF103">
        <f t="shared" si="251"/>
        <v>89.127218934911241</v>
      </c>
      <c r="AG103">
        <f t="shared" si="251"/>
        <v>88.309319715484222</v>
      </c>
      <c r="AH103">
        <f t="shared" si="251"/>
        <v>100.43943446694688</v>
      </c>
      <c r="AI103" s="377">
        <f t="shared" si="252"/>
        <v>49.112596349778592</v>
      </c>
      <c r="AJ103" s="365">
        <f t="shared" si="253"/>
        <v>47.063716413469052</v>
      </c>
      <c r="AK103" s="592"/>
      <c r="AL103" s="545"/>
      <c r="AM103" s="554"/>
      <c r="AN103" s="553"/>
      <c r="AP103" s="587">
        <v>0.16666666666666699</v>
      </c>
      <c r="AQ103" s="379"/>
      <c r="AR103" s="379"/>
      <c r="AS103" s="379"/>
      <c r="AT103" s="379"/>
      <c r="AU103" s="379"/>
      <c r="AV103" s="379">
        <v>5256</v>
      </c>
      <c r="AW103" s="379">
        <v>4569</v>
      </c>
      <c r="AX103" s="379">
        <v>4598</v>
      </c>
      <c r="AY103" s="379">
        <v>4301</v>
      </c>
      <c r="AZ103" s="379">
        <v>4923</v>
      </c>
      <c r="BA103" s="379">
        <v>4907</v>
      </c>
      <c r="BB103" s="379">
        <v>5280</v>
      </c>
      <c r="BC103" s="447">
        <f t="shared" si="278"/>
        <v>4833.4285714285716</v>
      </c>
      <c r="BD103" s="446">
        <f t="shared" si="279"/>
        <v>365.20718190403335</v>
      </c>
      <c r="BE103" s="463"/>
      <c r="BF103" s="556"/>
      <c r="BG103" s="458"/>
      <c r="BH103" s="462"/>
      <c r="BJ103" s="460">
        <v>0.16666666666666699</v>
      </c>
      <c r="BK103">
        <f t="shared" si="280"/>
        <v>0</v>
      </c>
      <c r="BL103">
        <f t="shared" si="254"/>
        <v>0</v>
      </c>
      <c r="BM103">
        <f t="shared" si="254"/>
        <v>0</v>
      </c>
      <c r="BN103">
        <f t="shared" si="254"/>
        <v>0</v>
      </c>
      <c r="BO103">
        <f t="shared" si="254"/>
        <v>0</v>
      </c>
      <c r="BP103">
        <f t="shared" si="254"/>
        <v>96.017537449762514</v>
      </c>
      <c r="BQ103">
        <f t="shared" si="255"/>
        <v>87.244605690280693</v>
      </c>
      <c r="BR103">
        <f t="shared" si="255"/>
        <v>98.352941176470594</v>
      </c>
      <c r="BS103">
        <f t="shared" si="255"/>
        <v>93.724122902593152</v>
      </c>
      <c r="BT103">
        <f t="shared" si="255"/>
        <v>91.03180473372781</v>
      </c>
      <c r="BU103">
        <f t="shared" si="256"/>
        <v>89.494802115630137</v>
      </c>
      <c r="BV103">
        <f t="shared" si="256"/>
        <v>100.87886893389377</v>
      </c>
      <c r="BW103" s="377">
        <f t="shared" si="257"/>
        <v>50.533255824405906</v>
      </c>
      <c r="BX103" s="365">
        <f t="shared" si="258"/>
        <v>48.471538725651911</v>
      </c>
      <c r="BY103" s="592"/>
      <c r="BZ103" s="545"/>
      <c r="CA103" s="554"/>
      <c r="CB103" s="553"/>
      <c r="CD103" s="587">
        <v>0.16666666666666699</v>
      </c>
      <c r="CE103" s="379"/>
      <c r="CF103" s="379"/>
      <c r="CG103" s="379"/>
      <c r="CH103" s="379"/>
      <c r="CI103" s="379"/>
      <c r="CJ103" s="379">
        <v>5288</v>
      </c>
      <c r="CK103" s="379">
        <v>4644</v>
      </c>
      <c r="CL103" s="379">
        <v>4242</v>
      </c>
      <c r="CM103" s="379">
        <v>4351</v>
      </c>
      <c r="CN103" s="379">
        <v>4904</v>
      </c>
      <c r="CO103" s="379">
        <v>4969</v>
      </c>
      <c r="CP103" s="683"/>
      <c r="CQ103" s="447">
        <f t="shared" si="281"/>
        <v>4733</v>
      </c>
      <c r="CR103" s="446">
        <f t="shared" si="282"/>
        <v>396.96045143061798</v>
      </c>
      <c r="CS103" s="463"/>
      <c r="CT103" s="556"/>
      <c r="CU103" s="458"/>
      <c r="CV103" s="462"/>
      <c r="CX103" s="460">
        <v>0.16666666666666699</v>
      </c>
      <c r="CY103">
        <f t="shared" si="283"/>
        <v>0</v>
      </c>
      <c r="CZ103">
        <f t="shared" si="259"/>
        <v>0</v>
      </c>
      <c r="DA103">
        <f t="shared" si="259"/>
        <v>0</v>
      </c>
      <c r="DB103">
        <f t="shared" si="259"/>
        <v>0</v>
      </c>
      <c r="DC103">
        <f t="shared" si="259"/>
        <v>0</v>
      </c>
      <c r="DD103">
        <f t="shared" si="259"/>
        <v>96.60211910851298</v>
      </c>
      <c r="DE103">
        <f t="shared" si="260"/>
        <v>88.676723314874934</v>
      </c>
      <c r="DF103">
        <f t="shared" si="260"/>
        <v>90.737967914438499</v>
      </c>
      <c r="DG103">
        <f t="shared" si="260"/>
        <v>94.813684898670729</v>
      </c>
      <c r="DH103">
        <f t="shared" si="260"/>
        <v>90.680473372781066</v>
      </c>
      <c r="DI103">
        <f t="shared" si="260"/>
        <v>90.625569943461599</v>
      </c>
      <c r="DK103" s="377">
        <f t="shared" si="261"/>
        <v>50.194230777521803</v>
      </c>
      <c r="DL103" s="365">
        <f t="shared" si="262"/>
        <v>48.104488024814195</v>
      </c>
      <c r="DM103" s="592"/>
      <c r="DN103" s="545"/>
      <c r="DO103" s="554"/>
      <c r="DP103" s="553"/>
      <c r="DR103" s="587">
        <v>0.16666666666666699</v>
      </c>
      <c r="DS103" s="379"/>
      <c r="DT103" s="379"/>
      <c r="DU103" s="379"/>
      <c r="DV103" s="379"/>
      <c r="DW103" s="379"/>
      <c r="DX103" s="379">
        <v>5101</v>
      </c>
      <c r="DY103" s="379">
        <v>4739</v>
      </c>
      <c r="DZ103" s="379">
        <v>4555</v>
      </c>
      <c r="EA103" s="379">
        <v>4228</v>
      </c>
      <c r="EB103" s="379"/>
      <c r="EC103" s="379">
        <v>4895</v>
      </c>
      <c r="ED103" s="379">
        <v>5381</v>
      </c>
      <c r="EE103" s="447">
        <f t="shared" si="284"/>
        <v>4816.5</v>
      </c>
      <c r="EF103" s="446">
        <f t="shared" si="285"/>
        <v>406.56696865338188</v>
      </c>
      <c r="EG103" s="463"/>
      <c r="EH103" s="556"/>
      <c r="EI103" s="458"/>
      <c r="EJ103" s="462"/>
      <c r="EL103" s="460">
        <v>0.16666666666666699</v>
      </c>
      <c r="EM103">
        <f t="shared" si="286"/>
        <v>0</v>
      </c>
      <c r="EN103">
        <f t="shared" si="263"/>
        <v>0</v>
      </c>
      <c r="EO103">
        <f t="shared" si="263"/>
        <v>0</v>
      </c>
      <c r="EP103">
        <f t="shared" si="263"/>
        <v>0</v>
      </c>
      <c r="EQ103">
        <f t="shared" si="263"/>
        <v>0</v>
      </c>
      <c r="ER103">
        <f t="shared" si="263"/>
        <v>93.185970040189986</v>
      </c>
      <c r="ES103">
        <f t="shared" si="264"/>
        <v>90.490738972694302</v>
      </c>
      <c r="ET103">
        <f t="shared" si="264"/>
        <v>97.433155080213908</v>
      </c>
      <c r="EU103">
        <f t="shared" si="264"/>
        <v>92.133362388319895</v>
      </c>
      <c r="EV103">
        <f t="shared" si="264"/>
        <v>0</v>
      </c>
      <c r="EW103">
        <f t="shared" si="264"/>
        <v>89.275943826372426</v>
      </c>
      <c r="EX103">
        <f t="shared" si="264"/>
        <v>102.80855941918227</v>
      </c>
      <c r="EY103" s="377">
        <f t="shared" si="265"/>
        <v>42.047197300708227</v>
      </c>
      <c r="EZ103" s="365">
        <f t="shared" si="266"/>
        <v>48.3492857887436</v>
      </c>
      <c r="FA103" s="592"/>
      <c r="FB103" s="545"/>
      <c r="FC103" s="554"/>
      <c r="FD103" s="553"/>
      <c r="FF103" s="587">
        <v>0.16666666666666699</v>
      </c>
      <c r="FG103" s="379"/>
      <c r="FH103" s="379"/>
      <c r="FI103" s="379"/>
      <c r="FJ103" s="379"/>
      <c r="FK103" s="379"/>
      <c r="FL103" s="379">
        <v>5145</v>
      </c>
      <c r="FM103" s="379">
        <v>4450</v>
      </c>
      <c r="FN103" s="379">
        <v>4518</v>
      </c>
      <c r="FO103" s="379">
        <v>4076</v>
      </c>
      <c r="FP103" s="379">
        <v>4877</v>
      </c>
      <c r="FQ103" s="379">
        <v>4802</v>
      </c>
      <c r="FR103" s="379">
        <v>5296</v>
      </c>
      <c r="FS103" s="447">
        <f t="shared" si="287"/>
        <v>4737.7142857142853</v>
      </c>
      <c r="FT103" s="446">
        <f t="shared" si="288"/>
        <v>422.29875455089626</v>
      </c>
      <c r="FU103" s="463"/>
      <c r="FV103" s="556"/>
      <c r="FW103" s="458"/>
      <c r="FX103" s="462"/>
      <c r="FZ103" s="460">
        <v>0.16666666666666699</v>
      </c>
      <c r="GA103">
        <f t="shared" si="289"/>
        <v>0</v>
      </c>
      <c r="GB103">
        <f t="shared" si="267"/>
        <v>0</v>
      </c>
      <c r="GC103">
        <f t="shared" si="267"/>
        <v>0</v>
      </c>
      <c r="GD103">
        <f t="shared" si="267"/>
        <v>0</v>
      </c>
      <c r="GE103">
        <f t="shared" si="267"/>
        <v>0</v>
      </c>
      <c r="GF103">
        <f t="shared" si="267"/>
        <v>93.989769820971873</v>
      </c>
      <c r="GG103">
        <f t="shared" si="268"/>
        <v>84.972312392591178</v>
      </c>
      <c r="GH103">
        <f t="shared" si="268"/>
        <v>96.641711229946523</v>
      </c>
      <c r="GI103">
        <f t="shared" si="268"/>
        <v>88.821093920244067</v>
      </c>
      <c r="GJ103">
        <f t="shared" si="268"/>
        <v>90.181213017751489</v>
      </c>
      <c r="GK103">
        <f t="shared" si="268"/>
        <v>87.579792084625211</v>
      </c>
      <c r="GL103">
        <f t="shared" si="268"/>
        <v>101.18456247611769</v>
      </c>
      <c r="GM103" s="377">
        <f t="shared" si="269"/>
        <v>49.289626587830028</v>
      </c>
      <c r="GN103" s="365">
        <f t="shared" si="270"/>
        <v>47.288379926868807</v>
      </c>
      <c r="GO103" s="592"/>
      <c r="GP103" s="545"/>
      <c r="GQ103" s="554"/>
      <c r="GR103" s="553"/>
      <c r="GT103" s="587">
        <v>0.16666666666666699</v>
      </c>
      <c r="GU103" s="379"/>
      <c r="GV103" s="379"/>
      <c r="GW103" s="379"/>
      <c r="GX103" s="379"/>
      <c r="GY103" s="379"/>
      <c r="GZ103" s="379">
        <v>5129</v>
      </c>
      <c r="HA103" s="379">
        <v>4802</v>
      </c>
      <c r="HB103" s="379">
        <v>4383</v>
      </c>
      <c r="HC103" s="379">
        <v>4089</v>
      </c>
      <c r="HD103" s="379">
        <v>4857</v>
      </c>
      <c r="HE103" s="379">
        <v>4967</v>
      </c>
      <c r="HF103" s="683"/>
      <c r="HG103" s="447">
        <f t="shared" si="290"/>
        <v>4704.5</v>
      </c>
      <c r="HH103" s="446">
        <f t="shared" si="291"/>
        <v>390.91469657714327</v>
      </c>
      <c r="HI103" s="463"/>
      <c r="HJ103" s="556"/>
      <c r="HK103" s="458"/>
      <c r="HL103" s="462"/>
      <c r="HN103" s="460">
        <v>0.16666666666666699</v>
      </c>
      <c r="HO103">
        <f t="shared" si="292"/>
        <v>0</v>
      </c>
      <c r="HP103">
        <f t="shared" si="271"/>
        <v>0</v>
      </c>
      <c r="HQ103">
        <f t="shared" si="271"/>
        <v>0</v>
      </c>
      <c r="HR103">
        <f t="shared" si="271"/>
        <v>0</v>
      </c>
      <c r="HS103">
        <f t="shared" si="271"/>
        <v>0</v>
      </c>
      <c r="HT103">
        <f t="shared" si="271"/>
        <v>93.69747899159664</v>
      </c>
      <c r="HU103">
        <f t="shared" si="272"/>
        <v>91.693717777353442</v>
      </c>
      <c r="HV103">
        <f t="shared" si="272"/>
        <v>93.754010695187162</v>
      </c>
      <c r="HW103">
        <f t="shared" si="272"/>
        <v>89.104380039224225</v>
      </c>
      <c r="HX103">
        <f t="shared" si="272"/>
        <v>89.81139053254438</v>
      </c>
      <c r="HY103">
        <f t="shared" si="272"/>
        <v>90.589093561918659</v>
      </c>
      <c r="HZ103">
        <f t="shared" si="272"/>
        <v>0</v>
      </c>
      <c r="IA103" s="377">
        <f t="shared" si="273"/>
        <v>49.877279236165855</v>
      </c>
      <c r="IB103" s="365">
        <f t="shared" si="274"/>
        <v>47.774111640671649</v>
      </c>
      <c r="IC103" s="592"/>
      <c r="ID103" s="545"/>
      <c r="IE103" s="554"/>
      <c r="IF103" s="553"/>
    </row>
    <row r="104" spans="2:240" ht="16.5" thickTop="1" thickBot="1" x14ac:dyDescent="0.4">
      <c r="B104" s="590">
        <v>0.180555555555556</v>
      </c>
      <c r="C104" s="379"/>
      <c r="D104" s="379"/>
      <c r="E104" s="379"/>
      <c r="F104" s="379"/>
      <c r="G104" s="379"/>
      <c r="H104" s="379">
        <v>4875</v>
      </c>
      <c r="I104">
        <v>4572</v>
      </c>
      <c r="J104" s="379">
        <v>4441</v>
      </c>
      <c r="K104" s="379">
        <v>4287</v>
      </c>
      <c r="L104" s="379">
        <v>4828</v>
      </c>
      <c r="M104" s="379">
        <v>4809</v>
      </c>
      <c r="N104" s="379">
        <v>5199</v>
      </c>
      <c r="O104" s="447">
        <f t="shared" si="275"/>
        <v>4715.8571428571431</v>
      </c>
      <c r="P104" s="446">
        <f t="shared" si="276"/>
        <v>305.55001149371526</v>
      </c>
      <c r="Q104" s="459" t="s">
        <v>183</v>
      </c>
      <c r="R104" s="458">
        <f>AVERAGE(C104:C106,D104:D106,E104:E106,F104:F106,G104:G106,H104:H106,I104:I106,N104:N106,M104:M106,L104:L106,K104:K106,J104:J106)</f>
        <v>4738.9047619047615</v>
      </c>
      <c r="S104" s="458">
        <f>STDEV(C104:N106)</f>
        <v>291.26652824550661</v>
      </c>
      <c r="T104" s="457">
        <f>S104/SQRT(10)</f>
        <v>92.106563542556771</v>
      </c>
      <c r="V104" s="615">
        <v>0.180555555555556</v>
      </c>
      <c r="W104">
        <f t="shared" si="277"/>
        <v>0</v>
      </c>
      <c r="X104">
        <f t="shared" si="250"/>
        <v>0</v>
      </c>
      <c r="Y104">
        <f t="shared" si="250"/>
        <v>0</v>
      </c>
      <c r="Z104">
        <f t="shared" si="250"/>
        <v>0</v>
      </c>
      <c r="AA104">
        <f t="shared" si="250"/>
        <v>0</v>
      </c>
      <c r="AB104">
        <f t="shared" si="250"/>
        <v>89.057362075264891</v>
      </c>
      <c r="AC104">
        <f t="shared" si="250"/>
        <v>87.301890395264465</v>
      </c>
      <c r="AD104">
        <f t="shared" si="251"/>
        <v>94.994652406417117</v>
      </c>
      <c r="AE104">
        <f t="shared" si="251"/>
        <v>93.419045543691439</v>
      </c>
      <c r="AF104">
        <f t="shared" si="251"/>
        <v>89.275147928994087</v>
      </c>
      <c r="AG104">
        <f t="shared" si="251"/>
        <v>87.707459420025529</v>
      </c>
      <c r="AH104">
        <f t="shared" si="251"/>
        <v>99.331295376385171</v>
      </c>
      <c r="AI104" s="377">
        <f t="shared" si="252"/>
        <v>49.25050525178704</v>
      </c>
      <c r="AJ104" s="365">
        <f t="shared" si="253"/>
        <v>47.206833610232508</v>
      </c>
      <c r="AK104" s="591" t="s">
        <v>183</v>
      </c>
      <c r="AL104" s="545">
        <f>AVERAGE(W104:W106,X104:X106,Y104:Y106,Z104:Z106,AA104:AA106,AB104:AB106,AG104:AG106)</f>
        <v>25.622497609372907</v>
      </c>
      <c r="AM104" s="545">
        <f>STDEV(W104:AG106)</f>
        <v>46.035245166130544</v>
      </c>
      <c r="AN104" s="548">
        <f>AM104/SQRT(10)</f>
        <v>14.557622736922898</v>
      </c>
      <c r="AP104" s="590">
        <v>0.180555555555556</v>
      </c>
      <c r="AQ104" s="379"/>
      <c r="AR104" s="379"/>
      <c r="AS104" s="379"/>
      <c r="AT104" s="379"/>
      <c r="AU104" s="379"/>
      <c r="AV104" s="379">
        <v>5072</v>
      </c>
      <c r="AW104" s="379">
        <v>4840</v>
      </c>
      <c r="AX104" s="379">
        <v>4388</v>
      </c>
      <c r="AY104" s="379">
        <v>4419</v>
      </c>
      <c r="AZ104" s="379">
        <v>4894</v>
      </c>
      <c r="BA104" s="379">
        <v>4844</v>
      </c>
      <c r="BB104" s="379">
        <v>5384</v>
      </c>
      <c r="BC104" s="447">
        <f t="shared" si="278"/>
        <v>4834.4285714285716</v>
      </c>
      <c r="BD104" s="446">
        <f t="shared" si="279"/>
        <v>349.76652076437944</v>
      </c>
      <c r="BE104" s="459" t="s">
        <v>183</v>
      </c>
      <c r="BF104" s="458">
        <f>AVERAGE(AQ104:AQ106,AR104:AR106,AS104:AS106,AT104:AT106,AU104:AU106,AV104:AV106,AW104:AW106,BB104:BB106,BA104:BA106,AZ104:AZ106,AY104:AY106,AX104:AX106)</f>
        <v>4829.333333333333</v>
      </c>
      <c r="BG104" s="458">
        <f>STDEV(AQ104:BB106)</f>
        <v>384.14767125850614</v>
      </c>
      <c r="BH104" s="457">
        <f>BG104/SQRT(10)</f>
        <v>121.47815990264804</v>
      </c>
      <c r="BJ104" s="615">
        <v>0.180555555555556</v>
      </c>
      <c r="BK104">
        <f t="shared" si="280"/>
        <v>0</v>
      </c>
      <c r="BL104">
        <f t="shared" si="254"/>
        <v>0</v>
      </c>
      <c r="BM104">
        <f t="shared" si="254"/>
        <v>0</v>
      </c>
      <c r="BN104">
        <f t="shared" si="254"/>
        <v>0</v>
      </c>
      <c r="BO104">
        <f t="shared" si="254"/>
        <v>0</v>
      </c>
      <c r="BP104">
        <f t="shared" si="254"/>
        <v>92.656192911947386</v>
      </c>
      <c r="BQ104">
        <f t="shared" si="255"/>
        <v>92.419324040481186</v>
      </c>
      <c r="BR104">
        <f t="shared" si="255"/>
        <v>93.860962566844918</v>
      </c>
      <c r="BS104">
        <f t="shared" si="255"/>
        <v>96.295489213336239</v>
      </c>
      <c r="BT104">
        <f t="shared" si="255"/>
        <v>90.495562130177504</v>
      </c>
      <c r="BU104">
        <f t="shared" si="256"/>
        <v>88.345796097027176</v>
      </c>
      <c r="BV104">
        <f t="shared" si="256"/>
        <v>102.86587695834926</v>
      </c>
      <c r="BW104" s="377">
        <f t="shared" si="257"/>
        <v>50.370302450892225</v>
      </c>
      <c r="BX104" s="365">
        <f t="shared" si="258"/>
        <v>48.264674941599118</v>
      </c>
      <c r="BY104" s="591" t="s">
        <v>183</v>
      </c>
      <c r="BZ104" s="545">
        <f>AVERAGE(BK104:BK106,BL104:BL106,BM104:BM106,BN104:BN106,BO104:BO106,BP104:BP106,BU104:BU106)</f>
        <v>25.767918757476743</v>
      </c>
      <c r="CA104" s="545">
        <f>STDEV(BK104:BU106)</f>
        <v>46.862569048805021</v>
      </c>
      <c r="CB104" s="548">
        <f>CA104/SQRT(10)</f>
        <v>14.819245520113425</v>
      </c>
      <c r="CD104" s="590">
        <v>0.180555555555556</v>
      </c>
      <c r="CE104" s="379"/>
      <c r="CF104" s="379"/>
      <c r="CG104" s="379"/>
      <c r="CH104" s="379"/>
      <c r="CI104" s="379"/>
      <c r="CJ104" s="379">
        <v>5123</v>
      </c>
      <c r="CK104" s="379">
        <v>4822</v>
      </c>
      <c r="CL104" s="379">
        <v>4419</v>
      </c>
      <c r="CM104" s="379">
        <v>4381</v>
      </c>
      <c r="CN104" s="379">
        <v>4916</v>
      </c>
      <c r="CO104" s="379">
        <v>4946</v>
      </c>
      <c r="CP104" s="683"/>
      <c r="CQ104" s="447">
        <f t="shared" si="281"/>
        <v>4767.833333333333</v>
      </c>
      <c r="CR104" s="446">
        <f t="shared" si="282"/>
        <v>301.36318067518908</v>
      </c>
      <c r="CS104" s="459" t="s">
        <v>183</v>
      </c>
      <c r="CT104" s="458">
        <f>AVERAGE(CE104:CE106,CF104:CF106,CG104:CG106,CH104:CH106,CI104:CI106,CJ104:CJ106,CK104:CK106,CP104:CP106,CO104:CO106,CN104:CN106,CM104:CM106,CL104:CL106)</f>
        <v>4727.5</v>
      </c>
      <c r="CU104" s="458">
        <f>STDEV(CE104:CP106)</f>
        <v>286.62832050871572</v>
      </c>
      <c r="CV104" s="457">
        <f>CU104/SQRT(10)</f>
        <v>90.639833471629373</v>
      </c>
      <c r="CX104" s="615">
        <v>0.180555555555556</v>
      </c>
      <c r="CY104">
        <f t="shared" si="283"/>
        <v>0</v>
      </c>
      <c r="CZ104">
        <f t="shared" si="259"/>
        <v>0</v>
      </c>
      <c r="DA104">
        <f t="shared" si="259"/>
        <v>0</v>
      </c>
      <c r="DB104">
        <f t="shared" si="259"/>
        <v>0</v>
      </c>
      <c r="DC104">
        <f t="shared" si="259"/>
        <v>0</v>
      </c>
      <c r="DD104">
        <f t="shared" si="259"/>
        <v>93.587869930580922</v>
      </c>
      <c r="DE104">
        <f t="shared" si="260"/>
        <v>92.075615810578569</v>
      </c>
      <c r="DF104">
        <f t="shared" si="260"/>
        <v>94.524064171122987</v>
      </c>
      <c r="DG104">
        <f t="shared" si="260"/>
        <v>95.467422096317279</v>
      </c>
      <c r="DH104">
        <f t="shared" si="260"/>
        <v>90.902366863905328</v>
      </c>
      <c r="DI104">
        <f t="shared" si="260"/>
        <v>90.206091555717677</v>
      </c>
      <c r="DK104" s="377">
        <f t="shared" si="261"/>
        <v>50.614857311656621</v>
      </c>
      <c r="DL104" s="365">
        <f t="shared" si="262"/>
        <v>48.482278702562219</v>
      </c>
      <c r="DM104" s="591" t="s">
        <v>183</v>
      </c>
      <c r="DN104" s="545">
        <f>AVERAGE(CY104:CY106,CZ104:CZ106,DA104:DA106,DB104:DB106,DC104:DC106,DD104:DD106,DI104:DI106)</f>
        <v>26.145152650661323</v>
      </c>
      <c r="DO104" s="545">
        <f>STDEV(CY104:DI106)</f>
        <v>46.575390720178476</v>
      </c>
      <c r="DP104" s="548">
        <f>DO104/SQRT(10)</f>
        <v>14.728431758803403</v>
      </c>
      <c r="DR104" s="590">
        <v>0.180555555555556</v>
      </c>
      <c r="DS104" s="379"/>
      <c r="DT104" s="379"/>
      <c r="DU104" s="379"/>
      <c r="DV104" s="379"/>
      <c r="DW104" s="379"/>
      <c r="DX104" s="379">
        <v>5109</v>
      </c>
      <c r="DY104" s="379">
        <v>4693</v>
      </c>
      <c r="DZ104" s="379">
        <v>4356</v>
      </c>
      <c r="EA104" s="379">
        <v>4397</v>
      </c>
      <c r="EB104" s="379"/>
      <c r="EC104" s="379">
        <v>4896</v>
      </c>
      <c r="ED104" s="379">
        <v>5493</v>
      </c>
      <c r="EE104" s="447">
        <f t="shared" si="284"/>
        <v>4824</v>
      </c>
      <c r="EF104" s="446">
        <f t="shared" si="285"/>
        <v>436.45939100906054</v>
      </c>
      <c r="EG104" s="459" t="s">
        <v>183</v>
      </c>
      <c r="EH104" s="458">
        <f>AVERAGE(DS104:DS106,DT104:DT106,DU104:DU106,DV104:DV106,DW104:DW106,DX104:DX106,DY104:DY106,ED104:ED106,EC104:EC106,EB104:EB106,EA104:EA106,DZ104:DZ106)</f>
        <v>4756.2777777777774</v>
      </c>
      <c r="EI104" s="458">
        <f>STDEV(DS104:ED106)</f>
        <v>421.2527263735206</v>
      </c>
      <c r="EJ104" s="457">
        <f>EI104/SQRT(10)</f>
        <v>133.21180858960071</v>
      </c>
      <c r="EL104" s="615">
        <v>0.180555555555556</v>
      </c>
      <c r="EM104">
        <f t="shared" si="286"/>
        <v>0</v>
      </c>
      <c r="EN104">
        <f t="shared" si="263"/>
        <v>0</v>
      </c>
      <c r="EO104">
        <f t="shared" si="263"/>
        <v>0</v>
      </c>
      <c r="EP104">
        <f t="shared" si="263"/>
        <v>0</v>
      </c>
      <c r="EQ104">
        <f t="shared" si="263"/>
        <v>0</v>
      </c>
      <c r="ER104">
        <f t="shared" si="263"/>
        <v>93.332115454877609</v>
      </c>
      <c r="ES104">
        <f t="shared" si="264"/>
        <v>89.612373496276504</v>
      </c>
      <c r="ET104">
        <f t="shared" si="264"/>
        <v>93.17647058823529</v>
      </c>
      <c r="EU104">
        <f t="shared" si="264"/>
        <v>95.816081935062101</v>
      </c>
      <c r="EV104">
        <f t="shared" si="264"/>
        <v>0</v>
      </c>
      <c r="EW104">
        <f t="shared" si="264"/>
        <v>89.294182017143896</v>
      </c>
      <c r="EX104">
        <f t="shared" si="264"/>
        <v>104.94841421474972</v>
      </c>
      <c r="EY104" s="377">
        <f t="shared" si="265"/>
        <v>41.930111226508672</v>
      </c>
      <c r="EZ104" s="365">
        <f t="shared" si="266"/>
        <v>48.205613705828</v>
      </c>
      <c r="FA104" s="591" t="s">
        <v>183</v>
      </c>
      <c r="FB104" s="545">
        <f>AVERAGE(EM104:EM106,EN104:EN106,EO104:EO106,EP104:EP106,EQ104:EQ106,ER104:ER106,EW104:EW106)</f>
        <v>25.724501633274297</v>
      </c>
      <c r="FC104" s="545">
        <f>STDEV(EM104:EW106)</f>
        <v>46.086453200712803</v>
      </c>
      <c r="FD104" s="548">
        <f>FC104/SQRT(10)</f>
        <v>14.573816139300959</v>
      </c>
      <c r="FF104" s="590">
        <v>0.180555555555556</v>
      </c>
      <c r="FG104" s="379"/>
      <c r="FH104" s="379"/>
      <c r="FI104" s="379"/>
      <c r="FJ104" s="379"/>
      <c r="FK104" s="379"/>
      <c r="FL104" s="379">
        <v>5037</v>
      </c>
      <c r="FM104" s="379">
        <v>4623</v>
      </c>
      <c r="FN104" s="379">
        <v>4378</v>
      </c>
      <c r="FO104" s="379">
        <v>4182</v>
      </c>
      <c r="FP104" s="379">
        <v>4950</v>
      </c>
      <c r="FQ104" s="379">
        <v>4808</v>
      </c>
      <c r="FR104" s="379">
        <v>5288</v>
      </c>
      <c r="FS104" s="447">
        <f t="shared" si="287"/>
        <v>4752.2857142857147</v>
      </c>
      <c r="FT104" s="446">
        <f t="shared" si="288"/>
        <v>385.63312197204323</v>
      </c>
      <c r="FU104" s="459" t="s">
        <v>183</v>
      </c>
      <c r="FV104" s="458">
        <f>AVERAGE(FG104:FG106,FH104:FH106,FI104:FI106,FJ104:FJ106,FK104:FK106,FL104:FL106,FM104:FM106,FR104:FR106,FQ104:FQ106,FP104:FP106,FO104:FO106,FN104:FN106)</f>
        <v>4711.0476190476193</v>
      </c>
      <c r="FW104" s="458">
        <f>STDEV(FG104:FR106)</f>
        <v>381.12589471072101</v>
      </c>
      <c r="FX104" s="457">
        <f>FW104/SQRT(10)</f>
        <v>120.52259025553988</v>
      </c>
      <c r="FZ104" s="615">
        <v>0.180555555555556</v>
      </c>
      <c r="GA104">
        <f t="shared" si="289"/>
        <v>0</v>
      </c>
      <c r="GB104">
        <f t="shared" si="267"/>
        <v>0</v>
      </c>
      <c r="GC104">
        <f t="shared" si="267"/>
        <v>0</v>
      </c>
      <c r="GD104">
        <f t="shared" si="267"/>
        <v>0</v>
      </c>
      <c r="GE104">
        <f t="shared" si="267"/>
        <v>0</v>
      </c>
      <c r="GF104">
        <f t="shared" si="267"/>
        <v>92.016806722689068</v>
      </c>
      <c r="GG104">
        <f t="shared" si="268"/>
        <v>88.275730379988545</v>
      </c>
      <c r="GH104">
        <f t="shared" si="268"/>
        <v>93.64705882352942</v>
      </c>
      <c r="GI104">
        <f t="shared" si="268"/>
        <v>91.130965351928523</v>
      </c>
      <c r="GJ104">
        <f t="shared" si="268"/>
        <v>91.531065088757401</v>
      </c>
      <c r="GK104">
        <f t="shared" si="268"/>
        <v>87.689221229254059</v>
      </c>
      <c r="GL104">
        <f t="shared" si="268"/>
        <v>101.03171570500574</v>
      </c>
      <c r="GM104" s="377">
        <f t="shared" si="269"/>
        <v>49.480986145104275</v>
      </c>
      <c r="GN104" s="365">
        <f t="shared" si="270"/>
        <v>47.40211943900453</v>
      </c>
      <c r="GO104" s="591" t="s">
        <v>183</v>
      </c>
      <c r="GP104" s="545">
        <f>AVERAGE(GA104:GA106,GB104:GB106,GC104:GC106,GD104:GD106,GE104:GE106,GF104:GF106,GK104:GK106)</f>
        <v>25.631193885383894</v>
      </c>
      <c r="GQ104" s="545">
        <f>STDEV(GA104:GK106)</f>
        <v>45.460742834187087</v>
      </c>
      <c r="GR104" s="548">
        <f>GQ104/SQRT(10)</f>
        <v>14.375949147920956</v>
      </c>
      <c r="GT104" s="590">
        <v>0.180555555555556</v>
      </c>
      <c r="GU104" s="379"/>
      <c r="GV104" s="379"/>
      <c r="GW104" s="379"/>
      <c r="GX104" s="379"/>
      <c r="GY104" s="379"/>
      <c r="GZ104" s="379">
        <v>5041</v>
      </c>
      <c r="HA104" s="379">
        <v>4926</v>
      </c>
      <c r="HB104" s="379">
        <v>4400</v>
      </c>
      <c r="HC104" s="379">
        <v>4112</v>
      </c>
      <c r="HD104" s="379">
        <v>4808</v>
      </c>
      <c r="HE104" s="379">
        <v>5101</v>
      </c>
      <c r="HF104" s="683"/>
      <c r="HG104" s="447">
        <f t="shared" si="290"/>
        <v>4731.333333333333</v>
      </c>
      <c r="HH104" s="446">
        <f t="shared" si="291"/>
        <v>392.34559595676188</v>
      </c>
      <c r="HI104" s="459" t="s">
        <v>183</v>
      </c>
      <c r="HJ104" s="458">
        <f>AVERAGE(GU104:GU106,GV104:GV106,GW104:GW106,GX104:GX106,GY104:GY106,GZ104:GZ106,HA104:HA106,HF104:HF106,HE104:HE106,HD104:HD106,HC104:HC106,HB104:HB106)</f>
        <v>4662.2222222222226</v>
      </c>
      <c r="HK104" s="458">
        <f>STDEV(GU104:HF106)</f>
        <v>358.97526632076671</v>
      </c>
      <c r="HL104" s="457">
        <f>HK104/SQRT(10)</f>
        <v>113.51794652391548</v>
      </c>
      <c r="HN104" s="615">
        <v>0.180555555555556</v>
      </c>
      <c r="HO104">
        <f t="shared" si="292"/>
        <v>0</v>
      </c>
      <c r="HP104">
        <f t="shared" si="271"/>
        <v>0</v>
      </c>
      <c r="HQ104">
        <f t="shared" si="271"/>
        <v>0</v>
      </c>
      <c r="HR104">
        <f t="shared" si="271"/>
        <v>0</v>
      </c>
      <c r="HS104">
        <f t="shared" si="271"/>
        <v>0</v>
      </c>
      <c r="HT104">
        <f t="shared" si="271"/>
        <v>92.08987943003288</v>
      </c>
      <c r="HU104">
        <f t="shared" si="272"/>
        <v>94.061485583349253</v>
      </c>
      <c r="HV104">
        <f t="shared" si="272"/>
        <v>94.117647058823522</v>
      </c>
      <c r="HW104">
        <f t="shared" si="272"/>
        <v>89.605578557419918</v>
      </c>
      <c r="HX104">
        <f t="shared" si="272"/>
        <v>88.905325443786992</v>
      </c>
      <c r="HY104">
        <f t="shared" si="272"/>
        <v>93.033011125296369</v>
      </c>
      <c r="HZ104">
        <f t="shared" si="272"/>
        <v>0</v>
      </c>
      <c r="IA104" s="377">
        <f t="shared" si="273"/>
        <v>50.164811563518995</v>
      </c>
      <c r="IB104" s="365">
        <f t="shared" si="274"/>
        <v>48.05528763846074</v>
      </c>
      <c r="IC104" s="591" t="s">
        <v>183</v>
      </c>
      <c r="ID104" s="545">
        <f>AVERAGE(HO104:HO106,HP104:HP106,HQ104:HQ106,HR104:HR106,HS104:HS106,HT104:HT106,HY104:HY106)</f>
        <v>26.072512916703523</v>
      </c>
      <c r="IE104" s="545">
        <f>STDEV(HO104:HY106)</f>
        <v>45.895873193803354</v>
      </c>
      <c r="IF104" s="548">
        <f>IE104/SQRT(10)</f>
        <v>14.51354944946851</v>
      </c>
    </row>
    <row r="105" spans="2:240" ht="16.5" thickTop="1" thickBot="1" x14ac:dyDescent="0.4">
      <c r="B105" s="587">
        <v>0.194444444444445</v>
      </c>
      <c r="C105" s="379"/>
      <c r="D105" s="379"/>
      <c r="E105" s="379"/>
      <c r="F105" s="379"/>
      <c r="G105" s="379"/>
      <c r="H105" s="393">
        <v>5151</v>
      </c>
      <c r="I105">
        <v>4656</v>
      </c>
      <c r="J105" s="393">
        <v>4469</v>
      </c>
      <c r="K105" s="393">
        <v>4497</v>
      </c>
      <c r="L105" s="393">
        <v>4808</v>
      </c>
      <c r="M105" s="393">
        <v>4928</v>
      </c>
      <c r="N105" s="393">
        <v>5126</v>
      </c>
      <c r="O105" s="447">
        <f t="shared" si="275"/>
        <v>4805</v>
      </c>
      <c r="P105" s="446">
        <f t="shared" si="276"/>
        <v>279.24183067728228</v>
      </c>
      <c r="Q105" s="455"/>
      <c r="R105" s="458"/>
      <c r="S105" s="454"/>
      <c r="T105" s="453"/>
      <c r="V105" s="448">
        <v>0.194444444444445</v>
      </c>
      <c r="W105">
        <f t="shared" si="277"/>
        <v>0</v>
      </c>
      <c r="X105">
        <f t="shared" si="250"/>
        <v>0</v>
      </c>
      <c r="Y105">
        <f t="shared" si="250"/>
        <v>0</v>
      </c>
      <c r="Z105">
        <f t="shared" si="250"/>
        <v>0</v>
      </c>
      <c r="AA105">
        <f t="shared" si="250"/>
        <v>0</v>
      </c>
      <c r="AB105">
        <f t="shared" si="250"/>
        <v>94.099378881987576</v>
      </c>
      <c r="AC105">
        <f t="shared" si="250"/>
        <v>88.905862134810008</v>
      </c>
      <c r="AD105">
        <f t="shared" si="251"/>
        <v>95.593582887700535</v>
      </c>
      <c r="AE105">
        <f t="shared" si="251"/>
        <v>97.995205927217256</v>
      </c>
      <c r="AF105">
        <f t="shared" si="251"/>
        <v>88.905325443786992</v>
      </c>
      <c r="AG105">
        <f t="shared" si="251"/>
        <v>89.877804121831119</v>
      </c>
      <c r="AH105">
        <f t="shared" si="251"/>
        <v>97.936568589988539</v>
      </c>
      <c r="AI105" s="377">
        <f t="shared" si="252"/>
        <v>50.488832672484861</v>
      </c>
      <c r="AJ105" s="365">
        <f t="shared" si="253"/>
        <v>48.416909233274147</v>
      </c>
      <c r="AK105" s="546"/>
      <c r="AL105" s="545"/>
      <c r="AM105" s="544"/>
      <c r="AN105" s="543"/>
      <c r="AP105" s="587">
        <v>0.194444444444445</v>
      </c>
      <c r="AQ105" s="379"/>
      <c r="AR105" s="379"/>
      <c r="AS105" s="379"/>
      <c r="AT105" s="379"/>
      <c r="AU105" s="379"/>
      <c r="AV105" s="393">
        <v>5038</v>
      </c>
      <c r="AW105" s="393">
        <v>4707</v>
      </c>
      <c r="AX105" s="393">
        <v>4487</v>
      </c>
      <c r="AY105" s="393">
        <v>4510</v>
      </c>
      <c r="AZ105" s="393">
        <v>4840</v>
      </c>
      <c r="BA105" s="393">
        <v>4833</v>
      </c>
      <c r="BB105" s="393">
        <v>5285</v>
      </c>
      <c r="BC105" s="447">
        <f t="shared" si="278"/>
        <v>4814.2857142857147</v>
      </c>
      <c r="BD105" s="446">
        <f t="shared" si="279"/>
        <v>283.97400954178551</v>
      </c>
      <c r="BE105" s="455"/>
      <c r="BF105" s="458"/>
      <c r="BG105" s="454"/>
      <c r="BH105" s="453"/>
      <c r="BJ105" s="448">
        <v>0.194444444444445</v>
      </c>
      <c r="BK105">
        <f t="shared" si="280"/>
        <v>0</v>
      </c>
      <c r="BL105">
        <f t="shared" si="254"/>
        <v>0</v>
      </c>
      <c r="BM105">
        <f t="shared" si="254"/>
        <v>0</v>
      </c>
      <c r="BN105">
        <f t="shared" si="254"/>
        <v>0</v>
      </c>
      <c r="BO105">
        <f t="shared" si="254"/>
        <v>0</v>
      </c>
      <c r="BP105">
        <f t="shared" si="254"/>
        <v>92.035074899525029</v>
      </c>
      <c r="BQ105">
        <f t="shared" si="255"/>
        <v>89.879702119534088</v>
      </c>
      <c r="BR105">
        <f t="shared" si="255"/>
        <v>95.978609625668454</v>
      </c>
      <c r="BS105">
        <f t="shared" si="255"/>
        <v>98.278492046197428</v>
      </c>
      <c r="BT105">
        <f t="shared" si="255"/>
        <v>89.497041420118336</v>
      </c>
      <c r="BU105">
        <f t="shared" si="256"/>
        <v>88.14517599854095</v>
      </c>
      <c r="BV105">
        <f t="shared" si="256"/>
        <v>100.97439816583875</v>
      </c>
      <c r="BW105" s="377">
        <f t="shared" si="257"/>
        <v>50.346736009962207</v>
      </c>
      <c r="BX105" s="365">
        <f t="shared" si="258"/>
        <v>48.286573443092202</v>
      </c>
      <c r="BY105" s="546"/>
      <c r="BZ105" s="545"/>
      <c r="CA105" s="544"/>
      <c r="CB105" s="543"/>
      <c r="CD105" s="587">
        <v>0.194444444444445</v>
      </c>
      <c r="CE105" s="379"/>
      <c r="CF105" s="379"/>
      <c r="CG105" s="379"/>
      <c r="CH105" s="379"/>
      <c r="CI105" s="379"/>
      <c r="CJ105" s="393">
        <v>5199</v>
      </c>
      <c r="CK105" s="393">
        <v>4706</v>
      </c>
      <c r="CL105" s="393">
        <v>4436</v>
      </c>
      <c r="CM105" s="393">
        <v>4316</v>
      </c>
      <c r="CN105" s="393">
        <v>4871</v>
      </c>
      <c r="CO105" s="393">
        <v>4868</v>
      </c>
      <c r="CP105" s="683"/>
      <c r="CQ105" s="447">
        <f t="shared" si="281"/>
        <v>4732.666666666667</v>
      </c>
      <c r="CR105" s="446">
        <f t="shared" si="282"/>
        <v>321.63685526796621</v>
      </c>
      <c r="CS105" s="455"/>
      <c r="CT105" s="458"/>
      <c r="CU105" s="454"/>
      <c r="CV105" s="453"/>
      <c r="CX105" s="448">
        <v>0.194444444444445</v>
      </c>
      <c r="CY105">
        <f t="shared" si="283"/>
        <v>0</v>
      </c>
      <c r="CZ105">
        <f t="shared" si="259"/>
        <v>0</v>
      </c>
      <c r="DA105">
        <f t="shared" si="259"/>
        <v>0</v>
      </c>
      <c r="DB105">
        <f t="shared" si="259"/>
        <v>0</v>
      </c>
      <c r="DC105">
        <f t="shared" si="259"/>
        <v>0</v>
      </c>
      <c r="DD105">
        <f t="shared" si="259"/>
        <v>94.97625137011326</v>
      </c>
      <c r="DE105">
        <f t="shared" si="260"/>
        <v>89.860607217872825</v>
      </c>
      <c r="DF105">
        <f t="shared" si="260"/>
        <v>94.887700534759361</v>
      </c>
      <c r="DG105">
        <f t="shared" si="260"/>
        <v>94.050991501416419</v>
      </c>
      <c r="DH105">
        <f t="shared" si="260"/>
        <v>90.070266272189343</v>
      </c>
      <c r="DI105">
        <f t="shared" si="260"/>
        <v>88.783512675542582</v>
      </c>
      <c r="DK105" s="377">
        <f t="shared" si="261"/>
        <v>50.239029961081265</v>
      </c>
      <c r="DL105" s="365">
        <f t="shared" si="262"/>
        <v>48.14175455119404</v>
      </c>
      <c r="DM105" s="546"/>
      <c r="DN105" s="545"/>
      <c r="DO105" s="544"/>
      <c r="DP105" s="543"/>
      <c r="DR105" s="587">
        <v>0.194444444444445</v>
      </c>
      <c r="DS105" s="379"/>
      <c r="DT105" s="379"/>
      <c r="DU105" s="379"/>
      <c r="DV105" s="379"/>
      <c r="DW105" s="379"/>
      <c r="DX105" s="393">
        <v>5057</v>
      </c>
      <c r="DY105" s="393">
        <v>4717</v>
      </c>
      <c r="DZ105" s="393">
        <v>4416</v>
      </c>
      <c r="EA105" s="393">
        <v>4302</v>
      </c>
      <c r="EB105" s="379"/>
      <c r="EC105" s="393">
        <v>4810</v>
      </c>
      <c r="ED105" s="393">
        <v>5327</v>
      </c>
      <c r="EE105" s="447">
        <f t="shared" si="284"/>
        <v>4771.5</v>
      </c>
      <c r="EF105" s="446">
        <f t="shared" si="285"/>
        <v>385.05934607538097</v>
      </c>
      <c r="EG105" s="455"/>
      <c r="EH105" s="458"/>
      <c r="EI105" s="454"/>
      <c r="EJ105" s="453"/>
      <c r="EL105" s="448">
        <v>0.194444444444445</v>
      </c>
      <c r="EM105">
        <f t="shared" si="286"/>
        <v>0</v>
      </c>
      <c r="EN105">
        <f t="shared" si="263"/>
        <v>0</v>
      </c>
      <c r="EO105">
        <f t="shared" si="263"/>
        <v>0</v>
      </c>
      <c r="EP105">
        <f t="shared" si="263"/>
        <v>0</v>
      </c>
      <c r="EQ105">
        <f t="shared" si="263"/>
        <v>0</v>
      </c>
      <c r="ER105">
        <f t="shared" si="263"/>
        <v>92.382170259408113</v>
      </c>
      <c r="ES105">
        <f t="shared" si="264"/>
        <v>90.070651136146651</v>
      </c>
      <c r="ET105">
        <f t="shared" si="264"/>
        <v>94.459893048128336</v>
      </c>
      <c r="EU105">
        <f t="shared" si="264"/>
        <v>93.745914142514707</v>
      </c>
      <c r="EV105">
        <f t="shared" si="264"/>
        <v>0</v>
      </c>
      <c r="EW105">
        <f t="shared" si="264"/>
        <v>87.725697610796999</v>
      </c>
      <c r="EX105">
        <f t="shared" si="264"/>
        <v>101.77684371417655</v>
      </c>
      <c r="EY105" s="377">
        <f t="shared" si="265"/>
        <v>41.671302381544983</v>
      </c>
      <c r="EZ105" s="365">
        <f t="shared" si="266"/>
        <v>47.90874820780914</v>
      </c>
      <c r="FA105" s="546"/>
      <c r="FB105" s="545"/>
      <c r="FC105" s="544"/>
      <c r="FD105" s="543"/>
      <c r="FF105" s="587">
        <v>0.194444444444445</v>
      </c>
      <c r="FG105" s="379"/>
      <c r="FH105" s="379"/>
      <c r="FI105" s="379"/>
      <c r="FJ105" s="379"/>
      <c r="FK105" s="379"/>
      <c r="FL105" s="393">
        <v>4943</v>
      </c>
      <c r="FM105" s="393">
        <v>4686</v>
      </c>
      <c r="FN105" s="393">
        <v>4387</v>
      </c>
      <c r="FO105" s="393">
        <v>4123</v>
      </c>
      <c r="FP105" s="393">
        <v>4815</v>
      </c>
      <c r="FQ105" s="393">
        <v>4844</v>
      </c>
      <c r="FR105" s="393">
        <v>5284</v>
      </c>
      <c r="FS105" s="447">
        <f t="shared" si="287"/>
        <v>4726</v>
      </c>
      <c r="FT105" s="446">
        <f t="shared" si="288"/>
        <v>378.68808624865221</v>
      </c>
      <c r="FU105" s="455"/>
      <c r="FV105" s="458"/>
      <c r="FW105" s="454"/>
      <c r="FX105" s="453"/>
      <c r="FZ105" s="448">
        <v>0.194444444444445</v>
      </c>
      <c r="GA105">
        <f t="shared" si="289"/>
        <v>0</v>
      </c>
      <c r="GB105">
        <f t="shared" si="267"/>
        <v>0</v>
      </c>
      <c r="GC105">
        <f t="shared" si="267"/>
        <v>0</v>
      </c>
      <c r="GD105">
        <f t="shared" si="267"/>
        <v>0</v>
      </c>
      <c r="GE105">
        <f t="shared" si="267"/>
        <v>0</v>
      </c>
      <c r="GF105">
        <f t="shared" si="267"/>
        <v>90.29959810010962</v>
      </c>
      <c r="GG105">
        <f t="shared" si="268"/>
        <v>89.478709184647698</v>
      </c>
      <c r="GH105">
        <f t="shared" si="268"/>
        <v>93.839572192513359</v>
      </c>
      <c r="GI105">
        <f t="shared" si="268"/>
        <v>89.84528219655698</v>
      </c>
      <c r="GJ105">
        <f t="shared" si="268"/>
        <v>89.03476331360946</v>
      </c>
      <c r="GK105">
        <f t="shared" si="268"/>
        <v>88.345796097027176</v>
      </c>
      <c r="GL105">
        <f t="shared" si="268"/>
        <v>100.95529231944975</v>
      </c>
      <c r="GM105" s="377">
        <f t="shared" si="269"/>
        <v>49.167611007678573</v>
      </c>
      <c r="GN105" s="365">
        <f t="shared" si="270"/>
        <v>47.094237363765188</v>
      </c>
      <c r="GO105" s="546"/>
      <c r="GP105" s="545"/>
      <c r="GQ105" s="544"/>
      <c r="GR105" s="543"/>
      <c r="GT105" s="587">
        <v>0.194444444444445</v>
      </c>
      <c r="GU105" s="379"/>
      <c r="GV105" s="379"/>
      <c r="GW105" s="379"/>
      <c r="GX105" s="379"/>
      <c r="GY105" s="379"/>
      <c r="GZ105" s="393">
        <v>5228</v>
      </c>
      <c r="HA105" s="393">
        <v>4598</v>
      </c>
      <c r="HB105" s="393">
        <v>4513</v>
      </c>
      <c r="HC105" s="393">
        <v>4248</v>
      </c>
      <c r="HD105" s="393">
        <v>4809</v>
      </c>
      <c r="HE105" s="393">
        <v>4899</v>
      </c>
      <c r="HF105" s="683"/>
      <c r="HG105" s="447">
        <f t="shared" si="290"/>
        <v>4715.833333333333</v>
      </c>
      <c r="HH105" s="446">
        <f t="shared" si="291"/>
        <v>340.1290441386426</v>
      </c>
      <c r="HI105" s="455"/>
      <c r="HJ105" s="458"/>
      <c r="HK105" s="454"/>
      <c r="HL105" s="453"/>
      <c r="HN105" s="448">
        <v>0.194444444444445</v>
      </c>
      <c r="HO105">
        <f t="shared" si="292"/>
        <v>0</v>
      </c>
      <c r="HP105">
        <f t="shared" si="271"/>
        <v>0</v>
      </c>
      <c r="HQ105">
        <f t="shared" si="271"/>
        <v>0</v>
      </c>
      <c r="HR105">
        <f t="shared" si="271"/>
        <v>0</v>
      </c>
      <c r="HS105">
        <f t="shared" si="271"/>
        <v>0</v>
      </c>
      <c r="HT105">
        <f t="shared" si="271"/>
        <v>95.50602849835586</v>
      </c>
      <c r="HU105">
        <f t="shared" si="272"/>
        <v>87.798357838457136</v>
      </c>
      <c r="HV105">
        <f t="shared" si="272"/>
        <v>96.534759358288767</v>
      </c>
      <c r="HW105">
        <f t="shared" si="272"/>
        <v>92.569187186750924</v>
      </c>
      <c r="HX105">
        <f t="shared" si="272"/>
        <v>88.923816568047343</v>
      </c>
      <c r="HY105">
        <f t="shared" si="272"/>
        <v>89.34889658945832</v>
      </c>
      <c r="HZ105">
        <f t="shared" si="272"/>
        <v>0</v>
      </c>
      <c r="IA105" s="377">
        <f t="shared" si="273"/>
        <v>50.061913276305297</v>
      </c>
      <c r="IB105" s="365">
        <f t="shared" si="274"/>
        <v>48.000511460286532</v>
      </c>
      <c r="IC105" s="546"/>
      <c r="ID105" s="545"/>
      <c r="IE105" s="544"/>
      <c r="IF105" s="543"/>
    </row>
    <row r="106" spans="2:240" ht="16.5" thickTop="1" thickBot="1" x14ac:dyDescent="0.4">
      <c r="B106" s="614">
        <v>0.20833333333333301</v>
      </c>
      <c r="C106" s="393"/>
      <c r="D106" s="393"/>
      <c r="E106" s="393"/>
      <c r="F106" s="393"/>
      <c r="G106" s="393"/>
      <c r="H106" s="379">
        <v>4883</v>
      </c>
      <c r="I106">
        <v>4617</v>
      </c>
      <c r="J106" s="379">
        <v>4346</v>
      </c>
      <c r="K106" s="379">
        <v>4231</v>
      </c>
      <c r="L106" s="379">
        <v>4807</v>
      </c>
      <c r="M106" s="379">
        <v>4832</v>
      </c>
      <c r="N106" s="379">
        <v>5155</v>
      </c>
      <c r="O106" s="447">
        <f t="shared" si="275"/>
        <v>4695.8571428571431</v>
      </c>
      <c r="P106" s="446">
        <f t="shared" si="276"/>
        <v>321.82626191338528</v>
      </c>
      <c r="Q106" s="445"/>
      <c r="R106" s="443"/>
      <c r="S106" s="443"/>
      <c r="T106" s="442"/>
      <c r="V106" s="613">
        <v>0.20833333333333301</v>
      </c>
      <c r="W106">
        <f t="shared" si="277"/>
        <v>0</v>
      </c>
      <c r="X106">
        <f t="shared" si="250"/>
        <v>0</v>
      </c>
      <c r="Y106">
        <f t="shared" si="250"/>
        <v>0</v>
      </c>
      <c r="Z106">
        <f t="shared" si="250"/>
        <v>0</v>
      </c>
      <c r="AA106">
        <f t="shared" si="250"/>
        <v>0</v>
      </c>
      <c r="AB106">
        <f t="shared" si="250"/>
        <v>89.2035074899525</v>
      </c>
      <c r="AC106">
        <f t="shared" si="250"/>
        <v>88.161160970021001</v>
      </c>
      <c r="AD106">
        <f t="shared" si="251"/>
        <v>92.962566844919778</v>
      </c>
      <c r="AE106">
        <f t="shared" si="251"/>
        <v>92.198736108084546</v>
      </c>
      <c r="AF106">
        <f t="shared" si="251"/>
        <v>88.886834319526628</v>
      </c>
      <c r="AG106">
        <f t="shared" si="251"/>
        <v>88.126937807769465</v>
      </c>
      <c r="AH106">
        <f t="shared" si="251"/>
        <v>98.490638135269393</v>
      </c>
      <c r="AI106" s="377">
        <f t="shared" si="252"/>
        <v>49.049067594570353</v>
      </c>
      <c r="AJ106" s="365">
        <f t="shared" si="253"/>
        <v>46.984685758525352</v>
      </c>
      <c r="AK106" s="537"/>
      <c r="AL106" s="536"/>
      <c r="AM106" s="536"/>
      <c r="AN106" s="535"/>
      <c r="AP106" s="614">
        <v>0.20833333333333301</v>
      </c>
      <c r="AQ106" s="393"/>
      <c r="AR106" s="393"/>
      <c r="AS106" s="393"/>
      <c r="AT106" s="393"/>
      <c r="AU106" s="393"/>
      <c r="AV106" s="379">
        <v>5068</v>
      </c>
      <c r="AW106" s="379">
        <v>4502</v>
      </c>
      <c r="AX106" s="379">
        <v>4390</v>
      </c>
      <c r="AY106" s="379">
        <v>4170</v>
      </c>
      <c r="AZ106" s="379">
        <v>5699</v>
      </c>
      <c r="BA106" s="379">
        <v>4790</v>
      </c>
      <c r="BB106" s="379">
        <v>5256</v>
      </c>
      <c r="BC106" s="447">
        <f t="shared" si="278"/>
        <v>4839.2857142857147</v>
      </c>
      <c r="BD106" s="446">
        <f t="shared" si="279"/>
        <v>537.13149050790048</v>
      </c>
      <c r="BE106" s="445"/>
      <c r="BF106" s="443"/>
      <c r="BG106" s="443"/>
      <c r="BH106" s="442"/>
      <c r="BJ106" s="613">
        <v>0.20833333333333301</v>
      </c>
      <c r="BK106">
        <f t="shared" si="280"/>
        <v>0</v>
      </c>
      <c r="BL106">
        <f t="shared" si="254"/>
        <v>0</v>
      </c>
      <c r="BM106">
        <f t="shared" si="254"/>
        <v>0</v>
      </c>
      <c r="BN106">
        <f t="shared" si="254"/>
        <v>0</v>
      </c>
      <c r="BO106">
        <f t="shared" si="254"/>
        <v>0</v>
      </c>
      <c r="BP106">
        <f t="shared" si="254"/>
        <v>92.583120204603574</v>
      </c>
      <c r="BQ106">
        <f t="shared" si="255"/>
        <v>85.965247278976506</v>
      </c>
      <c r="BR106">
        <f t="shared" si="255"/>
        <v>93.903743315508024</v>
      </c>
      <c r="BS106">
        <f t="shared" si="255"/>
        <v>90.869470472869907</v>
      </c>
      <c r="BT106">
        <f t="shared" si="255"/>
        <v>105.38091715976333</v>
      </c>
      <c r="BU106">
        <f t="shared" si="256"/>
        <v>87.360933795367501</v>
      </c>
      <c r="BV106">
        <f t="shared" si="256"/>
        <v>100.4203286205579</v>
      </c>
      <c r="BW106" s="377">
        <f t="shared" si="257"/>
        <v>50.551221111553538</v>
      </c>
      <c r="BX106" s="365">
        <f t="shared" si="258"/>
        <v>48.645880092471145</v>
      </c>
      <c r="BY106" s="537"/>
      <c r="BZ106" s="536"/>
      <c r="CA106" s="536"/>
      <c r="CB106" s="535"/>
      <c r="CD106" s="614">
        <v>0.20833333333333301</v>
      </c>
      <c r="CE106" s="393"/>
      <c r="CF106" s="393"/>
      <c r="CG106" s="393"/>
      <c r="CH106" s="393"/>
      <c r="CI106" s="393"/>
      <c r="CJ106" s="379">
        <v>5074</v>
      </c>
      <c r="CK106" s="379">
        <v>4695</v>
      </c>
      <c r="CL106" s="379">
        <v>4281</v>
      </c>
      <c r="CM106" s="378">
        <v>4454</v>
      </c>
      <c r="CN106" s="379">
        <v>4719</v>
      </c>
      <c r="CO106" s="379">
        <v>4869</v>
      </c>
      <c r="CP106" s="684"/>
      <c r="CQ106" s="447">
        <f t="shared" si="281"/>
        <v>4682</v>
      </c>
      <c r="CR106" s="446">
        <f t="shared" si="282"/>
        <v>283.88589256953225</v>
      </c>
      <c r="CS106" s="445"/>
      <c r="CT106" s="443"/>
      <c r="CU106" s="443"/>
      <c r="CV106" s="442"/>
      <c r="CX106" s="613">
        <v>0.20833333333333301</v>
      </c>
      <c r="CY106">
        <f t="shared" si="283"/>
        <v>0</v>
      </c>
      <c r="CZ106">
        <f t="shared" si="259"/>
        <v>0</v>
      </c>
      <c r="DA106">
        <f t="shared" si="259"/>
        <v>0</v>
      </c>
      <c r="DB106">
        <f t="shared" si="259"/>
        <v>0</v>
      </c>
      <c r="DC106">
        <f t="shared" si="259"/>
        <v>0</v>
      </c>
      <c r="DD106">
        <f t="shared" si="259"/>
        <v>92.692729265619292</v>
      </c>
      <c r="DE106">
        <f t="shared" si="260"/>
        <v>89.650563299599</v>
      </c>
      <c r="DF106">
        <f t="shared" si="260"/>
        <v>91.572192513368989</v>
      </c>
      <c r="DG106">
        <f t="shared" si="260"/>
        <v>97.058182610590535</v>
      </c>
      <c r="DH106">
        <f t="shared" si="260"/>
        <v>87.259615384615387</v>
      </c>
      <c r="DI106">
        <f t="shared" si="260"/>
        <v>88.801750866314066</v>
      </c>
      <c r="DK106" s="377">
        <f t="shared" si="261"/>
        <v>49.730457630918835</v>
      </c>
      <c r="DL106" s="365">
        <f t="shared" si="262"/>
        <v>47.676631244277552</v>
      </c>
      <c r="DM106" s="537"/>
      <c r="DN106" s="536"/>
      <c r="DO106" s="536"/>
      <c r="DP106" s="535"/>
      <c r="DR106" s="614">
        <v>0.20833333333333301</v>
      </c>
      <c r="DS106" s="393"/>
      <c r="DT106" s="393"/>
      <c r="DU106" s="393"/>
      <c r="DV106" s="393"/>
      <c r="DW106" s="393"/>
      <c r="DX106" s="379">
        <v>5017</v>
      </c>
      <c r="DY106" s="379">
        <v>4838</v>
      </c>
      <c r="DZ106" s="379">
        <v>4193</v>
      </c>
      <c r="EA106" s="378">
        <v>3982</v>
      </c>
      <c r="EB106" s="393"/>
      <c r="EC106" s="379">
        <v>4706</v>
      </c>
      <c r="ED106" s="379">
        <v>5304</v>
      </c>
      <c r="EE106" s="447">
        <f t="shared" si="284"/>
        <v>4673.333333333333</v>
      </c>
      <c r="EF106" s="446">
        <f t="shared" si="285"/>
        <v>500.53797724714821</v>
      </c>
      <c r="EG106" s="445"/>
      <c r="EH106" s="443"/>
      <c r="EI106" s="443"/>
      <c r="EJ106" s="442"/>
      <c r="EL106" s="613">
        <v>0.20833333333333301</v>
      </c>
      <c r="EM106">
        <f t="shared" si="286"/>
        <v>0</v>
      </c>
      <c r="EN106">
        <f t="shared" si="263"/>
        <v>0</v>
      </c>
      <c r="EO106">
        <f t="shared" si="263"/>
        <v>0</v>
      </c>
      <c r="EP106">
        <f t="shared" si="263"/>
        <v>0</v>
      </c>
      <c r="EQ106">
        <f t="shared" si="263"/>
        <v>0</v>
      </c>
      <c r="ER106">
        <f t="shared" si="263"/>
        <v>91.651443185970038</v>
      </c>
      <c r="ES106">
        <f t="shared" si="264"/>
        <v>92.381134237158676</v>
      </c>
      <c r="ET106">
        <f t="shared" si="264"/>
        <v>89.689839572192511</v>
      </c>
      <c r="EU106">
        <f t="shared" si="264"/>
        <v>86.772717367618213</v>
      </c>
      <c r="EV106">
        <f t="shared" si="264"/>
        <v>0</v>
      </c>
      <c r="EW106">
        <f t="shared" si="264"/>
        <v>85.828925770563558</v>
      </c>
      <c r="EX106">
        <f t="shared" si="264"/>
        <v>101.33740924722964</v>
      </c>
      <c r="EY106" s="377">
        <f t="shared" si="265"/>
        <v>40.574914557591178</v>
      </c>
      <c r="EZ106" s="365">
        <f t="shared" si="266"/>
        <v>46.653056380987557</v>
      </c>
      <c r="FA106" s="537"/>
      <c r="FB106" s="536"/>
      <c r="FC106" s="536"/>
      <c r="FD106" s="535"/>
      <c r="FF106" s="614">
        <v>0.20833333333333301</v>
      </c>
      <c r="FG106" s="393"/>
      <c r="FH106" s="393"/>
      <c r="FI106" s="393"/>
      <c r="FJ106" s="393"/>
      <c r="FK106" s="393"/>
      <c r="FL106" s="379">
        <v>4937</v>
      </c>
      <c r="FM106" s="379">
        <v>4491</v>
      </c>
      <c r="FN106" s="379">
        <v>4276</v>
      </c>
      <c r="FO106" s="378">
        <v>3964</v>
      </c>
      <c r="FP106" s="379">
        <v>4794</v>
      </c>
      <c r="FQ106" s="379">
        <v>4919</v>
      </c>
      <c r="FR106" s="379">
        <v>5203</v>
      </c>
      <c r="FS106" s="447">
        <f t="shared" si="287"/>
        <v>4654.8571428571431</v>
      </c>
      <c r="FT106" s="446">
        <f t="shared" si="288"/>
        <v>431.44386601713262</v>
      </c>
      <c r="FU106" s="445"/>
      <c r="FV106" s="443"/>
      <c r="FW106" s="443"/>
      <c r="FX106" s="442"/>
      <c r="FZ106" s="613">
        <v>0.20833333333333301</v>
      </c>
      <c r="GA106">
        <f t="shared" si="289"/>
        <v>0</v>
      </c>
      <c r="GB106">
        <f t="shared" si="267"/>
        <v>0</v>
      </c>
      <c r="GC106">
        <f t="shared" si="267"/>
        <v>0</v>
      </c>
      <c r="GD106">
        <f t="shared" si="267"/>
        <v>0</v>
      </c>
      <c r="GE106">
        <f t="shared" si="267"/>
        <v>0</v>
      </c>
      <c r="GF106">
        <f t="shared" si="267"/>
        <v>90.189989039093902</v>
      </c>
      <c r="GG106">
        <f t="shared" si="268"/>
        <v>85.755203360702694</v>
      </c>
      <c r="GH106">
        <f t="shared" si="268"/>
        <v>91.465240641711233</v>
      </c>
      <c r="GI106">
        <f t="shared" si="268"/>
        <v>86.380475049030295</v>
      </c>
      <c r="GJ106">
        <f t="shared" si="268"/>
        <v>88.646449704142015</v>
      </c>
      <c r="GK106">
        <f t="shared" si="268"/>
        <v>89.713660404887847</v>
      </c>
      <c r="GL106">
        <f t="shared" si="268"/>
        <v>99.407718761941155</v>
      </c>
      <c r="GM106" s="377">
        <f t="shared" si="269"/>
        <v>48.377365290869825</v>
      </c>
      <c r="GN106" s="365">
        <f t="shared" si="270"/>
        <v>46.344725107279842</v>
      </c>
      <c r="GO106" s="537"/>
      <c r="GP106" s="536"/>
      <c r="GQ106" s="536"/>
      <c r="GR106" s="535"/>
      <c r="GT106" s="614">
        <v>0.20833333333333301</v>
      </c>
      <c r="GU106" s="393"/>
      <c r="GV106" s="393"/>
      <c r="GW106" s="393"/>
      <c r="GX106" s="393"/>
      <c r="GY106" s="393"/>
      <c r="GZ106" s="379">
        <v>4738</v>
      </c>
      <c r="HA106" s="379">
        <v>4586</v>
      </c>
      <c r="HB106" s="379">
        <v>4127</v>
      </c>
      <c r="HC106" s="379">
        <v>4043</v>
      </c>
      <c r="HD106" s="379">
        <v>4754</v>
      </c>
      <c r="HE106" s="379">
        <v>4989</v>
      </c>
      <c r="HF106" s="684"/>
      <c r="HG106" s="447">
        <f t="shared" si="290"/>
        <v>4539.5</v>
      </c>
      <c r="HH106" s="446">
        <f t="shared" si="291"/>
        <v>375.84398358893549</v>
      </c>
      <c r="HI106" s="445"/>
      <c r="HJ106" s="443"/>
      <c r="HK106" s="443"/>
      <c r="HL106" s="442"/>
      <c r="HN106" s="613">
        <v>0.20833333333333301</v>
      </c>
      <c r="HO106">
        <f t="shared" si="292"/>
        <v>0</v>
      </c>
      <c r="HP106">
        <f t="shared" si="271"/>
        <v>0</v>
      </c>
      <c r="HQ106">
        <f t="shared" si="271"/>
        <v>0</v>
      </c>
      <c r="HR106">
        <f t="shared" si="271"/>
        <v>0</v>
      </c>
      <c r="HS106">
        <f t="shared" si="271"/>
        <v>0</v>
      </c>
      <c r="HT106">
        <f t="shared" si="271"/>
        <v>86.554621848739501</v>
      </c>
      <c r="HU106">
        <f t="shared" si="272"/>
        <v>87.569219018522062</v>
      </c>
      <c r="HV106">
        <f t="shared" si="272"/>
        <v>88.278074866310163</v>
      </c>
      <c r="HW106">
        <f t="shared" si="272"/>
        <v>88.101983002832867</v>
      </c>
      <c r="HX106">
        <f t="shared" si="272"/>
        <v>87.90680473372781</v>
      </c>
      <c r="HY106">
        <f t="shared" si="272"/>
        <v>90.990333758891111</v>
      </c>
      <c r="HZ106">
        <f t="shared" si="272"/>
        <v>0</v>
      </c>
      <c r="IA106" s="377">
        <f t="shared" si="273"/>
        <v>48.127367020820323</v>
      </c>
      <c r="IB106" s="365">
        <f t="shared" si="274"/>
        <v>46.090365294874218</v>
      </c>
      <c r="IC106" s="537"/>
      <c r="ID106" s="536"/>
      <c r="IE106" s="536"/>
      <c r="IF106" s="535"/>
    </row>
    <row r="107" spans="2:240" ht="16" thickBot="1" x14ac:dyDescent="0.4">
      <c r="B107" s="579" t="s">
        <v>182</v>
      </c>
      <c r="C107" s="437" t="e">
        <f>AVERAGE(C92:C106)</f>
        <v>#DIV/0!</v>
      </c>
      <c r="D107" s="434" t="e">
        <f t="shared" ref="D107:N107" si="293">AVERAGE(D92:D106)</f>
        <v>#DIV/0!</v>
      </c>
      <c r="E107" s="434" t="e">
        <f t="shared" si="293"/>
        <v>#DIV/0!</v>
      </c>
      <c r="F107" s="434" t="e">
        <f t="shared" si="293"/>
        <v>#DIV/0!</v>
      </c>
      <c r="G107" s="434" t="e">
        <f t="shared" si="293"/>
        <v>#DIV/0!</v>
      </c>
      <c r="H107" s="434">
        <f t="shared" si="293"/>
        <v>4786.5333333333338</v>
      </c>
      <c r="I107" s="434">
        <f t="shared" si="293"/>
        <v>4292.125</v>
      </c>
      <c r="J107" s="434">
        <f t="shared" si="293"/>
        <v>4238.0666666666666</v>
      </c>
      <c r="K107" s="434">
        <f t="shared" si="293"/>
        <v>4100.2666666666664</v>
      </c>
      <c r="L107" s="434">
        <f t="shared" si="293"/>
        <v>4638.2666666666664</v>
      </c>
      <c r="M107" s="434">
        <f t="shared" si="293"/>
        <v>4723.6000000000004</v>
      </c>
      <c r="N107" s="584">
        <f t="shared" si="293"/>
        <v>5019</v>
      </c>
      <c r="O107" s="534"/>
      <c r="P107" s="422"/>
      <c r="Q107" s="432"/>
      <c r="R107" s="431"/>
      <c r="S107" s="431"/>
      <c r="T107" s="430"/>
      <c r="V107" s="368" t="s">
        <v>182</v>
      </c>
      <c r="W107" s="610">
        <f t="shared" ref="W107:AH107" si="294">AVERAGE(W92:W106)</f>
        <v>0</v>
      </c>
      <c r="X107" s="610">
        <f t="shared" si="294"/>
        <v>0</v>
      </c>
      <c r="Y107" s="610">
        <f t="shared" si="294"/>
        <v>0</v>
      </c>
      <c r="Z107" s="610">
        <f t="shared" si="294"/>
        <v>0</v>
      </c>
      <c r="AA107" s="610">
        <f t="shared" si="294"/>
        <v>0</v>
      </c>
      <c r="AB107" s="610">
        <f t="shared" si="294"/>
        <v>87.441237364511011</v>
      </c>
      <c r="AC107" s="681">
        <f>AVERAGE(AC92:AC106)</f>
        <v>81.957704792820323</v>
      </c>
      <c r="AD107" s="681">
        <f t="shared" si="294"/>
        <v>90.653832442067738</v>
      </c>
      <c r="AE107" s="681">
        <f t="shared" si="294"/>
        <v>89.349894675673724</v>
      </c>
      <c r="AF107" s="681">
        <f t="shared" si="294"/>
        <v>85.766765285996058</v>
      </c>
      <c r="AG107" s="681">
        <f t="shared" si="294"/>
        <v>86.149917928141534</v>
      </c>
      <c r="AH107" s="681">
        <f t="shared" si="294"/>
        <v>95.892243026366074</v>
      </c>
      <c r="AI107" s="520" t="s">
        <v>267</v>
      </c>
      <c r="AJ107" s="585"/>
      <c r="AK107" s="415"/>
      <c r="AL107" s="414"/>
      <c r="AM107" s="414"/>
      <c r="AN107" s="413"/>
      <c r="AP107" s="579" t="s">
        <v>182</v>
      </c>
      <c r="AQ107" s="437" t="e">
        <f>AVERAGE(AQ92:AQ106)</f>
        <v>#DIV/0!</v>
      </c>
      <c r="AR107" s="434" t="e">
        <f t="shared" ref="AR107:BB107" si="295">AVERAGE(AR92:AR106)</f>
        <v>#DIV/0!</v>
      </c>
      <c r="AS107" s="434" t="e">
        <f t="shared" si="295"/>
        <v>#DIV/0!</v>
      </c>
      <c r="AT107" s="434" t="e">
        <f t="shared" si="295"/>
        <v>#DIV/0!</v>
      </c>
      <c r="AU107" s="434" t="e">
        <f t="shared" si="295"/>
        <v>#DIV/0!</v>
      </c>
      <c r="AV107" s="434">
        <f t="shared" si="295"/>
        <v>4904.2666666666664</v>
      </c>
      <c r="AW107" s="434">
        <f t="shared" si="295"/>
        <v>4433.9333333333334</v>
      </c>
      <c r="AX107" s="434">
        <f t="shared" si="295"/>
        <v>4290.1333333333332</v>
      </c>
      <c r="AY107" s="434">
        <f t="shared" si="295"/>
        <v>4171.8666666666668</v>
      </c>
      <c r="AZ107" s="434">
        <f t="shared" si="295"/>
        <v>4879.2142857142853</v>
      </c>
      <c r="BA107" s="434">
        <f t="shared" si="295"/>
        <v>4693</v>
      </c>
      <c r="BB107" s="584">
        <f t="shared" si="295"/>
        <v>4849.2666666666664</v>
      </c>
      <c r="BC107" s="534"/>
      <c r="BD107" s="422"/>
      <c r="BE107" s="432"/>
      <c r="BF107" s="431"/>
      <c r="BG107" s="431"/>
      <c r="BH107" s="430"/>
      <c r="BJ107" s="368" t="s">
        <v>182</v>
      </c>
      <c r="BK107" s="610">
        <f t="shared" ref="BK107:BV107" si="296">AVERAGE(BK92:BK106)</f>
        <v>0</v>
      </c>
      <c r="BL107" s="610">
        <f t="shared" si="296"/>
        <v>0</v>
      </c>
      <c r="BM107" s="610">
        <f t="shared" si="296"/>
        <v>0</v>
      </c>
      <c r="BN107" s="610">
        <f t="shared" si="296"/>
        <v>0</v>
      </c>
      <c r="BO107" s="610">
        <f t="shared" si="296"/>
        <v>0</v>
      </c>
      <c r="BP107" s="610">
        <f t="shared" si="296"/>
        <v>89.592010717330396</v>
      </c>
      <c r="BQ107" s="681">
        <f t="shared" si="296"/>
        <v>84.665520972566981</v>
      </c>
      <c r="BR107" s="681">
        <f t="shared" si="296"/>
        <v>91.767557932263813</v>
      </c>
      <c r="BS107" s="681">
        <f t="shared" si="296"/>
        <v>90.910147454056798</v>
      </c>
      <c r="BT107" s="681">
        <f t="shared" si="296"/>
        <v>90.222157650042277</v>
      </c>
      <c r="BU107" s="681">
        <f t="shared" si="296"/>
        <v>85.591829290534378</v>
      </c>
      <c r="BV107" s="681">
        <f t="shared" si="296"/>
        <v>92.649344032607303</v>
      </c>
      <c r="BW107" s="520" t="s">
        <v>267</v>
      </c>
      <c r="BX107" s="585"/>
      <c r="BY107" s="415"/>
      <c r="BZ107" s="414"/>
      <c r="CA107" s="414"/>
      <c r="CB107" s="413"/>
      <c r="CD107" s="579" t="s">
        <v>182</v>
      </c>
      <c r="CE107" s="437" t="e">
        <f>AVERAGE(CE92:CE106)</f>
        <v>#DIV/0!</v>
      </c>
      <c r="CF107" s="434" t="e">
        <f t="shared" ref="CF107:CP107" si="297">AVERAGE(CF92:CF106)</f>
        <v>#DIV/0!</v>
      </c>
      <c r="CG107" s="434" t="e">
        <f t="shared" si="297"/>
        <v>#DIV/0!</v>
      </c>
      <c r="CH107" s="434" t="e">
        <f t="shared" si="297"/>
        <v>#DIV/0!</v>
      </c>
      <c r="CI107" s="434" t="e">
        <f t="shared" si="297"/>
        <v>#DIV/0!</v>
      </c>
      <c r="CJ107" s="434">
        <f t="shared" si="297"/>
        <v>4952.9333333333334</v>
      </c>
      <c r="CK107" s="434">
        <f t="shared" si="297"/>
        <v>4496.2666666666664</v>
      </c>
      <c r="CL107" s="434">
        <f t="shared" si="297"/>
        <v>4220.333333333333</v>
      </c>
      <c r="CM107" s="434">
        <f t="shared" si="297"/>
        <v>4183.3999999999996</v>
      </c>
      <c r="CN107" s="434">
        <f t="shared" si="297"/>
        <v>4702.8571428571431</v>
      </c>
      <c r="CO107" s="434">
        <f t="shared" si="297"/>
        <v>4709.7333333333336</v>
      </c>
      <c r="CP107" s="584" t="e">
        <f t="shared" si="297"/>
        <v>#DIV/0!</v>
      </c>
      <c r="CQ107" s="534"/>
      <c r="CR107" s="422"/>
      <c r="CS107" s="432"/>
      <c r="CT107" s="431"/>
      <c r="CU107" s="431"/>
      <c r="CV107" s="430"/>
      <c r="CX107" s="368" t="s">
        <v>182</v>
      </c>
      <c r="CY107" s="610">
        <f t="shared" ref="CY107:DH107" si="298">AVERAGE(CY92:CY106)</f>
        <v>0</v>
      </c>
      <c r="CZ107" s="610">
        <f t="shared" si="298"/>
        <v>0</v>
      </c>
      <c r="DA107" s="610">
        <f t="shared" si="298"/>
        <v>0</v>
      </c>
      <c r="DB107" s="610">
        <f t="shared" si="298"/>
        <v>0</v>
      </c>
      <c r="DC107" s="610">
        <f t="shared" si="298"/>
        <v>0</v>
      </c>
      <c r="DD107" s="610">
        <f t="shared" si="298"/>
        <v>90.481061990013387</v>
      </c>
      <c r="DE107" s="681">
        <f t="shared" si="298"/>
        <v>85.855769842785321</v>
      </c>
      <c r="DF107" s="681">
        <f t="shared" si="298"/>
        <v>90.274509803921561</v>
      </c>
      <c r="DG107" s="681">
        <f t="shared" si="298"/>
        <v>91.161473087818692</v>
      </c>
      <c r="DH107" s="681">
        <f t="shared" si="298"/>
        <v>81.163708086785022</v>
      </c>
      <c r="DI107" s="681">
        <f>AVERAGE(DI92:DI106)</f>
        <v>85.897015016110402</v>
      </c>
      <c r="DJ107" s="407"/>
      <c r="DK107" s="520" t="s">
        <v>267</v>
      </c>
      <c r="DL107" s="585"/>
      <c r="DM107" s="415"/>
      <c r="DN107" s="414"/>
      <c r="DO107" s="414"/>
      <c r="DP107" s="413"/>
      <c r="DR107" s="579" t="s">
        <v>182</v>
      </c>
      <c r="DS107" s="437" t="e">
        <f>AVERAGE(DS92:DS106)</f>
        <v>#DIV/0!</v>
      </c>
      <c r="DT107" s="434" t="e">
        <f t="shared" ref="DT107:ED107" si="299">AVERAGE(DT92:DT106)</f>
        <v>#DIV/0!</v>
      </c>
      <c r="DU107" s="434" t="e">
        <f t="shared" si="299"/>
        <v>#DIV/0!</v>
      </c>
      <c r="DV107" s="434" t="e">
        <f t="shared" si="299"/>
        <v>#DIV/0!</v>
      </c>
      <c r="DW107" s="434" t="e">
        <f t="shared" si="299"/>
        <v>#DIV/0!</v>
      </c>
      <c r="DX107" s="434">
        <f t="shared" si="299"/>
        <v>4840.2666666666664</v>
      </c>
      <c r="DY107" s="434">
        <f t="shared" si="299"/>
        <v>4520.2</v>
      </c>
      <c r="DZ107" s="434">
        <f t="shared" si="299"/>
        <v>4228.6000000000004</v>
      </c>
      <c r="EA107" s="434">
        <f t="shared" si="299"/>
        <v>4046.8666666666668</v>
      </c>
      <c r="EB107" s="434" t="e">
        <f t="shared" si="299"/>
        <v>#DIV/0!</v>
      </c>
      <c r="EC107" s="434">
        <f t="shared" si="299"/>
        <v>4633.2666666666664</v>
      </c>
      <c r="ED107" s="584">
        <f t="shared" si="299"/>
        <v>5109</v>
      </c>
      <c r="EE107" s="534"/>
      <c r="EF107" s="422"/>
      <c r="EG107" s="432"/>
      <c r="EH107" s="431"/>
      <c r="EI107" s="431"/>
      <c r="EJ107" s="430"/>
      <c r="EL107" s="368" t="s">
        <v>182</v>
      </c>
      <c r="EM107" s="610">
        <f t="shared" ref="EM107:EX107" si="300">AVERAGE(EM92:EM106)</f>
        <v>0</v>
      </c>
      <c r="EN107" s="610">
        <f t="shared" si="300"/>
        <v>0</v>
      </c>
      <c r="EO107" s="610">
        <f t="shared" si="300"/>
        <v>0</v>
      </c>
      <c r="EP107" s="610">
        <f t="shared" si="300"/>
        <v>0</v>
      </c>
      <c r="EQ107" s="610">
        <f t="shared" si="300"/>
        <v>0</v>
      </c>
      <c r="ER107" s="610">
        <f t="shared" si="300"/>
        <v>88.422847399829479</v>
      </c>
      <c r="ES107" s="681">
        <f t="shared" si="300"/>
        <v>86.312774489211364</v>
      </c>
      <c r="ET107" s="681">
        <f t="shared" si="300"/>
        <v>90.451336898395724</v>
      </c>
      <c r="EU107" s="681">
        <f t="shared" si="300"/>
        <v>88.186242463862882</v>
      </c>
      <c r="EV107" s="681">
        <f t="shared" si="300"/>
        <v>0</v>
      </c>
      <c r="EW107" s="681">
        <f t="shared" si="300"/>
        <v>84.502401361784905</v>
      </c>
      <c r="EX107" s="681">
        <f t="shared" si="300"/>
        <v>97.611769201375623</v>
      </c>
      <c r="EY107" s="520" t="s">
        <v>267</v>
      </c>
      <c r="EZ107" s="585"/>
      <c r="FA107" s="415"/>
      <c r="FB107" s="414"/>
      <c r="FC107" s="414"/>
      <c r="FD107" s="413"/>
      <c r="FF107" s="579" t="s">
        <v>182</v>
      </c>
      <c r="FG107" s="437" t="e">
        <f>AVERAGE(FG92:FG106)</f>
        <v>#DIV/0!</v>
      </c>
      <c r="FH107" s="434" t="e">
        <f t="shared" ref="FH107:FR107" si="301">AVERAGE(FH92:FH106)</f>
        <v>#DIV/0!</v>
      </c>
      <c r="FI107" s="434" t="e">
        <f t="shared" si="301"/>
        <v>#DIV/0!</v>
      </c>
      <c r="FJ107" s="434" t="e">
        <f t="shared" si="301"/>
        <v>#DIV/0!</v>
      </c>
      <c r="FK107" s="434" t="e">
        <f t="shared" si="301"/>
        <v>#DIV/0!</v>
      </c>
      <c r="FL107" s="434">
        <f t="shared" si="301"/>
        <v>4875.8</v>
      </c>
      <c r="FM107" s="434">
        <f t="shared" si="301"/>
        <v>4359</v>
      </c>
      <c r="FN107" s="434">
        <f t="shared" si="301"/>
        <v>4247.333333333333</v>
      </c>
      <c r="FO107" s="434">
        <f t="shared" si="301"/>
        <v>3950.1333333333332</v>
      </c>
      <c r="FP107" s="434">
        <f t="shared" si="301"/>
        <v>4711.333333333333</v>
      </c>
      <c r="FQ107" s="434">
        <f t="shared" si="301"/>
        <v>4687.8666666666668</v>
      </c>
      <c r="FR107" s="584">
        <f t="shared" si="301"/>
        <v>5099.666666666667</v>
      </c>
      <c r="FS107" s="534"/>
      <c r="FT107" s="422"/>
      <c r="FU107" s="432"/>
      <c r="FV107" s="431"/>
      <c r="FW107" s="431"/>
      <c r="FX107" s="430"/>
      <c r="FZ107" s="368" t="s">
        <v>182</v>
      </c>
      <c r="GA107" s="610">
        <f t="shared" ref="GA107:GL107" si="302">AVERAGE(GA92:GA106)</f>
        <v>0</v>
      </c>
      <c r="GB107" s="610">
        <f t="shared" si="302"/>
        <v>0</v>
      </c>
      <c r="GC107" s="610">
        <f t="shared" si="302"/>
        <v>0</v>
      </c>
      <c r="GD107" s="610">
        <f t="shared" si="302"/>
        <v>0</v>
      </c>
      <c r="GE107" s="610">
        <f t="shared" si="302"/>
        <v>0</v>
      </c>
      <c r="GF107" s="610">
        <f t="shared" si="302"/>
        <v>89.071976616733636</v>
      </c>
      <c r="GG107" s="681">
        <f t="shared" si="302"/>
        <v>83.234676341416829</v>
      </c>
      <c r="GH107" s="681">
        <f t="shared" si="302"/>
        <v>90.852049910873447</v>
      </c>
      <c r="GI107" s="681">
        <f t="shared" si="302"/>
        <v>86.078303188784773</v>
      </c>
      <c r="GJ107" s="681">
        <f t="shared" si="302"/>
        <v>87.117850098619328</v>
      </c>
      <c r="GK107" s="681">
        <f t="shared" si="302"/>
        <v>85.498206577907467</v>
      </c>
      <c r="GL107" s="681">
        <f t="shared" si="302"/>
        <v>97.43344796841167</v>
      </c>
      <c r="GM107" s="520" t="s">
        <v>267</v>
      </c>
      <c r="GN107" s="585"/>
      <c r="GO107" s="415"/>
      <c r="GP107" s="414"/>
      <c r="GQ107" s="414"/>
      <c r="GR107" s="413"/>
      <c r="GT107" s="579" t="s">
        <v>182</v>
      </c>
      <c r="GU107" s="437" t="e">
        <f>AVERAGE(GU92:GU106)</f>
        <v>#DIV/0!</v>
      </c>
      <c r="GV107" s="434" t="e">
        <f t="shared" ref="GV107:HF107" si="303">AVERAGE(GV92:GV106)</f>
        <v>#DIV/0!</v>
      </c>
      <c r="GW107" s="434" t="e">
        <f t="shared" si="303"/>
        <v>#DIV/0!</v>
      </c>
      <c r="GX107" s="434" t="e">
        <f t="shared" si="303"/>
        <v>#DIV/0!</v>
      </c>
      <c r="GY107" s="434" t="e">
        <f t="shared" si="303"/>
        <v>#DIV/0!</v>
      </c>
      <c r="GZ107" s="434">
        <f t="shared" si="303"/>
        <v>4866.5333333333338</v>
      </c>
      <c r="HA107" s="434">
        <f t="shared" si="303"/>
        <v>4461.7333333333336</v>
      </c>
      <c r="HB107" s="434">
        <f t="shared" si="303"/>
        <v>4267.1333333333332</v>
      </c>
      <c r="HC107" s="434">
        <f t="shared" si="303"/>
        <v>3940.2</v>
      </c>
      <c r="HD107" s="434">
        <f t="shared" si="303"/>
        <v>4724.666666666667</v>
      </c>
      <c r="HE107" s="434">
        <f t="shared" si="303"/>
        <v>4794.666666666667</v>
      </c>
      <c r="HF107" s="584" t="e">
        <f t="shared" si="303"/>
        <v>#DIV/0!</v>
      </c>
      <c r="HG107" s="534"/>
      <c r="HH107" s="422"/>
      <c r="HI107" s="432"/>
      <c r="HJ107" s="431"/>
      <c r="HK107" s="431"/>
      <c r="HL107" s="430"/>
      <c r="HN107" s="368" t="s">
        <v>182</v>
      </c>
      <c r="HO107" s="610">
        <f t="shared" ref="HO107:HZ107" si="304">AVERAGE(HO92:HO106)</f>
        <v>0</v>
      </c>
      <c r="HP107" s="610">
        <f t="shared" si="304"/>
        <v>0</v>
      </c>
      <c r="HQ107" s="610">
        <f t="shared" si="304"/>
        <v>0</v>
      </c>
      <c r="HR107" s="610">
        <f t="shared" si="304"/>
        <v>0</v>
      </c>
      <c r="HS107" s="610">
        <f t="shared" si="304"/>
        <v>0</v>
      </c>
      <c r="HT107" s="610">
        <f t="shared" si="304"/>
        <v>88.902691511387147</v>
      </c>
      <c r="HU107" s="681">
        <f t="shared" si="304"/>
        <v>85.19635923874992</v>
      </c>
      <c r="HV107" s="681">
        <f t="shared" si="304"/>
        <v>91.275579322638137</v>
      </c>
      <c r="HW107" s="681">
        <f t="shared" si="304"/>
        <v>85.861843538897375</v>
      </c>
      <c r="HX107" s="681">
        <f t="shared" si="304"/>
        <v>87.36439842209073</v>
      </c>
      <c r="HY107" s="681">
        <f t="shared" si="304"/>
        <v>87.446045352301056</v>
      </c>
      <c r="HZ107" s="681">
        <f t="shared" si="304"/>
        <v>0</v>
      </c>
      <c r="IA107" s="520" t="s">
        <v>267</v>
      </c>
      <c r="IB107" s="585"/>
      <c r="IC107" s="415"/>
      <c r="ID107" s="414"/>
      <c r="IE107" s="414"/>
      <c r="IF107" s="413"/>
    </row>
    <row r="108" spans="2:240" ht="15.5" x14ac:dyDescent="0.35">
      <c r="B108" s="398"/>
      <c r="L108" s="309"/>
      <c r="M108" s="309"/>
      <c r="N108" s="309"/>
      <c r="O108" s="309"/>
      <c r="P108" s="309"/>
      <c r="V108" s="334" t="s">
        <v>136</v>
      </c>
      <c r="W108" s="334">
        <f>COUNTIF(W92:W106,"&gt;=90")</f>
        <v>0</v>
      </c>
      <c r="X108" s="334">
        <f t="shared" ref="X108:AH108" si="305">COUNTIF(X92:X106,"&gt;=90")</f>
        <v>0</v>
      </c>
      <c r="Y108" s="334">
        <f t="shared" si="305"/>
        <v>0</v>
      </c>
      <c r="Z108" s="334">
        <f t="shared" si="305"/>
        <v>0</v>
      </c>
      <c r="AA108" s="334">
        <f t="shared" si="305"/>
        <v>0</v>
      </c>
      <c r="AB108" s="334">
        <f t="shared" si="305"/>
        <v>6</v>
      </c>
      <c r="AC108" s="334">
        <f t="shared" si="305"/>
        <v>1</v>
      </c>
      <c r="AD108" s="334">
        <f t="shared" si="305"/>
        <v>13</v>
      </c>
      <c r="AE108" s="334">
        <f t="shared" si="305"/>
        <v>10</v>
      </c>
      <c r="AF108" s="334">
        <f t="shared" si="305"/>
        <v>2</v>
      </c>
      <c r="AG108" s="334">
        <f t="shared" si="305"/>
        <v>0</v>
      </c>
      <c r="AH108" s="334">
        <f t="shared" si="305"/>
        <v>12</v>
      </c>
      <c r="AL108" s="398"/>
      <c r="AP108" s="398"/>
      <c r="AZ108" s="309"/>
      <c r="BA108" s="309"/>
      <c r="BB108" s="309"/>
      <c r="BC108" s="309"/>
      <c r="BD108" s="309"/>
      <c r="BJ108" s="334" t="s">
        <v>136</v>
      </c>
      <c r="BK108" s="334">
        <f>COUNTIF(BK92:BK106,"&gt;=90")</f>
        <v>0</v>
      </c>
      <c r="BL108" s="334">
        <f t="shared" ref="BL108:BV108" si="306">COUNTIF(BL92:BL106,"&gt;=90")</f>
        <v>0</v>
      </c>
      <c r="BM108" s="334">
        <f t="shared" si="306"/>
        <v>0</v>
      </c>
      <c r="BN108" s="334">
        <f t="shared" si="306"/>
        <v>0</v>
      </c>
      <c r="BO108" s="334">
        <f t="shared" si="306"/>
        <v>0</v>
      </c>
      <c r="BP108" s="334">
        <f t="shared" si="306"/>
        <v>11</v>
      </c>
      <c r="BQ108" s="334">
        <f t="shared" si="306"/>
        <v>2</v>
      </c>
      <c r="BR108" s="334">
        <f t="shared" si="306"/>
        <v>12</v>
      </c>
      <c r="BS108" s="334">
        <f t="shared" si="306"/>
        <v>10</v>
      </c>
      <c r="BT108" s="334">
        <f t="shared" si="306"/>
        <v>6</v>
      </c>
      <c r="BU108" s="334">
        <f t="shared" si="306"/>
        <v>2</v>
      </c>
      <c r="BV108" s="334">
        <f t="shared" si="306"/>
        <v>12</v>
      </c>
      <c r="BZ108" s="398"/>
      <c r="CD108" s="398"/>
      <c r="CN108" s="309"/>
      <c r="CO108" s="309"/>
      <c r="CP108" s="309"/>
      <c r="CQ108" s="309"/>
      <c r="CR108" s="309"/>
      <c r="CX108" s="334" t="s">
        <v>136</v>
      </c>
      <c r="CY108" s="334">
        <f>COUNTIF(CY92:CY106,"&gt;=90")</f>
        <v>0</v>
      </c>
      <c r="CZ108" s="334">
        <f t="shared" ref="CZ108:DJ108" si="307">COUNTIF(CZ92:CZ106,"&gt;=90")</f>
        <v>0</v>
      </c>
      <c r="DA108" s="334">
        <f t="shared" si="307"/>
        <v>0</v>
      </c>
      <c r="DB108" s="334">
        <f t="shared" si="307"/>
        <v>0</v>
      </c>
      <c r="DC108" s="334">
        <f t="shared" si="307"/>
        <v>0</v>
      </c>
      <c r="DD108" s="334">
        <f t="shared" si="307"/>
        <v>11</v>
      </c>
      <c r="DE108" s="334">
        <f t="shared" si="307"/>
        <v>1</v>
      </c>
      <c r="DF108" s="334">
        <f t="shared" si="307"/>
        <v>10</v>
      </c>
      <c r="DG108" s="334">
        <f t="shared" si="307"/>
        <v>11</v>
      </c>
      <c r="DH108" s="334">
        <f t="shared" si="307"/>
        <v>8</v>
      </c>
      <c r="DI108" s="334">
        <f t="shared" si="307"/>
        <v>5</v>
      </c>
      <c r="DJ108" s="334">
        <f t="shared" si="307"/>
        <v>0</v>
      </c>
      <c r="DN108" s="398"/>
      <c r="DR108" s="398"/>
      <c r="EB108" s="309"/>
      <c r="EC108" s="309"/>
      <c r="ED108" s="309"/>
      <c r="EE108" s="309"/>
      <c r="EF108" s="309"/>
      <c r="EL108" s="334" t="s">
        <v>136</v>
      </c>
      <c r="EM108" s="334">
        <f>COUNTIF(EM92:EM106,"&gt;=90")</f>
        <v>0</v>
      </c>
      <c r="EN108" s="334">
        <f t="shared" ref="EN108:EX108" si="308">COUNTIF(EN92:EN106,"&gt;=90")</f>
        <v>0</v>
      </c>
      <c r="EO108" s="334">
        <f t="shared" si="308"/>
        <v>0</v>
      </c>
      <c r="EP108" s="334">
        <f t="shared" si="308"/>
        <v>0</v>
      </c>
      <c r="EQ108" s="334">
        <f t="shared" si="308"/>
        <v>0</v>
      </c>
      <c r="ER108" s="334">
        <f t="shared" si="308"/>
        <v>10</v>
      </c>
      <c r="ES108" s="334">
        <f t="shared" si="308"/>
        <v>5</v>
      </c>
      <c r="ET108" s="334">
        <f t="shared" si="308"/>
        <v>12</v>
      </c>
      <c r="EU108" s="334">
        <f t="shared" si="308"/>
        <v>9</v>
      </c>
      <c r="EV108" s="334">
        <f t="shared" si="308"/>
        <v>0</v>
      </c>
      <c r="EW108" s="334">
        <f t="shared" si="308"/>
        <v>1</v>
      </c>
      <c r="EX108" s="334">
        <f t="shared" si="308"/>
        <v>13</v>
      </c>
      <c r="FB108" s="398"/>
      <c r="FF108" s="398"/>
      <c r="FP108" s="309"/>
      <c r="FQ108" s="309"/>
      <c r="FR108" s="309"/>
      <c r="FS108" s="309"/>
      <c r="FT108" s="309"/>
      <c r="FZ108" s="334" t="s">
        <v>136</v>
      </c>
      <c r="GA108" s="334">
        <f>COUNTIF(GA92:GA106,"&gt;=90")</f>
        <v>0</v>
      </c>
      <c r="GB108" s="334">
        <f t="shared" ref="GB108:GL108" si="309">COUNTIF(GB92:GB106,"&gt;=90")</f>
        <v>0</v>
      </c>
      <c r="GC108" s="334">
        <f t="shared" si="309"/>
        <v>0</v>
      </c>
      <c r="GD108" s="334">
        <f t="shared" si="309"/>
        <v>0</v>
      </c>
      <c r="GE108" s="334">
        <f t="shared" si="309"/>
        <v>0</v>
      </c>
      <c r="GF108" s="334">
        <f t="shared" si="309"/>
        <v>10</v>
      </c>
      <c r="GG108" s="334">
        <f t="shared" si="309"/>
        <v>0</v>
      </c>
      <c r="GH108" s="334">
        <f t="shared" si="309"/>
        <v>13</v>
      </c>
      <c r="GI108" s="334">
        <f t="shared" si="309"/>
        <v>3</v>
      </c>
      <c r="GJ108" s="334">
        <f t="shared" si="309"/>
        <v>6</v>
      </c>
      <c r="GK108" s="334">
        <f t="shared" si="309"/>
        <v>0</v>
      </c>
      <c r="GL108" s="334">
        <f t="shared" si="309"/>
        <v>13</v>
      </c>
      <c r="GP108" s="398"/>
      <c r="GT108" s="398"/>
      <c r="HD108" s="309"/>
      <c r="HE108" s="309"/>
      <c r="HF108" s="309"/>
      <c r="HG108" s="309"/>
      <c r="HH108" s="309"/>
      <c r="HN108" s="334" t="s">
        <v>136</v>
      </c>
      <c r="HO108" s="334">
        <f>COUNTIF(HO92:HO106,"&gt;=90")</f>
        <v>0</v>
      </c>
      <c r="HP108" s="334">
        <f t="shared" ref="HP108:HZ108" si="310">COUNTIF(HP92:HP106,"&gt;=90")</f>
        <v>0</v>
      </c>
      <c r="HQ108" s="334">
        <f t="shared" si="310"/>
        <v>0</v>
      </c>
      <c r="HR108" s="334">
        <f t="shared" si="310"/>
        <v>0</v>
      </c>
      <c r="HS108" s="334">
        <f t="shared" si="310"/>
        <v>0</v>
      </c>
      <c r="HT108" s="334">
        <f t="shared" si="310"/>
        <v>9</v>
      </c>
      <c r="HU108" s="334">
        <f t="shared" si="310"/>
        <v>2</v>
      </c>
      <c r="HV108" s="334">
        <f t="shared" si="310"/>
        <v>10</v>
      </c>
      <c r="HW108" s="334">
        <f t="shared" si="310"/>
        <v>3</v>
      </c>
      <c r="HX108" s="334">
        <f t="shared" si="310"/>
        <v>7</v>
      </c>
      <c r="HY108" s="334">
        <f t="shared" si="310"/>
        <v>6</v>
      </c>
      <c r="HZ108" s="334">
        <f t="shared" si="310"/>
        <v>0</v>
      </c>
      <c r="ID108" s="398"/>
    </row>
    <row r="109" spans="2:240" ht="15.5" x14ac:dyDescent="0.35">
      <c r="B109" s="398"/>
      <c r="L109" s="309"/>
      <c r="M109" s="309"/>
      <c r="N109" s="309"/>
      <c r="O109" s="309"/>
      <c r="P109" s="309"/>
      <c r="V109" s="334" t="s">
        <v>135</v>
      </c>
      <c r="W109" s="334">
        <f>COUNTIF(W92:W106,"&gt;=85")</f>
        <v>0</v>
      </c>
      <c r="X109" s="334">
        <f t="shared" ref="X109:AH109" si="311">COUNTIF(X92:X106,"&gt;=85")</f>
        <v>0</v>
      </c>
      <c r="Y109" s="334">
        <f t="shared" si="311"/>
        <v>0</v>
      </c>
      <c r="Z109" s="334">
        <f t="shared" si="311"/>
        <v>0</v>
      </c>
      <c r="AA109" s="334">
        <f t="shared" si="311"/>
        <v>0</v>
      </c>
      <c r="AB109" s="334">
        <f t="shared" si="311"/>
        <v>11</v>
      </c>
      <c r="AC109" s="334">
        <f t="shared" si="311"/>
        <v>5</v>
      </c>
      <c r="AD109" s="334">
        <f t="shared" si="311"/>
        <v>13</v>
      </c>
      <c r="AE109" s="334">
        <f t="shared" si="311"/>
        <v>13</v>
      </c>
      <c r="AF109" s="334">
        <f t="shared" si="311"/>
        <v>12</v>
      </c>
      <c r="AG109" s="334">
        <f t="shared" si="311"/>
        <v>13</v>
      </c>
      <c r="AH109" s="334">
        <f t="shared" si="311"/>
        <v>13</v>
      </c>
      <c r="AL109" s="398"/>
      <c r="AP109" s="398"/>
      <c r="AZ109" s="309"/>
      <c r="BA109" s="309"/>
      <c r="BB109" s="309"/>
      <c r="BC109" s="309"/>
      <c r="BD109" s="309"/>
      <c r="BJ109" s="334" t="s">
        <v>135</v>
      </c>
      <c r="BK109" s="334">
        <f>COUNTIF(BK92:BK106,"&gt;=85")</f>
        <v>0</v>
      </c>
      <c r="BL109" s="334">
        <f t="shared" ref="BL109:BV109" si="312">COUNTIF(BL92:BL106,"&gt;=85")</f>
        <v>0</v>
      </c>
      <c r="BM109" s="334">
        <f t="shared" si="312"/>
        <v>0</v>
      </c>
      <c r="BN109" s="334">
        <f t="shared" si="312"/>
        <v>0</v>
      </c>
      <c r="BO109" s="334">
        <f t="shared" si="312"/>
        <v>0</v>
      </c>
      <c r="BP109" s="334">
        <f t="shared" si="312"/>
        <v>12</v>
      </c>
      <c r="BQ109" s="334">
        <f t="shared" si="312"/>
        <v>10</v>
      </c>
      <c r="BR109" s="334">
        <f t="shared" si="312"/>
        <v>13</v>
      </c>
      <c r="BS109" s="334">
        <f t="shared" si="312"/>
        <v>13</v>
      </c>
      <c r="BT109" s="334">
        <f t="shared" si="312"/>
        <v>13</v>
      </c>
      <c r="BU109" s="334">
        <f t="shared" si="312"/>
        <v>12</v>
      </c>
      <c r="BV109" s="334">
        <f t="shared" si="312"/>
        <v>13</v>
      </c>
      <c r="BZ109" s="398"/>
      <c r="CD109" s="398"/>
      <c r="CN109" s="309"/>
      <c r="CO109" s="309"/>
      <c r="CP109" s="309"/>
      <c r="CQ109" s="309"/>
      <c r="CR109" s="309"/>
      <c r="CX109" s="334" t="s">
        <v>135</v>
      </c>
      <c r="CY109" s="334">
        <f>COUNTIF(CY92:CY106,"&gt;=85")</f>
        <v>0</v>
      </c>
      <c r="CZ109" s="334">
        <f t="shared" ref="CZ109:DJ109" si="313">COUNTIF(CZ92:CZ106,"&gt;=85")</f>
        <v>0</v>
      </c>
      <c r="DA109" s="334">
        <f t="shared" si="313"/>
        <v>0</v>
      </c>
      <c r="DB109" s="334">
        <f t="shared" si="313"/>
        <v>0</v>
      </c>
      <c r="DC109" s="334">
        <f t="shared" si="313"/>
        <v>0</v>
      </c>
      <c r="DD109" s="334">
        <f t="shared" si="313"/>
        <v>13</v>
      </c>
      <c r="DE109" s="334">
        <f t="shared" si="313"/>
        <v>11</v>
      </c>
      <c r="DF109" s="334">
        <f t="shared" si="313"/>
        <v>13</v>
      </c>
      <c r="DG109" s="334">
        <f t="shared" si="313"/>
        <v>13</v>
      </c>
      <c r="DH109" s="334">
        <f t="shared" si="313"/>
        <v>13</v>
      </c>
      <c r="DI109" s="334">
        <f t="shared" si="313"/>
        <v>13</v>
      </c>
      <c r="DJ109" s="334">
        <f t="shared" si="313"/>
        <v>0</v>
      </c>
      <c r="DN109" s="398"/>
      <c r="DR109" s="398"/>
      <c r="EB109" s="309"/>
      <c r="EC109" s="309"/>
      <c r="ED109" s="309"/>
      <c r="EE109" s="309"/>
      <c r="EF109" s="309"/>
      <c r="EL109" s="334" t="s">
        <v>135</v>
      </c>
      <c r="EM109" s="334">
        <f>COUNTIF(EM92:EM106,"&gt;=85")</f>
        <v>0</v>
      </c>
      <c r="EN109" s="334">
        <f t="shared" ref="EN109:EX109" si="314">COUNTIF(EN92:EN106,"&gt;=85")</f>
        <v>0</v>
      </c>
      <c r="EO109" s="334">
        <f t="shared" si="314"/>
        <v>0</v>
      </c>
      <c r="EP109" s="334">
        <f t="shared" si="314"/>
        <v>0</v>
      </c>
      <c r="EQ109" s="334">
        <f t="shared" si="314"/>
        <v>0</v>
      </c>
      <c r="ER109" s="334">
        <f t="shared" si="314"/>
        <v>13</v>
      </c>
      <c r="ES109" s="334">
        <f t="shared" si="314"/>
        <v>12</v>
      </c>
      <c r="ET109" s="334">
        <f t="shared" si="314"/>
        <v>13</v>
      </c>
      <c r="EU109" s="334">
        <f t="shared" si="314"/>
        <v>13</v>
      </c>
      <c r="EV109" s="334">
        <f t="shared" si="314"/>
        <v>0</v>
      </c>
      <c r="EW109" s="334">
        <f t="shared" si="314"/>
        <v>11</v>
      </c>
      <c r="EX109" s="334">
        <f t="shared" si="314"/>
        <v>13</v>
      </c>
      <c r="FB109" s="398"/>
      <c r="FF109" s="398"/>
      <c r="FP109" s="309"/>
      <c r="FQ109" s="309"/>
      <c r="FR109" s="309"/>
      <c r="FS109" s="309"/>
      <c r="FT109" s="309"/>
      <c r="FZ109" s="334" t="s">
        <v>135</v>
      </c>
      <c r="GA109" s="334">
        <f>COUNTIF(GA92:GA106,"&gt;=85")</f>
        <v>0</v>
      </c>
      <c r="GB109" s="334">
        <f t="shared" ref="GB109:GL109" si="315">COUNTIF(GB92:GB106,"&gt;=85")</f>
        <v>0</v>
      </c>
      <c r="GC109" s="334">
        <f t="shared" si="315"/>
        <v>0</v>
      </c>
      <c r="GD109" s="334">
        <f t="shared" si="315"/>
        <v>0</v>
      </c>
      <c r="GE109" s="334">
        <f t="shared" si="315"/>
        <v>0</v>
      </c>
      <c r="GF109" s="334">
        <f t="shared" si="315"/>
        <v>13</v>
      </c>
      <c r="GG109" s="334">
        <f t="shared" si="315"/>
        <v>9</v>
      </c>
      <c r="GH109" s="334">
        <f t="shared" si="315"/>
        <v>13</v>
      </c>
      <c r="GI109" s="334">
        <f t="shared" si="315"/>
        <v>13</v>
      </c>
      <c r="GJ109" s="334">
        <f t="shared" si="315"/>
        <v>13</v>
      </c>
      <c r="GK109" s="334">
        <f t="shared" si="315"/>
        <v>11</v>
      </c>
      <c r="GL109" s="334">
        <f t="shared" si="315"/>
        <v>14</v>
      </c>
      <c r="GP109" s="398"/>
      <c r="GT109" s="398"/>
      <c r="HD109" s="309"/>
      <c r="HE109" s="309"/>
      <c r="HF109" s="309"/>
      <c r="HG109" s="309"/>
      <c r="HH109" s="309"/>
      <c r="HN109" s="334" t="s">
        <v>135</v>
      </c>
      <c r="HO109" s="334">
        <f>COUNTIF(HO92:HO106,"&gt;=85")</f>
        <v>0</v>
      </c>
      <c r="HP109" s="334">
        <f t="shared" ref="HP109:HZ109" si="316">COUNTIF(HP92:HP106,"&gt;=85")</f>
        <v>0</v>
      </c>
      <c r="HQ109" s="334">
        <f t="shared" si="316"/>
        <v>0</v>
      </c>
      <c r="HR109" s="334">
        <f t="shared" si="316"/>
        <v>0</v>
      </c>
      <c r="HS109" s="334">
        <f t="shared" si="316"/>
        <v>0</v>
      </c>
      <c r="HT109" s="334">
        <f t="shared" si="316"/>
        <v>13</v>
      </c>
      <c r="HU109" s="334">
        <f t="shared" si="316"/>
        <v>11</v>
      </c>
      <c r="HV109" s="334">
        <f t="shared" si="316"/>
        <v>13</v>
      </c>
      <c r="HW109" s="334">
        <f t="shared" si="316"/>
        <v>12</v>
      </c>
      <c r="HX109" s="334">
        <f t="shared" si="316"/>
        <v>12</v>
      </c>
      <c r="HY109" s="334">
        <f t="shared" si="316"/>
        <v>13</v>
      </c>
      <c r="HZ109" s="334">
        <f t="shared" si="316"/>
        <v>0</v>
      </c>
      <c r="ID109" s="398"/>
    </row>
    <row r="110" spans="2:240" ht="15.5" x14ac:dyDescent="0.35">
      <c r="B110" s="398"/>
      <c r="L110" s="309"/>
      <c r="M110" s="309"/>
      <c r="N110" s="309"/>
      <c r="O110" s="309"/>
      <c r="P110" s="309"/>
      <c r="V110" s="334" t="s">
        <v>134</v>
      </c>
      <c r="W110" s="334">
        <f>COUNTIF(W92:W106,"&gt;=88")</f>
        <v>0</v>
      </c>
      <c r="X110" s="334">
        <f t="shared" ref="X110:AH110" si="317">COUNTIF(X92:X106,"&gt;=88")</f>
        <v>0</v>
      </c>
      <c r="Y110" s="334">
        <f t="shared" si="317"/>
        <v>0</v>
      </c>
      <c r="Z110" s="334">
        <f t="shared" si="317"/>
        <v>0</v>
      </c>
      <c r="AA110" s="334">
        <f t="shared" si="317"/>
        <v>0</v>
      </c>
      <c r="AB110" s="334">
        <f t="shared" si="317"/>
        <v>10</v>
      </c>
      <c r="AC110" s="334">
        <f t="shared" si="317"/>
        <v>3</v>
      </c>
      <c r="AD110" s="334">
        <f t="shared" si="317"/>
        <v>13</v>
      </c>
      <c r="AE110" s="334">
        <f t="shared" si="317"/>
        <v>11</v>
      </c>
      <c r="AF110" s="334">
        <f t="shared" si="317"/>
        <v>9</v>
      </c>
      <c r="AG110" s="334">
        <f t="shared" si="317"/>
        <v>8</v>
      </c>
      <c r="AH110" s="334">
        <f t="shared" si="317"/>
        <v>13</v>
      </c>
      <c r="AI110" s="42"/>
      <c r="AL110" s="398"/>
      <c r="AP110" s="398"/>
      <c r="AZ110" s="309"/>
      <c r="BA110" s="309"/>
      <c r="BB110" s="309"/>
      <c r="BC110" s="309"/>
      <c r="BD110" s="309"/>
      <c r="BJ110" s="334" t="s">
        <v>134</v>
      </c>
      <c r="BK110" s="334">
        <f>COUNTIF(BK92:BK106,"&gt;=88")</f>
        <v>0</v>
      </c>
      <c r="BL110" s="334">
        <f t="shared" ref="BL110:BV110" si="318">COUNTIF(BL92:BL106,"&gt;=88")</f>
        <v>0</v>
      </c>
      <c r="BM110" s="334">
        <f t="shared" si="318"/>
        <v>0</v>
      </c>
      <c r="BN110" s="334">
        <f t="shared" si="318"/>
        <v>0</v>
      </c>
      <c r="BO110" s="334">
        <f t="shared" si="318"/>
        <v>0</v>
      </c>
      <c r="BP110" s="334">
        <f t="shared" si="318"/>
        <v>11</v>
      </c>
      <c r="BQ110" s="334">
        <f t="shared" si="318"/>
        <v>6</v>
      </c>
      <c r="BR110" s="334">
        <f t="shared" si="318"/>
        <v>13</v>
      </c>
      <c r="BS110" s="334">
        <f t="shared" si="318"/>
        <v>13</v>
      </c>
      <c r="BT110" s="334">
        <f t="shared" si="318"/>
        <v>12</v>
      </c>
      <c r="BU110" s="334">
        <f t="shared" si="318"/>
        <v>9</v>
      </c>
      <c r="BV110" s="334">
        <f t="shared" si="318"/>
        <v>13</v>
      </c>
      <c r="BW110" s="42"/>
      <c r="BZ110" s="398"/>
      <c r="CD110" s="398"/>
      <c r="CN110" s="309"/>
      <c r="CO110" s="309"/>
      <c r="CP110" s="309"/>
      <c r="CQ110" s="309"/>
      <c r="CR110" s="309"/>
      <c r="CX110" s="334" t="s">
        <v>134</v>
      </c>
      <c r="CY110" s="334">
        <f>COUNTIF(CY92:CY106,"&gt;=88")</f>
        <v>0</v>
      </c>
      <c r="CZ110" s="334">
        <f t="shared" ref="CZ110:DJ110" si="319">COUNTIF(CZ92:CZ106,"&gt;=88")</f>
        <v>0</v>
      </c>
      <c r="DA110" s="334">
        <f t="shared" si="319"/>
        <v>0</v>
      </c>
      <c r="DB110" s="334">
        <f t="shared" si="319"/>
        <v>0</v>
      </c>
      <c r="DC110" s="334">
        <f t="shared" si="319"/>
        <v>0</v>
      </c>
      <c r="DD110" s="334">
        <f t="shared" si="319"/>
        <v>11</v>
      </c>
      <c r="DE110" s="334">
        <f t="shared" si="319"/>
        <v>6</v>
      </c>
      <c r="DF110" s="334">
        <f t="shared" si="319"/>
        <v>12</v>
      </c>
      <c r="DG110" s="334">
        <f t="shared" si="319"/>
        <v>13</v>
      </c>
      <c r="DH110" s="334">
        <f t="shared" si="319"/>
        <v>11</v>
      </c>
      <c r="DI110" s="334">
        <f t="shared" si="319"/>
        <v>10</v>
      </c>
      <c r="DJ110" s="334">
        <f t="shared" si="319"/>
        <v>0</v>
      </c>
      <c r="DK110" s="42"/>
      <c r="DN110" s="398"/>
      <c r="DR110" s="398"/>
      <c r="EB110" s="309"/>
      <c r="EC110" s="309"/>
      <c r="ED110" s="309"/>
      <c r="EE110" s="309"/>
      <c r="EF110" s="309"/>
      <c r="EL110" s="334" t="s">
        <v>134</v>
      </c>
      <c r="EM110" s="334">
        <f>COUNTIF(EM92:EM106,"&gt;=88")</f>
        <v>0</v>
      </c>
      <c r="EN110" s="334">
        <f t="shared" ref="EN110:EX110" si="320">COUNTIF(EN92:EN106,"&gt;=88")</f>
        <v>0</v>
      </c>
      <c r="EO110" s="334">
        <f t="shared" si="320"/>
        <v>0</v>
      </c>
      <c r="EP110" s="334">
        <f t="shared" si="320"/>
        <v>0</v>
      </c>
      <c r="EQ110" s="334">
        <f t="shared" si="320"/>
        <v>0</v>
      </c>
      <c r="ER110" s="334">
        <f t="shared" si="320"/>
        <v>13</v>
      </c>
      <c r="ES110" s="334">
        <f t="shared" si="320"/>
        <v>8</v>
      </c>
      <c r="ET110" s="334">
        <f t="shared" si="320"/>
        <v>13</v>
      </c>
      <c r="EU110" s="334">
        <f t="shared" si="320"/>
        <v>9</v>
      </c>
      <c r="EV110" s="334">
        <f t="shared" si="320"/>
        <v>0</v>
      </c>
      <c r="EW110" s="334">
        <f t="shared" si="320"/>
        <v>6</v>
      </c>
      <c r="EX110" s="334">
        <f t="shared" si="320"/>
        <v>13</v>
      </c>
      <c r="EY110" s="42"/>
      <c r="FB110" s="398"/>
      <c r="FF110" s="398"/>
      <c r="FP110" s="309"/>
      <c r="FQ110" s="309"/>
      <c r="FR110" s="309"/>
      <c r="FS110" s="309"/>
      <c r="FT110" s="309"/>
      <c r="FZ110" s="334" t="s">
        <v>134</v>
      </c>
      <c r="GA110" s="334">
        <f>COUNTIF(GA92:GA106,"&gt;=88")</f>
        <v>0</v>
      </c>
      <c r="GB110" s="334">
        <f t="shared" ref="GB110:GL110" si="321">COUNTIF(GB92:GB106,"&gt;=88")</f>
        <v>0</v>
      </c>
      <c r="GC110" s="334">
        <f t="shared" si="321"/>
        <v>0</v>
      </c>
      <c r="GD110" s="334">
        <f t="shared" si="321"/>
        <v>0</v>
      </c>
      <c r="GE110" s="334">
        <f t="shared" si="321"/>
        <v>0</v>
      </c>
      <c r="GF110" s="334">
        <f t="shared" si="321"/>
        <v>12</v>
      </c>
      <c r="GG110" s="334">
        <f t="shared" si="321"/>
        <v>2</v>
      </c>
      <c r="GH110" s="334">
        <f t="shared" si="321"/>
        <v>13</v>
      </c>
      <c r="GI110" s="334">
        <f t="shared" si="321"/>
        <v>7</v>
      </c>
      <c r="GJ110" s="334">
        <f t="shared" si="321"/>
        <v>12</v>
      </c>
      <c r="GK110" s="334">
        <f t="shared" si="321"/>
        <v>4</v>
      </c>
      <c r="GL110" s="334">
        <f t="shared" si="321"/>
        <v>14</v>
      </c>
      <c r="GM110" s="42"/>
      <c r="GP110" s="398"/>
      <c r="GT110" s="398"/>
      <c r="HD110" s="309"/>
      <c r="HE110" s="309"/>
      <c r="HF110" s="309"/>
      <c r="HG110" s="309"/>
      <c r="HH110" s="309"/>
      <c r="HN110" s="334" t="s">
        <v>134</v>
      </c>
      <c r="HO110" s="334">
        <f>COUNTIF(HO92:HO106,"&gt;=88")</f>
        <v>0</v>
      </c>
      <c r="HP110" s="334">
        <f t="shared" ref="HP110:HZ110" si="322">COUNTIF(HP92:HP106,"&gt;=88")</f>
        <v>0</v>
      </c>
      <c r="HQ110" s="334">
        <f t="shared" si="322"/>
        <v>0</v>
      </c>
      <c r="HR110" s="334">
        <f t="shared" si="322"/>
        <v>0</v>
      </c>
      <c r="HS110" s="334">
        <f t="shared" si="322"/>
        <v>0</v>
      </c>
      <c r="HT110" s="334">
        <f t="shared" si="322"/>
        <v>11</v>
      </c>
      <c r="HU110" s="334">
        <f t="shared" si="322"/>
        <v>3</v>
      </c>
      <c r="HV110" s="334">
        <f t="shared" si="322"/>
        <v>12</v>
      </c>
      <c r="HW110" s="334">
        <f t="shared" si="322"/>
        <v>10</v>
      </c>
      <c r="HX110" s="334">
        <f t="shared" si="322"/>
        <v>11</v>
      </c>
      <c r="HY110" s="334">
        <f t="shared" si="322"/>
        <v>11</v>
      </c>
      <c r="HZ110" s="334">
        <f t="shared" si="322"/>
        <v>0</v>
      </c>
      <c r="IA110" s="42"/>
      <c r="ID110" s="398"/>
    </row>
    <row r="111" spans="2:240" ht="15.5" x14ac:dyDescent="0.35">
      <c r="B111" s="398"/>
      <c r="L111" s="309"/>
      <c r="M111" s="309"/>
      <c r="N111" s="309"/>
      <c r="O111" s="309"/>
      <c r="P111" s="309"/>
      <c r="V111" s="334" t="s">
        <v>133</v>
      </c>
      <c r="W111" s="334">
        <f t="shared" ref="W111:AG111" si="323">COUNTIF(W92:W106,"&gt;=92")</f>
        <v>0</v>
      </c>
      <c r="X111" s="334">
        <f t="shared" si="323"/>
        <v>0</v>
      </c>
      <c r="Y111" s="334">
        <f t="shared" si="323"/>
        <v>0</v>
      </c>
      <c r="Z111" s="334">
        <f t="shared" si="323"/>
        <v>0</v>
      </c>
      <c r="AA111" s="334">
        <f t="shared" si="323"/>
        <v>0</v>
      </c>
      <c r="AB111" s="334">
        <f t="shared" si="323"/>
        <v>2</v>
      </c>
      <c r="AC111" s="334">
        <f t="shared" si="323"/>
        <v>0</v>
      </c>
      <c r="AD111" s="334">
        <f t="shared" si="323"/>
        <v>10</v>
      </c>
      <c r="AE111" s="334">
        <f t="shared" si="323"/>
        <v>7</v>
      </c>
      <c r="AF111" s="334">
        <f t="shared" si="323"/>
        <v>0</v>
      </c>
      <c r="AG111" s="334">
        <f t="shared" si="323"/>
        <v>0</v>
      </c>
      <c r="AH111" s="334">
        <f>COUNTIF(AH92:AH106,"&gt;=92")</f>
        <v>12</v>
      </c>
      <c r="AI111" s="42"/>
      <c r="AL111" s="398"/>
      <c r="AP111" s="398"/>
      <c r="AZ111" s="309"/>
      <c r="BA111" s="309"/>
      <c r="BB111" s="309"/>
      <c r="BC111" s="309"/>
      <c r="BD111" s="309"/>
      <c r="BJ111" s="334" t="s">
        <v>133</v>
      </c>
      <c r="BK111" s="334">
        <f t="shared" ref="BK111:BU111" si="324">COUNTIF(BK92:BK106,"&gt;=92")</f>
        <v>0</v>
      </c>
      <c r="BL111" s="334">
        <f t="shared" si="324"/>
        <v>0</v>
      </c>
      <c r="BM111" s="334">
        <f t="shared" si="324"/>
        <v>0</v>
      </c>
      <c r="BN111" s="334">
        <f t="shared" si="324"/>
        <v>0</v>
      </c>
      <c r="BO111" s="334">
        <f t="shared" si="324"/>
        <v>0</v>
      </c>
      <c r="BP111" s="334">
        <f t="shared" si="324"/>
        <v>8</v>
      </c>
      <c r="BQ111" s="334">
        <f t="shared" si="324"/>
        <v>1</v>
      </c>
      <c r="BR111" s="334">
        <f t="shared" si="324"/>
        <v>10</v>
      </c>
      <c r="BS111" s="334">
        <f t="shared" si="324"/>
        <v>8</v>
      </c>
      <c r="BT111" s="334">
        <f t="shared" si="324"/>
        <v>3</v>
      </c>
      <c r="BU111" s="334">
        <f t="shared" si="324"/>
        <v>1</v>
      </c>
      <c r="BV111" s="334">
        <f>COUNTIF(BV92:BV106,"&gt;=92")</f>
        <v>12</v>
      </c>
      <c r="BW111" s="42"/>
      <c r="BZ111" s="398"/>
      <c r="CD111" s="398"/>
      <c r="CN111" s="309"/>
      <c r="CO111" s="309"/>
      <c r="CP111" s="309"/>
      <c r="CQ111" s="309"/>
      <c r="CR111" s="309"/>
      <c r="CX111" s="334" t="s">
        <v>133</v>
      </c>
      <c r="CY111" s="334">
        <f t="shared" ref="CY111:DI111" si="325">COUNTIF(CY92:CY106,"&gt;=92")</f>
        <v>0</v>
      </c>
      <c r="CZ111" s="334">
        <f t="shared" si="325"/>
        <v>0</v>
      </c>
      <c r="DA111" s="334">
        <f t="shared" si="325"/>
        <v>0</v>
      </c>
      <c r="DB111" s="334">
        <f t="shared" si="325"/>
        <v>0</v>
      </c>
      <c r="DC111" s="334">
        <f t="shared" si="325"/>
        <v>0</v>
      </c>
      <c r="DD111" s="334">
        <f t="shared" si="325"/>
        <v>8</v>
      </c>
      <c r="DE111" s="334">
        <f t="shared" si="325"/>
        <v>1</v>
      </c>
      <c r="DF111" s="334">
        <f t="shared" si="325"/>
        <v>8</v>
      </c>
      <c r="DG111" s="334">
        <f t="shared" si="325"/>
        <v>9</v>
      </c>
      <c r="DH111" s="334">
        <f t="shared" si="325"/>
        <v>1</v>
      </c>
      <c r="DI111" s="334">
        <f t="shared" si="325"/>
        <v>0</v>
      </c>
      <c r="DJ111" s="334">
        <f>COUNTIF(DJ92:DJ106,"&gt;=92")</f>
        <v>0</v>
      </c>
      <c r="DK111" s="42"/>
      <c r="DN111" s="398"/>
      <c r="DR111" s="398"/>
      <c r="EB111" s="309"/>
      <c r="EC111" s="309"/>
      <c r="ED111" s="309"/>
      <c r="EE111" s="309"/>
      <c r="EF111" s="309"/>
      <c r="EL111" s="334" t="s">
        <v>133</v>
      </c>
      <c r="EM111" s="334">
        <f t="shared" ref="EM111:EW111" si="326">COUNTIF(EM92:EM106,"&gt;=92")</f>
        <v>0</v>
      </c>
      <c r="EN111" s="334">
        <f t="shared" si="326"/>
        <v>0</v>
      </c>
      <c r="EO111" s="334">
        <f t="shared" si="326"/>
        <v>0</v>
      </c>
      <c r="EP111" s="334">
        <f t="shared" si="326"/>
        <v>0</v>
      </c>
      <c r="EQ111" s="334">
        <f t="shared" si="326"/>
        <v>0</v>
      </c>
      <c r="ER111" s="334">
        <f t="shared" si="326"/>
        <v>7</v>
      </c>
      <c r="ES111" s="334">
        <f t="shared" si="326"/>
        <v>1</v>
      </c>
      <c r="ET111" s="334">
        <f t="shared" si="326"/>
        <v>6</v>
      </c>
      <c r="EU111" s="334">
        <f t="shared" si="326"/>
        <v>6</v>
      </c>
      <c r="EV111" s="334">
        <f t="shared" si="326"/>
        <v>0</v>
      </c>
      <c r="EW111" s="334">
        <f t="shared" si="326"/>
        <v>0</v>
      </c>
      <c r="EX111" s="334">
        <f>COUNTIF(EX92:EX106,"&gt;=92")</f>
        <v>13</v>
      </c>
      <c r="EY111" s="42"/>
      <c r="FB111" s="398"/>
      <c r="FF111" s="398"/>
      <c r="FP111" s="309"/>
      <c r="FQ111" s="309"/>
      <c r="FR111" s="309"/>
      <c r="FS111" s="309"/>
      <c r="FT111" s="309"/>
      <c r="FZ111" s="334" t="s">
        <v>133</v>
      </c>
      <c r="GA111" s="334">
        <f t="shared" ref="GA111:GK111" si="327">COUNTIF(GA92:GA106,"&gt;=92")</f>
        <v>0</v>
      </c>
      <c r="GB111" s="334">
        <f t="shared" si="327"/>
        <v>0</v>
      </c>
      <c r="GC111" s="334">
        <f t="shared" si="327"/>
        <v>0</v>
      </c>
      <c r="GD111" s="334">
        <f t="shared" si="327"/>
        <v>0</v>
      </c>
      <c r="GE111" s="334">
        <f t="shared" si="327"/>
        <v>0</v>
      </c>
      <c r="GF111" s="334">
        <f t="shared" si="327"/>
        <v>5</v>
      </c>
      <c r="GG111" s="334">
        <f t="shared" si="327"/>
        <v>0</v>
      </c>
      <c r="GH111" s="334">
        <f t="shared" si="327"/>
        <v>7</v>
      </c>
      <c r="GI111" s="334">
        <f t="shared" si="327"/>
        <v>1</v>
      </c>
      <c r="GJ111" s="334">
        <f t="shared" si="327"/>
        <v>0</v>
      </c>
      <c r="GK111" s="334">
        <f t="shared" si="327"/>
        <v>0</v>
      </c>
      <c r="GL111" s="334">
        <f>COUNTIF(GL92:GL106,"&gt;=92")</f>
        <v>13</v>
      </c>
      <c r="GM111" s="42"/>
      <c r="GP111" s="398"/>
      <c r="GT111" s="398"/>
      <c r="HD111" s="309"/>
      <c r="HE111" s="309"/>
      <c r="HF111" s="309"/>
      <c r="HG111" s="309"/>
      <c r="HH111" s="309"/>
      <c r="HN111" s="334" t="s">
        <v>133</v>
      </c>
      <c r="HO111" s="334">
        <f t="shared" ref="HO111:HY111" si="328">COUNTIF(HO92:HO106,"&gt;=92")</f>
        <v>0</v>
      </c>
      <c r="HP111" s="334">
        <f t="shared" si="328"/>
        <v>0</v>
      </c>
      <c r="HQ111" s="334">
        <f t="shared" si="328"/>
        <v>0</v>
      </c>
      <c r="HR111" s="334">
        <f t="shared" si="328"/>
        <v>0</v>
      </c>
      <c r="HS111" s="334">
        <f t="shared" si="328"/>
        <v>0</v>
      </c>
      <c r="HT111" s="334">
        <f t="shared" si="328"/>
        <v>6</v>
      </c>
      <c r="HU111" s="334">
        <f t="shared" si="328"/>
        <v>1</v>
      </c>
      <c r="HV111" s="334">
        <f t="shared" si="328"/>
        <v>10</v>
      </c>
      <c r="HW111" s="334">
        <f t="shared" si="328"/>
        <v>1</v>
      </c>
      <c r="HX111" s="334">
        <f t="shared" si="328"/>
        <v>4</v>
      </c>
      <c r="HY111" s="334">
        <f t="shared" si="328"/>
        <v>1</v>
      </c>
      <c r="HZ111" s="334">
        <f>COUNTIF(HZ92:HZ106,"&gt;=92")</f>
        <v>0</v>
      </c>
      <c r="IA111" s="42"/>
      <c r="ID111" s="398"/>
    </row>
    <row r="112" spans="2:240" ht="15.5" x14ac:dyDescent="0.35">
      <c r="B112" s="398"/>
      <c r="L112" s="309"/>
      <c r="M112" s="309"/>
      <c r="N112" s="309"/>
      <c r="O112" s="309"/>
      <c r="P112" s="309"/>
      <c r="V112" s="334" t="s">
        <v>132</v>
      </c>
      <c r="W112" s="334">
        <f>COUNTIF(W92:W106,"&gt;=95")</f>
        <v>0</v>
      </c>
      <c r="X112" s="334">
        <f t="shared" ref="X112:AH112" si="329">COUNTIF(X92:X106,"&gt;=95")</f>
        <v>0</v>
      </c>
      <c r="Y112" s="334">
        <f t="shared" si="329"/>
        <v>0</v>
      </c>
      <c r="Z112" s="334">
        <f t="shared" si="329"/>
        <v>0</v>
      </c>
      <c r="AA112" s="334">
        <f t="shared" si="329"/>
        <v>0</v>
      </c>
      <c r="AB112" s="334">
        <f t="shared" si="329"/>
        <v>0</v>
      </c>
      <c r="AC112" s="334">
        <f t="shared" si="329"/>
        <v>0</v>
      </c>
      <c r="AD112" s="334">
        <f t="shared" si="329"/>
        <v>2</v>
      </c>
      <c r="AE112" s="334">
        <f t="shared" si="329"/>
        <v>3</v>
      </c>
      <c r="AF112" s="334">
        <f t="shared" si="329"/>
        <v>0</v>
      </c>
      <c r="AG112" s="334">
        <f t="shared" si="329"/>
        <v>0</v>
      </c>
      <c r="AH112" s="334">
        <f t="shared" si="329"/>
        <v>11</v>
      </c>
      <c r="AL112" s="398"/>
      <c r="AP112" s="398"/>
      <c r="AZ112" s="309"/>
      <c r="BA112" s="309"/>
      <c r="BB112" s="309"/>
      <c r="BC112" s="309"/>
      <c r="BD112" s="309"/>
      <c r="BJ112" s="334" t="s">
        <v>132</v>
      </c>
      <c r="BK112" s="334">
        <f>COUNTIF(BK92:BK106,"&gt;=95")</f>
        <v>0</v>
      </c>
      <c r="BL112" s="334">
        <f t="shared" ref="BL112:BV112" si="330">COUNTIF(BL92:BL106,"&gt;=95")</f>
        <v>0</v>
      </c>
      <c r="BM112" s="334">
        <f t="shared" si="330"/>
        <v>0</v>
      </c>
      <c r="BN112" s="334">
        <f t="shared" si="330"/>
        <v>0</v>
      </c>
      <c r="BO112" s="334">
        <f t="shared" si="330"/>
        <v>0</v>
      </c>
      <c r="BP112" s="334">
        <f t="shared" si="330"/>
        <v>2</v>
      </c>
      <c r="BQ112" s="334">
        <f t="shared" si="330"/>
        <v>0</v>
      </c>
      <c r="BR112" s="334">
        <f t="shared" si="330"/>
        <v>5</v>
      </c>
      <c r="BS112" s="334">
        <f t="shared" si="330"/>
        <v>6</v>
      </c>
      <c r="BT112" s="334">
        <f t="shared" si="330"/>
        <v>1</v>
      </c>
      <c r="BU112" s="334">
        <f t="shared" si="330"/>
        <v>0</v>
      </c>
      <c r="BV112" s="334">
        <f t="shared" si="330"/>
        <v>12</v>
      </c>
      <c r="BZ112" s="398"/>
      <c r="CD112" s="398"/>
      <c r="CN112" s="309"/>
      <c r="CO112" s="309"/>
      <c r="CP112" s="309"/>
      <c r="CQ112" s="309"/>
      <c r="CR112" s="309"/>
      <c r="CX112" s="334" t="s">
        <v>132</v>
      </c>
      <c r="CY112" s="334">
        <f>COUNTIF(CY92:CY106,"&gt;=95")</f>
        <v>0</v>
      </c>
      <c r="CZ112" s="334">
        <f t="shared" ref="CZ112:DJ112" si="331">COUNTIF(CZ92:CZ106,"&gt;=95")</f>
        <v>0</v>
      </c>
      <c r="DA112" s="334">
        <f t="shared" si="331"/>
        <v>0</v>
      </c>
      <c r="DB112" s="334">
        <f t="shared" si="331"/>
        <v>0</v>
      </c>
      <c r="DC112" s="334">
        <f t="shared" si="331"/>
        <v>0</v>
      </c>
      <c r="DD112" s="334">
        <f t="shared" si="331"/>
        <v>2</v>
      </c>
      <c r="DE112" s="334">
        <f t="shared" si="331"/>
        <v>0</v>
      </c>
      <c r="DF112" s="334">
        <f t="shared" si="331"/>
        <v>1</v>
      </c>
      <c r="DG112" s="334">
        <f t="shared" si="331"/>
        <v>6</v>
      </c>
      <c r="DH112" s="334">
        <f t="shared" si="331"/>
        <v>0</v>
      </c>
      <c r="DI112" s="334">
        <f t="shared" si="331"/>
        <v>0</v>
      </c>
      <c r="DJ112" s="334">
        <f t="shared" si="331"/>
        <v>0</v>
      </c>
      <c r="DN112" s="398"/>
      <c r="DR112" s="398"/>
      <c r="EB112" s="309"/>
      <c r="EC112" s="309"/>
      <c r="ED112" s="309"/>
      <c r="EE112" s="309"/>
      <c r="EF112" s="309"/>
      <c r="EL112" s="334" t="s">
        <v>132</v>
      </c>
      <c r="EM112" s="334">
        <f>COUNTIF(EM92:EM106,"&gt;=95")</f>
        <v>0</v>
      </c>
      <c r="EN112" s="334">
        <f t="shared" ref="EN112:EX112" si="332">COUNTIF(EN92:EN106,"&gt;=95")</f>
        <v>0</v>
      </c>
      <c r="EO112" s="334">
        <f t="shared" si="332"/>
        <v>0</v>
      </c>
      <c r="EP112" s="334">
        <f t="shared" si="332"/>
        <v>0</v>
      </c>
      <c r="EQ112" s="334">
        <f t="shared" si="332"/>
        <v>0</v>
      </c>
      <c r="ER112" s="334">
        <f t="shared" si="332"/>
        <v>0</v>
      </c>
      <c r="ES112" s="334">
        <f t="shared" si="332"/>
        <v>0</v>
      </c>
      <c r="ET112" s="334">
        <f t="shared" si="332"/>
        <v>1</v>
      </c>
      <c r="EU112" s="334">
        <f t="shared" si="332"/>
        <v>2</v>
      </c>
      <c r="EV112" s="334">
        <f t="shared" si="332"/>
        <v>0</v>
      </c>
      <c r="EW112" s="334">
        <f t="shared" si="332"/>
        <v>0</v>
      </c>
      <c r="EX112" s="334">
        <f t="shared" si="332"/>
        <v>13</v>
      </c>
      <c r="FB112" s="398"/>
      <c r="FF112" s="398"/>
      <c r="FP112" s="309"/>
      <c r="FQ112" s="309"/>
      <c r="FR112" s="309"/>
      <c r="FS112" s="309"/>
      <c r="FT112" s="309"/>
      <c r="FZ112" s="334" t="s">
        <v>132</v>
      </c>
      <c r="GA112" s="334">
        <f>COUNTIF(GA92:GA106,"&gt;=95")</f>
        <v>0</v>
      </c>
      <c r="GB112" s="334">
        <f t="shared" ref="GB112:GL112" si="333">COUNTIF(GB92:GB106,"&gt;=95")</f>
        <v>0</v>
      </c>
      <c r="GC112" s="334">
        <f t="shared" si="333"/>
        <v>0</v>
      </c>
      <c r="GD112" s="334">
        <f t="shared" si="333"/>
        <v>0</v>
      </c>
      <c r="GE112" s="334">
        <f t="shared" si="333"/>
        <v>0</v>
      </c>
      <c r="GF112" s="334">
        <f t="shared" si="333"/>
        <v>0</v>
      </c>
      <c r="GG112" s="334">
        <f t="shared" si="333"/>
        <v>0</v>
      </c>
      <c r="GH112" s="334">
        <f t="shared" si="333"/>
        <v>1</v>
      </c>
      <c r="GI112" s="334">
        <f t="shared" si="333"/>
        <v>1</v>
      </c>
      <c r="GJ112" s="334">
        <f t="shared" si="333"/>
        <v>0</v>
      </c>
      <c r="GK112" s="334">
        <f t="shared" si="333"/>
        <v>0</v>
      </c>
      <c r="GL112" s="334">
        <f t="shared" si="333"/>
        <v>12</v>
      </c>
      <c r="GP112" s="398"/>
      <c r="GT112" s="398"/>
      <c r="HD112" s="309"/>
      <c r="HE112" s="309"/>
      <c r="HF112" s="309"/>
      <c r="HG112" s="309"/>
      <c r="HH112" s="309"/>
      <c r="HN112" s="334" t="s">
        <v>132</v>
      </c>
      <c r="HO112" s="334">
        <f>COUNTIF(HO92:HO106,"&gt;=95")</f>
        <v>0</v>
      </c>
      <c r="HP112" s="334">
        <f t="shared" ref="HP112:HZ112" si="334">COUNTIF(HP92:HP106,"&gt;=95")</f>
        <v>0</v>
      </c>
      <c r="HQ112" s="334">
        <f t="shared" si="334"/>
        <v>0</v>
      </c>
      <c r="HR112" s="334">
        <f t="shared" si="334"/>
        <v>0</v>
      </c>
      <c r="HS112" s="334">
        <f t="shared" si="334"/>
        <v>0</v>
      </c>
      <c r="HT112" s="334">
        <f t="shared" si="334"/>
        <v>1</v>
      </c>
      <c r="HU112" s="334">
        <f t="shared" si="334"/>
        <v>0</v>
      </c>
      <c r="HV112" s="334">
        <f t="shared" si="334"/>
        <v>3</v>
      </c>
      <c r="HW112" s="334">
        <f t="shared" si="334"/>
        <v>0</v>
      </c>
      <c r="HX112" s="334">
        <f t="shared" si="334"/>
        <v>0</v>
      </c>
      <c r="HY112" s="334">
        <f t="shared" si="334"/>
        <v>0</v>
      </c>
      <c r="HZ112" s="334">
        <f t="shared" si="334"/>
        <v>0</v>
      </c>
      <c r="ID112" s="398"/>
    </row>
    <row r="117" spans="2:240" ht="21.5" thickBot="1" x14ac:dyDescent="0.55000000000000004">
      <c r="B117" s="369" t="s">
        <v>268</v>
      </c>
      <c r="C117" s="369"/>
      <c r="D117" s="369"/>
      <c r="E117" s="369"/>
      <c r="F117" s="369"/>
      <c r="G117" s="369"/>
      <c r="H117" s="369"/>
      <c r="I117" s="369"/>
      <c r="J117" s="369"/>
      <c r="K117" s="369"/>
      <c r="L117" s="369"/>
      <c r="M117" s="369"/>
      <c r="N117" s="369"/>
      <c r="O117" s="369"/>
      <c r="P117" s="369"/>
      <c r="Q117" s="369"/>
      <c r="R117" s="369"/>
      <c r="S117" s="369"/>
      <c r="T117" s="369"/>
      <c r="U117" s="369"/>
      <c r="V117" s="369"/>
      <c r="W117" s="369"/>
      <c r="X117" s="369"/>
      <c r="Y117" s="369"/>
      <c r="Z117" s="369"/>
      <c r="AA117" s="369"/>
      <c r="AB117" s="369"/>
      <c r="AC117" s="369"/>
      <c r="AD117" s="369"/>
      <c r="AE117" s="369"/>
      <c r="AF117" s="369"/>
      <c r="AG117" s="369"/>
      <c r="AH117" s="369"/>
      <c r="AI117" s="369"/>
      <c r="AJ117" s="369"/>
      <c r="AK117" s="369"/>
      <c r="AL117" s="369"/>
      <c r="AM117" s="369"/>
      <c r="AN117" s="369"/>
      <c r="AO117" s="369"/>
      <c r="AP117" s="369" t="s">
        <v>197</v>
      </c>
      <c r="AQ117" s="369"/>
      <c r="AR117" s="369"/>
      <c r="AS117" s="369"/>
      <c r="AT117" s="369"/>
      <c r="AU117" s="369"/>
      <c r="AV117" s="369"/>
      <c r="AW117" s="369"/>
      <c r="AX117" s="369"/>
      <c r="AY117" s="369"/>
      <c r="AZ117" s="369"/>
      <c r="BA117" s="369"/>
      <c r="BB117" s="369"/>
      <c r="BC117" s="369"/>
      <c r="BD117" s="369"/>
      <c r="BE117" s="369"/>
      <c r="BF117" s="369"/>
      <c r="BG117" s="369"/>
      <c r="BH117" s="369"/>
      <c r="BI117" s="369"/>
      <c r="BJ117" s="369"/>
      <c r="BK117" s="369"/>
      <c r="BL117" s="369"/>
      <c r="BM117" s="369"/>
      <c r="BN117" s="369"/>
      <c r="BO117" s="369"/>
      <c r="BP117" s="369"/>
      <c r="BQ117" s="369"/>
      <c r="BR117" s="369"/>
      <c r="BS117" s="369"/>
      <c r="BT117" s="369"/>
      <c r="BU117" s="369"/>
      <c r="BV117" s="369"/>
      <c r="BW117" s="369"/>
      <c r="BX117" s="369"/>
      <c r="BY117" s="369"/>
      <c r="BZ117" s="369"/>
      <c r="CA117" s="369"/>
      <c r="CB117" s="369"/>
      <c r="CC117" s="369"/>
      <c r="CD117" s="369" t="s">
        <v>196</v>
      </c>
      <c r="CE117" s="369"/>
      <c r="CF117" s="369"/>
      <c r="CG117" s="369"/>
      <c r="CH117" s="369"/>
      <c r="CI117" s="369"/>
      <c r="CJ117" s="369"/>
      <c r="CK117" s="369"/>
      <c r="CL117" s="369"/>
      <c r="CM117" s="369"/>
      <c r="CN117" s="369"/>
      <c r="CO117" s="369"/>
      <c r="CP117" s="369"/>
      <c r="CQ117" s="369"/>
      <c r="CR117" s="369"/>
      <c r="CS117" s="369"/>
      <c r="CT117" s="369"/>
      <c r="CU117" s="369"/>
      <c r="CV117" s="369"/>
      <c r="CW117" s="369"/>
      <c r="CX117" s="369"/>
      <c r="CY117" s="369"/>
      <c r="CZ117" s="369"/>
      <c r="DA117" s="369"/>
      <c r="DB117" s="369"/>
      <c r="DC117" s="369"/>
      <c r="DD117" s="369"/>
      <c r="DE117" s="369"/>
      <c r="DF117" s="369"/>
      <c r="DG117" s="369"/>
      <c r="DH117" s="369"/>
      <c r="DI117" s="369"/>
      <c r="DJ117" s="369"/>
      <c r="DK117" s="369"/>
      <c r="DL117" s="369"/>
      <c r="DM117" s="369"/>
      <c r="DN117" s="369"/>
      <c r="DO117" s="369"/>
      <c r="DP117" s="369"/>
      <c r="DQ117" s="369"/>
      <c r="DR117" s="369" t="s">
        <v>195</v>
      </c>
      <c r="DS117" s="369"/>
      <c r="DT117" s="369"/>
      <c r="DU117" s="369"/>
      <c r="DV117" s="369"/>
      <c r="DW117" s="369"/>
      <c r="DX117" s="369"/>
      <c r="DY117" s="369"/>
      <c r="DZ117" s="369"/>
      <c r="EA117" s="369"/>
      <c r="EB117" s="369"/>
      <c r="EC117" s="369"/>
      <c r="ED117" s="369"/>
      <c r="EE117" s="369"/>
      <c r="EF117" s="369"/>
      <c r="EG117" s="369"/>
      <c r="EH117" s="369"/>
      <c r="EI117" s="369"/>
      <c r="EJ117" s="369"/>
      <c r="EK117" s="369"/>
      <c r="EL117" s="369"/>
      <c r="EM117" s="369"/>
      <c r="EN117" s="369"/>
      <c r="EO117" s="369"/>
      <c r="EP117" s="369"/>
      <c r="EQ117" s="369"/>
      <c r="ER117" s="369"/>
      <c r="ES117" s="369"/>
      <c r="ET117" s="369"/>
      <c r="EU117" s="369"/>
      <c r="EV117" s="369"/>
      <c r="EW117" s="369"/>
      <c r="EX117" s="369"/>
      <c r="EY117" s="369"/>
      <c r="EZ117" s="369"/>
      <c r="FA117" s="369"/>
      <c r="FB117" s="369"/>
      <c r="FC117" s="369"/>
      <c r="FD117" s="369"/>
      <c r="FE117" s="369"/>
      <c r="FF117" s="369" t="s">
        <v>194</v>
      </c>
      <c r="FG117" s="369"/>
      <c r="FH117" s="369"/>
      <c r="FI117" s="369"/>
      <c r="FJ117" s="369"/>
      <c r="FK117" s="369"/>
      <c r="FL117" s="369"/>
      <c r="FM117" s="369"/>
      <c r="FN117" s="369"/>
      <c r="FO117" s="369"/>
      <c r="FP117" s="369"/>
      <c r="FQ117" s="369"/>
      <c r="FR117" s="369"/>
      <c r="FS117" s="369"/>
      <c r="FT117" s="369"/>
      <c r="FU117" s="369"/>
      <c r="FV117" s="369"/>
      <c r="FW117" s="369"/>
      <c r="FX117" s="369"/>
      <c r="FY117" s="369"/>
      <c r="FZ117" s="369"/>
      <c r="GA117" s="369"/>
      <c r="GB117" s="369"/>
      <c r="GC117" s="369"/>
      <c r="GD117" s="369"/>
      <c r="GE117" s="369"/>
      <c r="GF117" s="369"/>
      <c r="GG117" s="369"/>
      <c r="GH117" s="369"/>
      <c r="GI117" s="369"/>
      <c r="GJ117" s="369"/>
      <c r="GK117" s="369"/>
      <c r="GL117" s="369"/>
      <c r="GM117" s="369"/>
      <c r="GN117" s="369"/>
      <c r="GO117" s="369"/>
      <c r="GP117" s="369"/>
      <c r="GQ117" s="369"/>
      <c r="GR117" s="369"/>
      <c r="GS117" s="369"/>
      <c r="GT117" s="369" t="s">
        <v>193</v>
      </c>
    </row>
    <row r="118" spans="2:240" ht="16" thickBot="1" x14ac:dyDescent="0.4">
      <c r="B118" s="504" t="s">
        <v>192</v>
      </c>
      <c r="C118" s="501">
        <v>4900</v>
      </c>
      <c r="D118" s="501">
        <v>5930</v>
      </c>
      <c r="E118" s="501">
        <v>5449</v>
      </c>
      <c r="F118" s="501">
        <v>5427</v>
      </c>
      <c r="G118" s="501">
        <v>4998</v>
      </c>
      <c r="H118" s="493">
        <v>5474</v>
      </c>
      <c r="I118" s="493">
        <v>5237</v>
      </c>
      <c r="J118" s="493">
        <v>4675</v>
      </c>
      <c r="K118" s="493">
        <v>4589</v>
      </c>
      <c r="L118" s="493">
        <v>5408</v>
      </c>
      <c r="M118" s="500">
        <v>5483</v>
      </c>
      <c r="N118" s="499">
        <v>5234</v>
      </c>
      <c r="O118" s="498"/>
      <c r="P118" s="497"/>
      <c r="Q118" s="496"/>
      <c r="R118" s="495"/>
      <c r="S118" s="495"/>
      <c r="T118" s="494"/>
      <c r="V118" s="477" t="s">
        <v>32</v>
      </c>
      <c r="W118" s="493"/>
      <c r="X118" s="493"/>
      <c r="Y118" s="493"/>
      <c r="Z118" s="493"/>
      <c r="AA118" s="493"/>
      <c r="AB118" s="493"/>
      <c r="AC118" s="493"/>
      <c r="AD118" s="493"/>
      <c r="AE118" s="493"/>
      <c r="AF118" s="493"/>
      <c r="AG118" s="493"/>
      <c r="AH118" s="493"/>
      <c r="AI118" s="492"/>
      <c r="AJ118" s="491"/>
      <c r="AK118" s="490"/>
      <c r="AL118" s="489"/>
      <c r="AM118" s="489"/>
      <c r="AN118" s="488"/>
      <c r="AP118" s="504" t="s">
        <v>192</v>
      </c>
      <c r="AQ118" s="501"/>
      <c r="AR118" s="501"/>
      <c r="AS118" s="501"/>
      <c r="AT118" s="501"/>
      <c r="AU118" s="501"/>
      <c r="AV118" s="493">
        <v>5474</v>
      </c>
      <c r="AW118" s="493">
        <v>5237</v>
      </c>
      <c r="AX118" s="493">
        <v>4675</v>
      </c>
      <c r="AY118" s="493">
        <v>4589</v>
      </c>
      <c r="AZ118" s="493">
        <v>5408</v>
      </c>
      <c r="BA118" s="500">
        <v>5483</v>
      </c>
      <c r="BB118" s="499">
        <v>5234</v>
      </c>
      <c r="BC118" s="498"/>
      <c r="BD118" s="497"/>
      <c r="BE118" s="496"/>
      <c r="BF118" s="495"/>
      <c r="BG118" s="495"/>
      <c r="BH118" s="494"/>
      <c r="BJ118" s="477" t="s">
        <v>32</v>
      </c>
      <c r="BK118" s="493"/>
      <c r="BL118" s="493"/>
      <c r="BM118" s="493"/>
      <c r="BN118" s="493"/>
      <c r="BO118" s="493"/>
      <c r="BP118" s="493"/>
      <c r="BQ118" s="493"/>
      <c r="BR118" s="493"/>
      <c r="BS118" s="493"/>
      <c r="BT118" s="493"/>
      <c r="BU118" s="493"/>
      <c r="BV118" s="493"/>
      <c r="BW118" s="492"/>
      <c r="BX118" s="491"/>
      <c r="BY118" s="490"/>
      <c r="BZ118" s="489"/>
      <c r="CA118" s="489"/>
      <c r="CB118" s="488"/>
      <c r="CD118" s="504" t="s">
        <v>192</v>
      </c>
      <c r="CE118" s="501"/>
      <c r="CF118" s="501"/>
      <c r="CG118" s="501"/>
      <c r="CH118" s="501"/>
      <c r="CI118" s="501"/>
      <c r="CJ118" s="493">
        <v>5474</v>
      </c>
      <c r="CK118" s="493">
        <v>5237</v>
      </c>
      <c r="CL118" s="493">
        <v>4675</v>
      </c>
      <c r="CM118" s="493">
        <v>4589</v>
      </c>
      <c r="CN118" s="493">
        <v>5408</v>
      </c>
      <c r="CO118" s="500">
        <v>5483</v>
      </c>
      <c r="CP118" s="499">
        <v>5234</v>
      </c>
      <c r="CQ118" s="498"/>
      <c r="CR118" s="497"/>
      <c r="CS118" s="496"/>
      <c r="CT118" s="495"/>
      <c r="CU118" s="495"/>
      <c r="CV118" s="494"/>
      <c r="CX118" s="477" t="s">
        <v>32</v>
      </c>
      <c r="CY118" s="493"/>
      <c r="CZ118" s="493"/>
      <c r="DA118" s="493"/>
      <c r="DB118" s="493"/>
      <c r="DC118" s="493"/>
      <c r="DD118" s="493"/>
      <c r="DE118" s="493"/>
      <c r="DF118" s="493"/>
      <c r="DG118" s="493"/>
      <c r="DH118" s="493"/>
      <c r="DI118" s="493"/>
      <c r="DJ118" s="493"/>
      <c r="DK118" s="492"/>
      <c r="DL118" s="491"/>
      <c r="DM118" s="490"/>
      <c r="DN118" s="489"/>
      <c r="DO118" s="489"/>
      <c r="DP118" s="488"/>
      <c r="DR118" s="504" t="s">
        <v>192</v>
      </c>
      <c r="DS118" s="501"/>
      <c r="DT118" s="501"/>
      <c r="DU118" s="501"/>
      <c r="DV118" s="501"/>
      <c r="DW118" s="501"/>
      <c r="DX118" s="493">
        <v>5474</v>
      </c>
      <c r="DY118" s="493">
        <v>5237</v>
      </c>
      <c r="DZ118" s="493">
        <v>4675</v>
      </c>
      <c r="EA118" s="493">
        <v>4589</v>
      </c>
      <c r="EB118" s="493">
        <v>5408</v>
      </c>
      <c r="EC118" s="500">
        <v>5483</v>
      </c>
      <c r="ED118" s="499">
        <v>5234</v>
      </c>
      <c r="EE118" s="498"/>
      <c r="EF118" s="497"/>
      <c r="EG118" s="496"/>
      <c r="EH118" s="495"/>
      <c r="EI118" s="495"/>
      <c r="EJ118" s="494"/>
      <c r="EL118" s="477" t="s">
        <v>32</v>
      </c>
      <c r="EM118" s="493"/>
      <c r="EN118" s="493"/>
      <c r="EO118" s="493"/>
      <c r="EP118" s="493"/>
      <c r="EQ118" s="493"/>
      <c r="ER118" s="493"/>
      <c r="ES118" s="493"/>
      <c r="ET118" s="493"/>
      <c r="EU118" s="493"/>
      <c r="EV118" s="493"/>
      <c r="EW118" s="493"/>
      <c r="EX118" s="493"/>
      <c r="EY118" s="492"/>
      <c r="EZ118" s="491"/>
      <c r="FA118" s="490"/>
      <c r="FB118" s="489"/>
      <c r="FC118" s="489"/>
      <c r="FD118" s="488"/>
      <c r="FF118" s="504" t="s">
        <v>192</v>
      </c>
      <c r="FG118" s="501"/>
      <c r="FH118" s="501"/>
      <c r="FI118" s="501"/>
      <c r="FJ118" s="501"/>
      <c r="FK118" s="501"/>
      <c r="FL118" s="493">
        <v>5474</v>
      </c>
      <c r="FM118" s="493">
        <v>5237</v>
      </c>
      <c r="FN118" s="493">
        <v>4675</v>
      </c>
      <c r="FO118" s="493">
        <v>4589</v>
      </c>
      <c r="FP118" s="493">
        <v>5408</v>
      </c>
      <c r="FQ118" s="500">
        <v>5483</v>
      </c>
      <c r="FR118" s="499">
        <v>5234</v>
      </c>
      <c r="FS118" s="498"/>
      <c r="FT118" s="497"/>
      <c r="FU118" s="496"/>
      <c r="FV118" s="495"/>
      <c r="FW118" s="495"/>
      <c r="FX118" s="494"/>
      <c r="FZ118" s="477" t="s">
        <v>32</v>
      </c>
      <c r="GA118" s="493"/>
      <c r="GB118" s="493"/>
      <c r="GC118" s="493"/>
      <c r="GD118" s="493"/>
      <c r="GE118" s="493"/>
      <c r="GF118" s="493"/>
      <c r="GG118" s="493"/>
      <c r="GH118" s="493"/>
      <c r="GI118" s="493"/>
      <c r="GJ118" s="493"/>
      <c r="GK118" s="493"/>
      <c r="GL118" s="493"/>
      <c r="GM118" s="492"/>
      <c r="GN118" s="491"/>
      <c r="GO118" s="490"/>
      <c r="GP118" s="489"/>
      <c r="GQ118" s="489"/>
      <c r="GR118" s="488"/>
      <c r="GT118" s="504" t="s">
        <v>192</v>
      </c>
      <c r="GU118" s="501"/>
      <c r="GV118" s="501"/>
      <c r="GW118" s="501"/>
      <c r="GX118" s="501"/>
      <c r="GY118" s="501"/>
      <c r="GZ118" s="493">
        <v>5474</v>
      </c>
      <c r="HA118" s="493">
        <v>5237</v>
      </c>
      <c r="HB118" s="493">
        <v>4675</v>
      </c>
      <c r="HC118" s="493">
        <v>4589</v>
      </c>
      <c r="HD118" s="493">
        <v>5408</v>
      </c>
      <c r="HE118" s="500">
        <v>5483</v>
      </c>
      <c r="HF118" s="499">
        <v>5234</v>
      </c>
      <c r="HG118" s="498"/>
      <c r="HH118" s="497"/>
      <c r="HI118" s="496"/>
      <c r="HJ118" s="495"/>
      <c r="HK118" s="495"/>
      <c r="HL118" s="494"/>
      <c r="HN118" s="477" t="s">
        <v>32</v>
      </c>
      <c r="HO118" s="493"/>
      <c r="HP118" s="493"/>
      <c r="HQ118" s="493"/>
      <c r="HR118" s="493"/>
      <c r="HS118" s="493"/>
      <c r="HT118" s="493"/>
      <c r="HU118" s="493"/>
      <c r="HV118" s="493"/>
      <c r="HW118" s="493"/>
      <c r="HX118" s="493"/>
      <c r="HY118" s="493"/>
      <c r="HZ118" s="493"/>
      <c r="IA118" s="492"/>
      <c r="IB118" s="491"/>
      <c r="IC118" s="490"/>
      <c r="ID118" s="489"/>
      <c r="IE118" s="489"/>
      <c r="IF118" s="488"/>
    </row>
    <row r="119" spans="2:240" ht="16.5" thickTop="1" thickBot="1" x14ac:dyDescent="0.4">
      <c r="B119" s="483" t="s">
        <v>191</v>
      </c>
      <c r="C119" s="685" t="s">
        <v>224</v>
      </c>
      <c r="D119" s="685" t="s">
        <v>263</v>
      </c>
      <c r="E119" s="685" t="s">
        <v>147</v>
      </c>
      <c r="F119" s="685" t="s">
        <v>146</v>
      </c>
      <c r="G119" s="685" t="s">
        <v>145</v>
      </c>
      <c r="H119" s="475" t="s">
        <v>144</v>
      </c>
      <c r="I119" s="475" t="s">
        <v>143</v>
      </c>
      <c r="J119" s="475" t="s">
        <v>142</v>
      </c>
      <c r="K119" s="475" t="s">
        <v>141</v>
      </c>
      <c r="L119" s="571" t="s">
        <v>261</v>
      </c>
      <c r="M119" s="571" t="s">
        <v>262</v>
      </c>
      <c r="N119" s="571" t="s">
        <v>260</v>
      </c>
      <c r="O119" s="482" t="s">
        <v>190</v>
      </c>
      <c r="P119" s="481" t="s">
        <v>152</v>
      </c>
      <c r="Q119" s="480"/>
      <c r="R119" s="479" t="s">
        <v>189</v>
      </c>
      <c r="S119" s="479" t="s">
        <v>152</v>
      </c>
      <c r="T119" s="478" t="s">
        <v>188</v>
      </c>
      <c r="V119" s="477" t="s">
        <v>191</v>
      </c>
      <c r="W119" s="493" t="s">
        <v>149</v>
      </c>
      <c r="X119" s="476" t="s">
        <v>148</v>
      </c>
      <c r="Y119" s="476" t="s">
        <v>147</v>
      </c>
      <c r="Z119" s="476" t="s">
        <v>146</v>
      </c>
      <c r="AA119" s="476" t="s">
        <v>145</v>
      </c>
      <c r="AB119" s="475" t="s">
        <v>144</v>
      </c>
      <c r="AC119" s="475" t="s">
        <v>143</v>
      </c>
      <c r="AD119" s="475" t="s">
        <v>142</v>
      </c>
      <c r="AE119" s="475" t="s">
        <v>141</v>
      </c>
      <c r="AF119" s="475" t="s">
        <v>140</v>
      </c>
      <c r="AG119" s="475" t="s">
        <v>139</v>
      </c>
      <c r="AH119" s="475" t="s">
        <v>138</v>
      </c>
      <c r="AI119" s="474" t="s">
        <v>190</v>
      </c>
      <c r="AJ119" s="473" t="s">
        <v>152</v>
      </c>
      <c r="AK119" s="472"/>
      <c r="AL119" s="471" t="s">
        <v>189</v>
      </c>
      <c r="AM119" s="471" t="s">
        <v>152</v>
      </c>
      <c r="AN119" s="470" t="s">
        <v>188</v>
      </c>
      <c r="AP119" s="483" t="s">
        <v>191</v>
      </c>
      <c r="AQ119" s="476" t="s">
        <v>149</v>
      </c>
      <c r="AR119" s="476" t="s">
        <v>148</v>
      </c>
      <c r="AS119" s="476" t="s">
        <v>147</v>
      </c>
      <c r="AT119" s="476" t="s">
        <v>146</v>
      </c>
      <c r="AU119" s="476" t="s">
        <v>145</v>
      </c>
      <c r="AV119" s="475" t="s">
        <v>144</v>
      </c>
      <c r="AW119" s="475" t="s">
        <v>143</v>
      </c>
      <c r="AX119" s="475" t="s">
        <v>142</v>
      </c>
      <c r="AY119" s="475" t="s">
        <v>141</v>
      </c>
      <c r="AZ119" s="571" t="s">
        <v>261</v>
      </c>
      <c r="BA119" s="571" t="s">
        <v>262</v>
      </c>
      <c r="BB119" s="571" t="s">
        <v>260</v>
      </c>
      <c r="BC119" s="482" t="s">
        <v>190</v>
      </c>
      <c r="BD119" s="481" t="s">
        <v>152</v>
      </c>
      <c r="BE119" s="480"/>
      <c r="BF119" s="479" t="s">
        <v>189</v>
      </c>
      <c r="BG119" s="479" t="s">
        <v>152</v>
      </c>
      <c r="BH119" s="478" t="s">
        <v>188</v>
      </c>
      <c r="BJ119" s="477" t="s">
        <v>191</v>
      </c>
      <c r="BK119" s="493" t="s">
        <v>149</v>
      </c>
      <c r="BL119" s="476" t="s">
        <v>148</v>
      </c>
      <c r="BM119" s="476" t="s">
        <v>147</v>
      </c>
      <c r="BN119" s="476" t="s">
        <v>146</v>
      </c>
      <c r="BO119" s="476" t="s">
        <v>145</v>
      </c>
      <c r="BP119" s="475" t="s">
        <v>144</v>
      </c>
      <c r="BQ119" s="475" t="s">
        <v>143</v>
      </c>
      <c r="BR119" s="475" t="s">
        <v>142</v>
      </c>
      <c r="BS119" s="475" t="s">
        <v>141</v>
      </c>
      <c r="BT119" s="475" t="s">
        <v>140</v>
      </c>
      <c r="BU119" s="475" t="s">
        <v>139</v>
      </c>
      <c r="BV119" s="475" t="s">
        <v>138</v>
      </c>
      <c r="BW119" s="474" t="s">
        <v>190</v>
      </c>
      <c r="BX119" s="473" t="s">
        <v>152</v>
      </c>
      <c r="BY119" s="472"/>
      <c r="BZ119" s="471" t="s">
        <v>189</v>
      </c>
      <c r="CA119" s="471" t="s">
        <v>152</v>
      </c>
      <c r="CB119" s="470" t="s">
        <v>188</v>
      </c>
      <c r="CD119" s="483" t="s">
        <v>191</v>
      </c>
      <c r="CE119" s="476" t="s">
        <v>149</v>
      </c>
      <c r="CF119" s="476" t="s">
        <v>148</v>
      </c>
      <c r="CG119" s="476" t="s">
        <v>147</v>
      </c>
      <c r="CH119" s="476" t="s">
        <v>146</v>
      </c>
      <c r="CI119" s="476" t="s">
        <v>145</v>
      </c>
      <c r="CJ119" s="475" t="s">
        <v>144</v>
      </c>
      <c r="CK119" s="475" t="s">
        <v>143</v>
      </c>
      <c r="CL119" s="475" t="s">
        <v>142</v>
      </c>
      <c r="CM119" s="475" t="s">
        <v>141</v>
      </c>
      <c r="CN119" s="571" t="s">
        <v>261</v>
      </c>
      <c r="CO119" s="571" t="s">
        <v>262</v>
      </c>
      <c r="CP119" s="571" t="s">
        <v>260</v>
      </c>
      <c r="CQ119" s="482" t="s">
        <v>190</v>
      </c>
      <c r="CR119" s="481" t="s">
        <v>152</v>
      </c>
      <c r="CS119" s="480"/>
      <c r="CT119" s="479" t="s">
        <v>189</v>
      </c>
      <c r="CU119" s="479" t="s">
        <v>152</v>
      </c>
      <c r="CV119" s="478" t="s">
        <v>188</v>
      </c>
      <c r="CX119" s="477" t="s">
        <v>191</v>
      </c>
      <c r="CY119" s="493" t="s">
        <v>149</v>
      </c>
      <c r="CZ119" s="476" t="s">
        <v>148</v>
      </c>
      <c r="DA119" s="476" t="s">
        <v>147</v>
      </c>
      <c r="DB119" s="476" t="s">
        <v>146</v>
      </c>
      <c r="DC119" s="476" t="s">
        <v>145</v>
      </c>
      <c r="DD119" s="475" t="s">
        <v>144</v>
      </c>
      <c r="DE119" s="475" t="s">
        <v>143</v>
      </c>
      <c r="DF119" s="475" t="s">
        <v>142</v>
      </c>
      <c r="DG119" s="475" t="s">
        <v>141</v>
      </c>
      <c r="DH119" s="475" t="s">
        <v>140</v>
      </c>
      <c r="DI119" s="475" t="s">
        <v>139</v>
      </c>
      <c r="DJ119" s="475" t="s">
        <v>138</v>
      </c>
      <c r="DK119" s="474" t="s">
        <v>190</v>
      </c>
      <c r="DL119" s="473" t="s">
        <v>152</v>
      </c>
      <c r="DM119" s="472"/>
      <c r="DN119" s="471" t="s">
        <v>189</v>
      </c>
      <c r="DO119" s="471" t="s">
        <v>152</v>
      </c>
      <c r="DP119" s="470" t="s">
        <v>188</v>
      </c>
      <c r="DR119" s="483" t="s">
        <v>191</v>
      </c>
      <c r="DS119" s="476" t="s">
        <v>149</v>
      </c>
      <c r="DT119" s="476" t="s">
        <v>148</v>
      </c>
      <c r="DU119" s="476" t="s">
        <v>147</v>
      </c>
      <c r="DV119" s="476" t="s">
        <v>146</v>
      </c>
      <c r="DW119" s="476" t="s">
        <v>145</v>
      </c>
      <c r="DX119" s="475" t="s">
        <v>144</v>
      </c>
      <c r="DY119" s="475" t="s">
        <v>143</v>
      </c>
      <c r="DZ119" s="475" t="s">
        <v>142</v>
      </c>
      <c r="EA119" s="475" t="s">
        <v>141</v>
      </c>
      <c r="EB119" s="571" t="s">
        <v>261</v>
      </c>
      <c r="EC119" s="571" t="s">
        <v>262</v>
      </c>
      <c r="ED119" s="571" t="s">
        <v>260</v>
      </c>
      <c r="EE119" s="482" t="s">
        <v>190</v>
      </c>
      <c r="EF119" s="481" t="s">
        <v>152</v>
      </c>
      <c r="EG119" s="480"/>
      <c r="EH119" s="479" t="s">
        <v>189</v>
      </c>
      <c r="EI119" s="479" t="s">
        <v>152</v>
      </c>
      <c r="EJ119" s="478" t="s">
        <v>188</v>
      </c>
      <c r="EL119" s="477" t="s">
        <v>191</v>
      </c>
      <c r="EM119" s="493" t="s">
        <v>149</v>
      </c>
      <c r="EN119" s="476" t="s">
        <v>148</v>
      </c>
      <c r="EO119" s="476" t="s">
        <v>147</v>
      </c>
      <c r="EP119" s="476" t="s">
        <v>146</v>
      </c>
      <c r="EQ119" s="476" t="s">
        <v>145</v>
      </c>
      <c r="ER119" s="475" t="s">
        <v>144</v>
      </c>
      <c r="ES119" s="475" t="s">
        <v>143</v>
      </c>
      <c r="ET119" s="475" t="s">
        <v>142</v>
      </c>
      <c r="EU119" s="475" t="s">
        <v>141</v>
      </c>
      <c r="EV119" s="475" t="s">
        <v>140</v>
      </c>
      <c r="EW119" s="475" t="s">
        <v>139</v>
      </c>
      <c r="EX119" s="475" t="s">
        <v>138</v>
      </c>
      <c r="EY119" s="474" t="s">
        <v>190</v>
      </c>
      <c r="EZ119" s="473" t="s">
        <v>152</v>
      </c>
      <c r="FA119" s="472"/>
      <c r="FB119" s="471" t="s">
        <v>189</v>
      </c>
      <c r="FC119" s="471" t="s">
        <v>152</v>
      </c>
      <c r="FD119" s="470" t="s">
        <v>188</v>
      </c>
      <c r="FF119" s="483" t="s">
        <v>191</v>
      </c>
      <c r="FG119" s="476" t="s">
        <v>149</v>
      </c>
      <c r="FH119" s="476" t="s">
        <v>148</v>
      </c>
      <c r="FI119" s="476" t="s">
        <v>147</v>
      </c>
      <c r="FJ119" s="476" t="s">
        <v>146</v>
      </c>
      <c r="FK119" s="476" t="s">
        <v>145</v>
      </c>
      <c r="FL119" s="475" t="s">
        <v>144</v>
      </c>
      <c r="FM119" s="475" t="s">
        <v>143</v>
      </c>
      <c r="FN119" s="475" t="s">
        <v>142</v>
      </c>
      <c r="FO119" s="475" t="s">
        <v>141</v>
      </c>
      <c r="FP119" s="571" t="s">
        <v>261</v>
      </c>
      <c r="FQ119" s="571" t="s">
        <v>262</v>
      </c>
      <c r="FR119" s="571" t="s">
        <v>260</v>
      </c>
      <c r="FS119" s="482" t="s">
        <v>190</v>
      </c>
      <c r="FT119" s="481" t="s">
        <v>152</v>
      </c>
      <c r="FU119" s="480"/>
      <c r="FV119" s="479" t="s">
        <v>189</v>
      </c>
      <c r="FW119" s="479" t="s">
        <v>152</v>
      </c>
      <c r="FX119" s="478" t="s">
        <v>188</v>
      </c>
      <c r="FZ119" s="477" t="s">
        <v>191</v>
      </c>
      <c r="GA119" s="493" t="s">
        <v>149</v>
      </c>
      <c r="GB119" s="476" t="s">
        <v>148</v>
      </c>
      <c r="GC119" s="476" t="s">
        <v>147</v>
      </c>
      <c r="GD119" s="476" t="s">
        <v>146</v>
      </c>
      <c r="GE119" s="476" t="s">
        <v>145</v>
      </c>
      <c r="GF119" s="475" t="s">
        <v>144</v>
      </c>
      <c r="GG119" s="475" t="s">
        <v>143</v>
      </c>
      <c r="GH119" s="475" t="s">
        <v>142</v>
      </c>
      <c r="GI119" s="475" t="s">
        <v>141</v>
      </c>
      <c r="GJ119" s="475" t="s">
        <v>140</v>
      </c>
      <c r="GK119" s="475" t="s">
        <v>139</v>
      </c>
      <c r="GL119" s="475" t="s">
        <v>138</v>
      </c>
      <c r="GM119" s="474" t="s">
        <v>190</v>
      </c>
      <c r="GN119" s="473" t="s">
        <v>152</v>
      </c>
      <c r="GO119" s="472"/>
      <c r="GP119" s="471" t="s">
        <v>189</v>
      </c>
      <c r="GQ119" s="471" t="s">
        <v>152</v>
      </c>
      <c r="GR119" s="470" t="s">
        <v>188</v>
      </c>
      <c r="GT119" s="483" t="s">
        <v>191</v>
      </c>
      <c r="GU119" s="476" t="s">
        <v>149</v>
      </c>
      <c r="GV119" s="476" t="s">
        <v>148</v>
      </c>
      <c r="GW119" s="476" t="s">
        <v>147</v>
      </c>
      <c r="GX119" s="476" t="s">
        <v>146</v>
      </c>
      <c r="GY119" s="476" t="s">
        <v>145</v>
      </c>
      <c r="GZ119" s="475" t="s">
        <v>144</v>
      </c>
      <c r="HA119" s="475" t="s">
        <v>143</v>
      </c>
      <c r="HB119" s="475" t="s">
        <v>142</v>
      </c>
      <c r="HC119" s="475" t="s">
        <v>141</v>
      </c>
      <c r="HD119" s="571" t="s">
        <v>261</v>
      </c>
      <c r="HE119" s="571" t="s">
        <v>262</v>
      </c>
      <c r="HF119" s="571" t="s">
        <v>260</v>
      </c>
      <c r="HG119" s="482" t="s">
        <v>190</v>
      </c>
      <c r="HH119" s="481" t="s">
        <v>152</v>
      </c>
      <c r="HI119" s="480"/>
      <c r="HJ119" s="479" t="s">
        <v>189</v>
      </c>
      <c r="HK119" s="479" t="s">
        <v>152</v>
      </c>
      <c r="HL119" s="478" t="s">
        <v>188</v>
      </c>
      <c r="HN119" s="477" t="s">
        <v>191</v>
      </c>
      <c r="HO119" s="493" t="s">
        <v>149</v>
      </c>
      <c r="HP119" s="476" t="s">
        <v>148</v>
      </c>
      <c r="HQ119" s="476" t="s">
        <v>147</v>
      </c>
      <c r="HR119" s="476" t="s">
        <v>146</v>
      </c>
      <c r="HS119" s="476" t="s">
        <v>145</v>
      </c>
      <c r="HT119" s="475" t="s">
        <v>144</v>
      </c>
      <c r="HU119" s="475" t="s">
        <v>143</v>
      </c>
      <c r="HV119" s="475" t="s">
        <v>142</v>
      </c>
      <c r="HW119" s="475" t="s">
        <v>141</v>
      </c>
      <c r="HX119" s="475" t="s">
        <v>140</v>
      </c>
      <c r="HY119" s="475" t="s">
        <v>139</v>
      </c>
      <c r="HZ119" s="475" t="s">
        <v>138</v>
      </c>
      <c r="IA119" s="474" t="s">
        <v>190</v>
      </c>
      <c r="IB119" s="473" t="s">
        <v>152</v>
      </c>
      <c r="IC119" s="472"/>
      <c r="ID119" s="471" t="s">
        <v>189</v>
      </c>
      <c r="IE119" s="471" t="s">
        <v>152</v>
      </c>
      <c r="IF119" s="470" t="s">
        <v>188</v>
      </c>
    </row>
    <row r="120" spans="2:240" ht="16.5" thickTop="1" thickBot="1" x14ac:dyDescent="0.4">
      <c r="B120" s="654">
        <v>1.3888888888888888E-2</v>
      </c>
      <c r="C120" s="379">
        <v>3010</v>
      </c>
      <c r="D120" s="379">
        <v>4688</v>
      </c>
      <c r="E120" s="379">
        <v>3117</v>
      </c>
      <c r="F120" s="379">
        <v>4117</v>
      </c>
      <c r="G120" s="379">
        <v>4310</v>
      </c>
      <c r="H120" s="379">
        <v>3481</v>
      </c>
      <c r="I120" s="379">
        <v>2507</v>
      </c>
      <c r="J120" s="379">
        <v>3267</v>
      </c>
      <c r="K120" s="379">
        <v>2890</v>
      </c>
      <c r="L120" s="379">
        <v>3536</v>
      </c>
      <c r="M120" s="379">
        <v>3280</v>
      </c>
      <c r="N120" s="379">
        <v>3423</v>
      </c>
      <c r="O120" s="447">
        <f>AVERAGE(C120:N120)</f>
        <v>3468.8333333333335</v>
      </c>
      <c r="P120" s="446">
        <f>STDEV(C120:N120)</f>
        <v>624.62277100711367</v>
      </c>
      <c r="Q120" s="466" t="s">
        <v>187</v>
      </c>
      <c r="R120" s="458">
        <f>AVERAGE(C120:C122,D120:D121,E120:E122,F120:F121,G120:G122,H120:H122,I120:I122,N120:N122,M120:M122,L120:L122,K120:K122,J120:J122)</f>
        <v>3949.6176470588234</v>
      </c>
      <c r="S120" s="458">
        <f>STDEV(C120:N122)</f>
        <v>619.49931396249349</v>
      </c>
      <c r="T120" s="465">
        <f>S120/SQRT(10)</f>
        <v>195.902884103323</v>
      </c>
      <c r="V120" s="456">
        <v>1.3888888888888888E-2</v>
      </c>
      <c r="W120">
        <f>C120/C$34*100</f>
        <v>61.428571428571431</v>
      </c>
      <c r="X120">
        <f>D120/D$34*100</f>
        <v>79.05564924114671</v>
      </c>
      <c r="Y120">
        <f t="shared" ref="Y120:AB134" si="335">E120/E$34*100</f>
        <v>57.203156542484855</v>
      </c>
      <c r="Z120">
        <f t="shared" si="335"/>
        <v>75.861433572876365</v>
      </c>
      <c r="AA120">
        <f t="shared" si="335"/>
        <v>86.234493797519008</v>
      </c>
      <c r="AB120">
        <f>H120/H$34*100</f>
        <v>63.591523565948116</v>
      </c>
      <c r="AC120">
        <f t="shared" ref="AC120:AH134" si="336">I120/I$34*100</f>
        <v>47.870918464769908</v>
      </c>
      <c r="AD120">
        <f t="shared" si="336"/>
        <v>69.882352941176478</v>
      </c>
      <c r="AE120">
        <f t="shared" si="336"/>
        <v>62.97668337328394</v>
      </c>
      <c r="AF120">
        <f t="shared" si="336"/>
        <v>65.384615384615387</v>
      </c>
      <c r="AG120">
        <f t="shared" si="336"/>
        <v>59.821265730439542</v>
      </c>
      <c r="AH120">
        <f>N120/N$34*100</f>
        <v>65.399312189530008</v>
      </c>
      <c r="AI120" s="377">
        <f t="shared" ref="AI120:AI134" si="337">AVERAGE(W120:AG120)</f>
        <v>66.300969458439241</v>
      </c>
      <c r="AJ120" s="365">
        <f t="shared" ref="AJ120:AJ134" si="338">STDEV(W120:AG120)</f>
        <v>10.824285255507336</v>
      </c>
      <c r="AK120" s="679" t="s">
        <v>187</v>
      </c>
      <c r="AL120" s="444">
        <f>AVERAGE(W120:W122,X120:X122,Y120:Y122,Z120:Z122,AA120:AA122,AB120:AB122,AG120:AG122)</f>
        <v>77.207231222012879</v>
      </c>
      <c r="AM120" s="444">
        <f>STDEV(W120:AG122)</f>
        <v>10.261106554647936</v>
      </c>
      <c r="AN120" s="565">
        <f>AM120/SQRT(10)</f>
        <v>3.2448468026370496</v>
      </c>
      <c r="AP120" s="589">
        <v>1.3888888888888888E-2</v>
      </c>
      <c r="AQ120">
        <v>3782</v>
      </c>
      <c r="AR120">
        <v>2391</v>
      </c>
      <c r="AS120">
        <v>2795</v>
      </c>
      <c r="AT120">
        <v>3729</v>
      </c>
      <c r="AU120">
        <v>3171</v>
      </c>
      <c r="AV120" s="379">
        <v>3636</v>
      </c>
      <c r="AW120" s="379">
        <v>3457</v>
      </c>
      <c r="AX120" s="379">
        <v>3363</v>
      </c>
      <c r="AY120" s="379">
        <v>2834</v>
      </c>
      <c r="AZ120" s="379">
        <v>3575</v>
      </c>
      <c r="BA120" s="379">
        <v>3718</v>
      </c>
      <c r="BB120" s="379">
        <v>3695</v>
      </c>
      <c r="BC120" s="447">
        <f>AVERAGE(AQ120:BB120)</f>
        <v>3345.5</v>
      </c>
      <c r="BD120" s="446">
        <f>STDEV(AQ120:BB120)</f>
        <v>452.72036321854051</v>
      </c>
      <c r="BE120" s="466" t="s">
        <v>187</v>
      </c>
      <c r="BF120" s="458">
        <f>AVERAGE(AQ120:AQ122,AR120:AR122,AS120:AS122,AT120:AT122,AU120:AU122,AV120:AV122,AW120:AW122,BB120:BB122,BA120:BA122,AZ120:AZ122,AY120:AY122,AX120:AX122)</f>
        <v>4076.5555555555557</v>
      </c>
      <c r="BG120" s="458">
        <f>STDEV(AQ120:BB122)</f>
        <v>664.95294976172852</v>
      </c>
      <c r="BH120" s="465">
        <f>BG120/SQRT(10)</f>
        <v>210.27658580945806</v>
      </c>
      <c r="BJ120" s="456">
        <v>1.3888888888888888E-2</v>
      </c>
      <c r="BK120">
        <f>AQ120/AQ$34*100</f>
        <v>77.183673469387756</v>
      </c>
      <c r="BL120">
        <f t="shared" ref="BL120:BP134" si="339">AR120/AR$34*100</f>
        <v>40.320404721753796</v>
      </c>
      <c r="BM120">
        <f t="shared" si="339"/>
        <v>51.293815378968624</v>
      </c>
      <c r="BN120">
        <f t="shared" si="339"/>
        <v>68.711995577667224</v>
      </c>
      <c r="BO120">
        <f t="shared" si="339"/>
        <v>63.445378151260499</v>
      </c>
      <c r="BP120">
        <f>AV120/AV$34*100</f>
        <v>66.423090975520637</v>
      </c>
      <c r="BQ120">
        <f t="shared" ref="BQ120:BV134" si="340">AW120/AW$34*100</f>
        <v>66.011075042963526</v>
      </c>
      <c r="BR120">
        <f t="shared" si="340"/>
        <v>71.935828877005349</v>
      </c>
      <c r="BS120">
        <f t="shared" si="340"/>
        <v>61.756373937677054</v>
      </c>
      <c r="BT120">
        <f t="shared" si="340"/>
        <v>66.105769230769226</v>
      </c>
      <c r="BU120">
        <f t="shared" si="340"/>
        <v>67.809593288345795</v>
      </c>
      <c r="BV120">
        <f>BB120/BB$34*100</f>
        <v>70.596102407336645</v>
      </c>
      <c r="BW120" s="377">
        <f t="shared" ref="BW120:BW134" si="341">AVERAGE(BK120:BU120)</f>
        <v>63.726999877392693</v>
      </c>
      <c r="BX120" s="365">
        <f t="shared" ref="BX120:BX134" si="342">STDEV(BK120:BU120)</f>
        <v>10.072460424086895</v>
      </c>
      <c r="BY120" s="679" t="s">
        <v>187</v>
      </c>
      <c r="BZ120" s="444">
        <f>AVERAGE(BK120:BK122,BL120:BL122,BM120:BM122,BN120:BN122,BO120:BO122,BP120:BP122,BU120:BU122)</f>
        <v>77.300494129350298</v>
      </c>
      <c r="CA120" s="444">
        <f>STDEV(BK120:BU122)</f>
        <v>12.297166237959688</v>
      </c>
      <c r="CB120" s="565">
        <f>CA120/SQRT(10)</f>
        <v>3.888705407767675</v>
      </c>
      <c r="CD120" s="589">
        <v>1.3888888888888888E-2</v>
      </c>
      <c r="CE120">
        <v>2065</v>
      </c>
      <c r="CF120">
        <v>4005</v>
      </c>
      <c r="CG120">
        <v>3787</v>
      </c>
      <c r="CH120">
        <v>2988</v>
      </c>
      <c r="CI120">
        <v>3601</v>
      </c>
      <c r="CJ120" s="379">
        <v>3799</v>
      </c>
      <c r="CK120" s="379">
        <v>3270</v>
      </c>
      <c r="CL120" s="379">
        <v>3093</v>
      </c>
      <c r="CM120" s="379">
        <v>2946</v>
      </c>
      <c r="CN120" s="461">
        <v>3748</v>
      </c>
      <c r="CO120" s="379">
        <v>3730</v>
      </c>
      <c r="CP120" s="379">
        <v>3696</v>
      </c>
      <c r="CQ120" s="447">
        <f>AVERAGE(CE120:CP120)</f>
        <v>3394</v>
      </c>
      <c r="CR120" s="446">
        <f>STDEV(CE120:CP120)</f>
        <v>547.87340939971955</v>
      </c>
      <c r="CS120" s="466" t="s">
        <v>187</v>
      </c>
      <c r="CT120" s="458">
        <f>AVERAGE(CE120:CE122,CF120:CF122,CG120:CG122,CH120:CH122,CI120:CI122,CJ120:CJ122,CK120:CK122,CP120:CP122,CO120:CO122,CN120:CN122,CM120:CM122,CL120:CL122)</f>
        <v>4104.9722222222226</v>
      </c>
      <c r="CU120" s="458">
        <f>STDEV(CE120:CP122)</f>
        <v>673.05344666192127</v>
      </c>
      <c r="CV120" s="465">
        <f>CU120/SQRT(10)</f>
        <v>212.83818784783233</v>
      </c>
      <c r="CX120" s="456">
        <v>1.3888888888888888E-2</v>
      </c>
      <c r="CY120">
        <f>CE120/CE$34*100</f>
        <v>42.142857142857146</v>
      </c>
      <c r="CZ120">
        <f t="shared" ref="CZ120:DD134" si="343">CF120/CF$34*100</f>
        <v>67.53794266441821</v>
      </c>
      <c r="DA120">
        <f t="shared" si="343"/>
        <v>69.498990640484493</v>
      </c>
      <c r="DB120">
        <f t="shared" si="343"/>
        <v>55.058043117744617</v>
      </c>
      <c r="DC120">
        <f t="shared" si="343"/>
        <v>72.048819527811119</v>
      </c>
      <c r="DD120">
        <f>CJ120/CJ$34*100</f>
        <v>69.400803799780789</v>
      </c>
      <c r="DE120">
        <f t="shared" ref="DE120:DJ134" si="344">CK120/CK$34*100</f>
        <v>62.440328432308576</v>
      </c>
      <c r="DF120">
        <f t="shared" si="344"/>
        <v>66.160427807486627</v>
      </c>
      <c r="DG120">
        <f t="shared" si="344"/>
        <v>64.196992808890826</v>
      </c>
      <c r="DH120">
        <f t="shared" si="344"/>
        <v>69.304733727810657</v>
      </c>
      <c r="DI120">
        <f t="shared" si="344"/>
        <v>68.028451577603505</v>
      </c>
      <c r="DJ120">
        <f>CP120/CP$34*100</f>
        <v>70.61520825372564</v>
      </c>
      <c r="DK120" s="377">
        <f t="shared" ref="DK120:DK134" si="345">AVERAGE(CY120:DI120)</f>
        <v>64.165308295199694</v>
      </c>
      <c r="DL120" s="365">
        <f t="shared" ref="DL120:DL134" si="346">STDEV(CY120:DI120)</f>
        <v>8.634861072152141</v>
      </c>
      <c r="DM120" s="679" t="s">
        <v>187</v>
      </c>
      <c r="DN120" s="444">
        <f>AVERAGE(CY120:CY122,CZ120:CZ122,DA120:DA122,DB120:DB122,DC120:DC122,DD120:DD122,DI120:DI122)</f>
        <v>77.871328623864386</v>
      </c>
      <c r="DO120" s="444">
        <f>STDEV(CY120:DI122)</f>
        <v>11.497639010156094</v>
      </c>
      <c r="DP120" s="565">
        <f>DO120/SQRT(10)</f>
        <v>3.6358726986497092</v>
      </c>
      <c r="DR120" s="589">
        <v>1.3888888888888888E-2</v>
      </c>
      <c r="DS120">
        <v>3422</v>
      </c>
      <c r="DT120">
        <v>4655</v>
      </c>
      <c r="DU120">
        <v>4305</v>
      </c>
      <c r="DV120">
        <v>3842</v>
      </c>
      <c r="DW120">
        <v>4281</v>
      </c>
      <c r="DX120" s="379">
        <v>3878</v>
      </c>
      <c r="DY120" s="379">
        <v>3372</v>
      </c>
      <c r="DZ120" s="379">
        <v>3238</v>
      </c>
      <c r="EA120" s="379">
        <v>2922</v>
      </c>
      <c r="EB120" s="379">
        <v>3642</v>
      </c>
      <c r="EC120" s="379">
        <v>3684</v>
      </c>
      <c r="ED120" s="379">
        <v>3534</v>
      </c>
      <c r="EE120" s="447">
        <f>AVERAGE(DS120:ED120)</f>
        <v>3731.25</v>
      </c>
      <c r="EF120" s="446">
        <f>STDEV(DS120:ED120)</f>
        <v>494.56245584078937</v>
      </c>
      <c r="EG120" s="466" t="s">
        <v>187</v>
      </c>
      <c r="EH120" s="458">
        <f>AVERAGE(DS120:DS122,DT120:DT121,DU120:DU122,DV120:DV122,DW120:DW122,DX120:DX122,DY120:DY122,ED120:ED122,EC120:EC122,EB120:EB122,EA120:EA122,DZ120:DZ122)</f>
        <v>4182.0857142857139</v>
      </c>
      <c r="EI120" s="458">
        <f>STDEV(DS120:ED122)</f>
        <v>547.53926509922132</v>
      </c>
      <c r="EJ120" s="465">
        <f>EI120/SQRT(10)</f>
        <v>173.14711860882795</v>
      </c>
      <c r="EL120" s="456">
        <v>1.3888888888888888E-2</v>
      </c>
      <c r="EM120">
        <f>DS120/DS$34*100</f>
        <v>69.83673469387756</v>
      </c>
      <c r="EN120">
        <f>DT120/DT$34*100</f>
        <v>78.499156829679592</v>
      </c>
      <c r="EO120">
        <f t="shared" ref="EO120:ER134" si="347">DU120/DU$34*100</f>
        <v>79.005322077445399</v>
      </c>
      <c r="EP120">
        <f t="shared" si="347"/>
        <v>70.794177261838954</v>
      </c>
      <c r="EQ120">
        <f t="shared" si="347"/>
        <v>85.654261704681872</v>
      </c>
      <c r="ER120">
        <f>DX120/DX$34*100</f>
        <v>70.843989769820965</v>
      </c>
      <c r="ES120">
        <f t="shared" ref="ES120:EX134" si="348">DY120/DY$34*100</f>
        <v>64.388008401756736</v>
      </c>
      <c r="ET120">
        <f t="shared" si="348"/>
        <v>69.262032085561501</v>
      </c>
      <c r="EU120">
        <f t="shared" si="348"/>
        <v>63.674003050773585</v>
      </c>
      <c r="EV120">
        <f t="shared" si="348"/>
        <v>67.344674556213008</v>
      </c>
      <c r="EW120">
        <f t="shared" si="348"/>
        <v>67.189494802115632</v>
      </c>
      <c r="EX120">
        <f>ED120/ED$34*100</f>
        <v>67.520061138708442</v>
      </c>
      <c r="EY120" s="377">
        <f t="shared" ref="EY120:EY134" si="349">AVERAGE(EM120:EW120)</f>
        <v>71.499259566705874</v>
      </c>
      <c r="EZ120" s="365">
        <f t="shared" ref="EZ120:EZ134" si="350">STDEV(EM120:EW120)</f>
        <v>6.7973413814415302</v>
      </c>
      <c r="FA120" s="679" t="s">
        <v>187</v>
      </c>
      <c r="FB120" s="444">
        <f>AVERAGE(EM120:EM122,EN120:EN122,EO120:EO122,EP120:EP122,EQ120:EQ122,ER120:ER122,EW120:EW122)</f>
        <v>81.218374680499849</v>
      </c>
      <c r="FC120" s="444">
        <f>STDEV(EM120:EW122)</f>
        <v>7.9541825201317433</v>
      </c>
      <c r="FD120" s="565">
        <f>FC120/SQRT(10)</f>
        <v>2.5153333688314432</v>
      </c>
      <c r="FF120" s="589">
        <v>1.3888888888888888E-2</v>
      </c>
      <c r="FG120">
        <v>2479</v>
      </c>
      <c r="FH120">
        <v>4207</v>
      </c>
      <c r="FI120">
        <v>3746</v>
      </c>
      <c r="FJ120">
        <v>3774</v>
      </c>
      <c r="FK120">
        <v>3921</v>
      </c>
      <c r="FL120" s="379">
        <v>3723</v>
      </c>
      <c r="FM120" s="379">
        <v>3220</v>
      </c>
      <c r="FN120" s="379">
        <v>3224</v>
      </c>
      <c r="FO120" s="379">
        <v>2910</v>
      </c>
      <c r="FP120" s="379">
        <v>3601</v>
      </c>
      <c r="FQ120" s="379">
        <v>3715</v>
      </c>
      <c r="FR120" s="379">
        <v>3617</v>
      </c>
      <c r="FS120" s="447">
        <f>AVERAGE(FG120:FR120)</f>
        <v>3511.4166666666665</v>
      </c>
      <c r="FT120" s="446">
        <f>STDEV(FG120:FR120)</f>
        <v>474.44502667151272</v>
      </c>
      <c r="FU120" s="466" t="s">
        <v>187</v>
      </c>
      <c r="FV120" s="458">
        <f>AVERAGE(FG120:FG122,FH120:FH122,FI120:FI122,FJ120:FJ122,FK120:FK122,FL120:FL122,FM120:FM122,FR120:FR122,FQ120:FQ122,FP120:FP122,FO120:FO122,FN120:FN122)</f>
        <v>4142.333333333333</v>
      </c>
      <c r="FW120" s="458">
        <f>STDEV(FG120:FR122)</f>
        <v>627.29997381066187</v>
      </c>
      <c r="FX120" s="465">
        <f>FW120/SQRT(10)</f>
        <v>198.36966934056653</v>
      </c>
      <c r="FZ120" s="456">
        <v>1.3888888888888888E-2</v>
      </c>
      <c r="GA120">
        <f>FG120/FG$34*100</f>
        <v>50.591836734693871</v>
      </c>
      <c r="GB120">
        <f t="shared" ref="GB120:GF134" si="351">FH120/FH$34*100</f>
        <v>70.94435075885329</v>
      </c>
      <c r="GC120">
        <f t="shared" si="351"/>
        <v>68.746559001651676</v>
      </c>
      <c r="GD120">
        <f t="shared" si="351"/>
        <v>69.541182974018795</v>
      </c>
      <c r="GE120">
        <f t="shared" si="351"/>
        <v>78.451380552220883</v>
      </c>
      <c r="GF120">
        <f>FL120/FL$34*100</f>
        <v>68.012422360248451</v>
      </c>
      <c r="GG120">
        <f t="shared" ref="GG120:GL134" si="352">FM120/FM$34*100</f>
        <v>61.485583349245751</v>
      </c>
      <c r="GH120">
        <f t="shared" si="352"/>
        <v>68.962566844919778</v>
      </c>
      <c r="GI120">
        <f t="shared" si="352"/>
        <v>63.412508171714968</v>
      </c>
      <c r="GJ120">
        <f t="shared" si="352"/>
        <v>66.586538461538453</v>
      </c>
      <c r="GK120">
        <f t="shared" si="352"/>
        <v>67.754878716031371</v>
      </c>
      <c r="GL120">
        <f>FR120/FR$34*100</f>
        <v>69.105846388995033</v>
      </c>
      <c r="GM120" s="377">
        <f t="shared" ref="GM120:GM134" si="353">AVERAGE(GA120:GK120)</f>
        <v>66.771800720467027</v>
      </c>
      <c r="GN120" s="365">
        <f t="shared" ref="GN120:GN134" si="354">STDEV(GA120:GK120)</f>
        <v>6.8829604460904195</v>
      </c>
      <c r="GO120" s="679" t="s">
        <v>187</v>
      </c>
      <c r="GP120" s="444">
        <f>AVERAGE(GA120:GA122,GB120:GB122,GC120:GC122,GD120:GD122,GE120:GE122,GF120:GF122,GK120:GK122)</f>
        <v>78.962561794157978</v>
      </c>
      <c r="GQ120" s="444">
        <f>STDEV(GA120:GK122)</f>
        <v>10.273554743891324</v>
      </c>
      <c r="GR120" s="565">
        <f>GQ120/SQRT(10)</f>
        <v>3.2487832657124409</v>
      </c>
      <c r="GT120" s="589">
        <v>1.3888888888888888E-2</v>
      </c>
      <c r="GU120">
        <v>3760</v>
      </c>
      <c r="GV120">
        <v>1823</v>
      </c>
      <c r="GW120">
        <v>2880</v>
      </c>
      <c r="GX120">
        <v>3673</v>
      </c>
      <c r="GY120">
        <v>2275</v>
      </c>
      <c r="GZ120" s="379">
        <v>3720</v>
      </c>
      <c r="HA120" s="379">
        <v>3374</v>
      </c>
      <c r="HB120" s="379">
        <v>3254</v>
      </c>
      <c r="HC120" s="379">
        <v>2940</v>
      </c>
      <c r="HD120" s="379">
        <v>3720</v>
      </c>
      <c r="HE120" s="379">
        <v>3838</v>
      </c>
      <c r="HF120" s="461">
        <v>3899</v>
      </c>
      <c r="HG120" s="447">
        <f>AVERAGE(GU120:HF120)</f>
        <v>3263</v>
      </c>
      <c r="HH120" s="446">
        <f>STDEV(GU120:HF120)</f>
        <v>666.13484848312532</v>
      </c>
      <c r="HI120" s="466" t="s">
        <v>187</v>
      </c>
      <c r="HJ120" s="458">
        <f>AVERAGE(GU120:GU121,GV120:GV122,GW120:GW122,GX120:GX122,GY120:GY122,GZ120:GZ122,HA120:HA122,HF120:HF122,HE120:HE122,HD120:HD122,HC120:HC122,HB120:HB122)</f>
        <v>3958.3714285714286</v>
      </c>
      <c r="HK120" s="458">
        <f>STDEV(GU120:HF122)</f>
        <v>753.10274336473617</v>
      </c>
      <c r="HL120" s="465">
        <f>HK120/SQRT(10)</f>
        <v>238.15199811538253</v>
      </c>
      <c r="HN120" s="456">
        <v>1.3888888888888888E-2</v>
      </c>
      <c r="HO120">
        <f t="shared" ref="HO120:HT134" si="355">GU120/GU$34*100</f>
        <v>76.734693877551024</v>
      </c>
      <c r="HP120">
        <f t="shared" si="355"/>
        <v>30.741989881956155</v>
      </c>
      <c r="HQ120">
        <f t="shared" si="355"/>
        <v>52.853734630207384</v>
      </c>
      <c r="HR120">
        <f t="shared" si="355"/>
        <v>67.680117928874154</v>
      </c>
      <c r="HS120">
        <f t="shared" si="355"/>
        <v>45.518207282913167</v>
      </c>
      <c r="HT120">
        <f>GZ120/GZ$34*100</f>
        <v>67.957617829740585</v>
      </c>
      <c r="HU120">
        <f t="shared" ref="HU120:HZ134" si="356">HA120/HA$34*100</f>
        <v>64.426198205079245</v>
      </c>
      <c r="HV120">
        <f t="shared" si="356"/>
        <v>69.604278074866315</v>
      </c>
      <c r="HW120">
        <f t="shared" si="356"/>
        <v>64.066245369361525</v>
      </c>
      <c r="HX120">
        <f t="shared" si="356"/>
        <v>68.786982248520715</v>
      </c>
      <c r="HY120">
        <f t="shared" si="356"/>
        <v>69.998176180922854</v>
      </c>
      <c r="HZ120">
        <f t="shared" si="356"/>
        <v>74.493695070691629</v>
      </c>
      <c r="IA120" s="377">
        <f t="shared" ref="IA120:IA134" si="357">AVERAGE(HO120:HY120)</f>
        <v>61.669840137272111</v>
      </c>
      <c r="IB120" s="365">
        <f t="shared" ref="IB120:IB134" si="358">STDEV(HO120:HY120)</f>
        <v>13.394217982228826</v>
      </c>
      <c r="IC120" s="679" t="s">
        <v>187</v>
      </c>
      <c r="ID120" s="444">
        <f>AVERAGE(HO120:HO122,HP120:HP122,HQ120:HQ122,HR120:HR122,HS120:HS122,HT120:HT122,HY120:HY122)</f>
        <v>73.330366496438629</v>
      </c>
      <c r="IE120" s="444">
        <f>STDEV(HO120:HY122)</f>
        <v>14.070591055515528</v>
      </c>
      <c r="IF120" s="565">
        <f>IE120/SQRT(10)</f>
        <v>4.4495115760221768</v>
      </c>
    </row>
    <row r="121" spans="2:240" ht="16.5" thickTop="1" thickBot="1" x14ac:dyDescent="0.4">
      <c r="B121" s="653">
        <v>2.7777777777777776E-2</v>
      </c>
      <c r="C121" s="379">
        <v>4021</v>
      </c>
      <c r="D121" s="379">
        <v>5032</v>
      </c>
      <c r="E121" s="379">
        <v>4069</v>
      </c>
      <c r="F121" s="379">
        <v>4465</v>
      </c>
      <c r="G121" s="379">
        <v>4152</v>
      </c>
      <c r="H121" s="379">
        <v>4357</v>
      </c>
      <c r="I121" s="379">
        <v>3606</v>
      </c>
      <c r="J121" s="379">
        <v>3792</v>
      </c>
      <c r="K121" s="379">
        <v>3364</v>
      </c>
      <c r="L121" s="379">
        <v>4446</v>
      </c>
      <c r="M121" s="379">
        <v>3955</v>
      </c>
      <c r="N121" s="379">
        <v>4100</v>
      </c>
      <c r="O121" s="447">
        <f t="shared" ref="O121:O134" si="359">AVERAGE(C121:N121)</f>
        <v>4113.25</v>
      </c>
      <c r="P121" s="446">
        <f t="shared" ref="P121:P134" si="360">STDEV(C121:N121)</f>
        <v>436.62280892404976</v>
      </c>
      <c r="Q121" s="455"/>
      <c r="R121" s="454"/>
      <c r="S121" s="458"/>
      <c r="T121" s="453"/>
      <c r="V121" s="460">
        <v>2.7777777777777776E-2</v>
      </c>
      <c r="W121">
        <f t="shared" ref="W121:X134" si="361">C121/C$34*100</f>
        <v>82.061224489795919</v>
      </c>
      <c r="X121">
        <f t="shared" si="361"/>
        <v>84.856661045531197</v>
      </c>
      <c r="Y121">
        <f t="shared" si="335"/>
        <v>74.674252156358961</v>
      </c>
      <c r="Z121">
        <f>F121/F$34*100</f>
        <v>82.273816104661876</v>
      </c>
      <c r="AA121">
        <f t="shared" si="335"/>
        <v>83.073229291716686</v>
      </c>
      <c r="AB121">
        <f t="shared" si="335"/>
        <v>79.594446474241877</v>
      </c>
      <c r="AC121">
        <f t="shared" si="336"/>
        <v>68.856215390490732</v>
      </c>
      <c r="AD121">
        <f t="shared" si="336"/>
        <v>81.112299465240639</v>
      </c>
      <c r="AE121">
        <f t="shared" si="336"/>
        <v>73.305731096099365</v>
      </c>
      <c r="AF121">
        <f t="shared" si="336"/>
        <v>82.211538461538453</v>
      </c>
      <c r="AG121">
        <f t="shared" si="336"/>
        <v>72.132044501185476</v>
      </c>
      <c r="AH121">
        <f t="shared" si="336"/>
        <v>78.333970194879626</v>
      </c>
      <c r="AI121" s="377">
        <f t="shared" si="337"/>
        <v>78.559223497896483</v>
      </c>
      <c r="AJ121" s="365">
        <f t="shared" si="338"/>
        <v>5.3401745868686925</v>
      </c>
      <c r="AK121" s="594"/>
      <c r="AL121" s="444"/>
      <c r="AM121" s="563"/>
      <c r="AN121" s="558"/>
      <c r="AP121" s="587">
        <v>2.7777777777777776E-2</v>
      </c>
      <c r="AQ121">
        <v>4194</v>
      </c>
      <c r="AR121">
        <v>4602</v>
      </c>
      <c r="AS121">
        <v>4087</v>
      </c>
      <c r="AT121">
        <v>4504</v>
      </c>
      <c r="AU121">
        <v>4130</v>
      </c>
      <c r="AV121" s="379">
        <v>4469</v>
      </c>
      <c r="AW121" s="379">
        <v>3887</v>
      </c>
      <c r="AX121" s="379">
        <v>3813</v>
      </c>
      <c r="AY121" s="379">
        <v>3485</v>
      </c>
      <c r="AZ121" s="379">
        <v>4599</v>
      </c>
      <c r="BA121" s="379">
        <v>4653</v>
      </c>
      <c r="BB121" s="379">
        <v>4540</v>
      </c>
      <c r="BC121" s="447">
        <f t="shared" ref="BC121:BC134" si="362">AVERAGE(AQ121:BB121)</f>
        <v>4246.916666666667</v>
      </c>
      <c r="BD121" s="446">
        <f t="shared" ref="BD121:BD134" si="363">STDEV(AQ121:BB121)</f>
        <v>376.18236833007506</v>
      </c>
      <c r="BE121" s="455"/>
      <c r="BF121" s="454"/>
      <c r="BG121" s="458"/>
      <c r="BH121" s="453"/>
      <c r="BJ121" s="460">
        <v>2.7777777777777776E-2</v>
      </c>
      <c r="BK121">
        <f t="shared" ref="BK121:BK134" si="364">AQ121/AQ$34*100</f>
        <v>85.591836734693885</v>
      </c>
      <c r="BL121">
        <f t="shared" si="339"/>
        <v>77.605396290050592</v>
      </c>
      <c r="BM121">
        <f t="shared" si="339"/>
        <v>75.004587997797756</v>
      </c>
      <c r="BN121">
        <f t="shared" si="339"/>
        <v>82.992445181499903</v>
      </c>
      <c r="BO121">
        <f t="shared" si="339"/>
        <v>82.633053221288506</v>
      </c>
      <c r="BP121">
        <f t="shared" si="339"/>
        <v>81.640482279868465</v>
      </c>
      <c r="BQ121">
        <f t="shared" si="340"/>
        <v>74.221882757303803</v>
      </c>
      <c r="BR121">
        <f t="shared" si="340"/>
        <v>81.561497326203209</v>
      </c>
      <c r="BS121">
        <f t="shared" si="340"/>
        <v>75.942471126607103</v>
      </c>
      <c r="BT121">
        <f t="shared" si="340"/>
        <v>85.040680473372774</v>
      </c>
      <c r="BU121">
        <f t="shared" si="340"/>
        <v>84.862301659675367</v>
      </c>
      <c r="BV121">
        <f t="shared" si="340"/>
        <v>86.740542606037451</v>
      </c>
      <c r="BW121" s="377">
        <f t="shared" si="341"/>
        <v>80.645148640760127</v>
      </c>
      <c r="BX121" s="365">
        <f t="shared" si="342"/>
        <v>4.2106566179790317</v>
      </c>
      <c r="BY121" s="594"/>
      <c r="BZ121" s="444"/>
      <c r="CA121" s="563"/>
      <c r="CB121" s="558"/>
      <c r="CD121" s="587">
        <v>2.7777777777777776E-2</v>
      </c>
      <c r="CE121">
        <v>4320</v>
      </c>
      <c r="CF121">
        <v>4991</v>
      </c>
      <c r="CG121">
        <v>4422</v>
      </c>
      <c r="CH121">
        <v>4160</v>
      </c>
      <c r="CI121">
        <v>4427</v>
      </c>
      <c r="CJ121" s="379">
        <v>4516</v>
      </c>
      <c r="CK121" s="379">
        <v>3978</v>
      </c>
      <c r="CL121" s="379">
        <v>3759</v>
      </c>
      <c r="CM121" s="379">
        <v>3563</v>
      </c>
      <c r="CN121" s="461">
        <v>4681</v>
      </c>
      <c r="CO121" s="379">
        <v>4644</v>
      </c>
      <c r="CP121" s="379">
        <v>4618</v>
      </c>
      <c r="CQ121" s="447">
        <f t="shared" ref="CQ121:CQ134" si="365">AVERAGE(CE121:CP121)</f>
        <v>4339.916666666667</v>
      </c>
      <c r="CR121" s="446">
        <f t="shared" ref="CR121:CR134" si="366">STDEV(CE121:CP121)</f>
        <v>411.22709017885688</v>
      </c>
      <c r="CS121" s="455"/>
      <c r="CT121" s="454"/>
      <c r="CU121" s="458"/>
      <c r="CV121" s="453"/>
      <c r="CX121" s="460">
        <v>2.7777777777777776E-2</v>
      </c>
      <c r="CY121">
        <f t="shared" ref="CY121:CY134" si="367">CE121/CE$34*100</f>
        <v>88.163265306122454</v>
      </c>
      <c r="CZ121">
        <f t="shared" si="343"/>
        <v>84.165261382799329</v>
      </c>
      <c r="DA121">
        <f t="shared" si="343"/>
        <v>81.152505046797572</v>
      </c>
      <c r="DB121">
        <f t="shared" si="343"/>
        <v>76.653768196056745</v>
      </c>
      <c r="DC121">
        <f t="shared" si="343"/>
        <v>88.57543017206882</v>
      </c>
      <c r="DD121">
        <f t="shared" si="343"/>
        <v>82.499086591158203</v>
      </c>
      <c r="DE121">
        <f t="shared" si="344"/>
        <v>75.959518808478137</v>
      </c>
      <c r="DF121">
        <f t="shared" si="344"/>
        <v>80.406417112299465</v>
      </c>
      <c r="DG121">
        <f t="shared" si="344"/>
        <v>77.64218784048812</v>
      </c>
      <c r="DH121">
        <f t="shared" si="344"/>
        <v>86.556952662721898</v>
      </c>
      <c r="DI121">
        <f t="shared" si="344"/>
        <v>84.698157942732081</v>
      </c>
      <c r="DJ121">
        <f t="shared" si="344"/>
        <v>88.230798624379062</v>
      </c>
      <c r="DK121" s="377">
        <f t="shared" si="345"/>
        <v>82.406595551065706</v>
      </c>
      <c r="DL121" s="365">
        <f t="shared" si="346"/>
        <v>4.468834394036282</v>
      </c>
      <c r="DM121" s="594"/>
      <c r="DN121" s="444"/>
      <c r="DO121" s="563"/>
      <c r="DP121" s="558"/>
      <c r="DR121" s="587">
        <v>2.7777777777777776E-2</v>
      </c>
      <c r="DS121">
        <v>4178</v>
      </c>
      <c r="DT121">
        <v>5140</v>
      </c>
      <c r="DU121">
        <v>4562</v>
      </c>
      <c r="DV121">
        <v>4321</v>
      </c>
      <c r="DW121">
        <v>4358</v>
      </c>
      <c r="DX121" s="379">
        <v>4452</v>
      </c>
      <c r="DY121" s="379">
        <v>4112</v>
      </c>
      <c r="DZ121" s="379">
        <v>3632</v>
      </c>
      <c r="EA121" s="379">
        <v>3507</v>
      </c>
      <c r="EB121" s="379">
        <v>4331</v>
      </c>
      <c r="EC121" s="379">
        <v>4621</v>
      </c>
      <c r="ED121" s="379">
        <v>4677</v>
      </c>
      <c r="EE121" s="447">
        <f t="shared" ref="EE121:EE134" si="368">AVERAGE(DS121:ED121)</f>
        <v>4324.25</v>
      </c>
      <c r="EF121" s="446">
        <f t="shared" ref="EF121:EF134" si="369">STDEV(DS121:ED121)</f>
        <v>443.6960722673287</v>
      </c>
      <c r="EG121" s="455"/>
      <c r="EH121" s="454"/>
      <c r="EI121" s="458"/>
      <c r="EJ121" s="453"/>
      <c r="EL121" s="460">
        <v>2.7777777777777776E-2</v>
      </c>
      <c r="EM121">
        <f t="shared" ref="EM121:EN134" si="370">DS121/DS$34*100</f>
        <v>85.265306122448976</v>
      </c>
      <c r="EN121">
        <f>DT121/DT$34*100</f>
        <v>86.677908937605395</v>
      </c>
      <c r="EO121">
        <f t="shared" si="347"/>
        <v>83.721783813543766</v>
      </c>
      <c r="EP121">
        <f t="shared" si="347"/>
        <v>79.620416436336839</v>
      </c>
      <c r="EQ121">
        <f t="shared" si="347"/>
        <v>87.194877951180473</v>
      </c>
      <c r="ER121">
        <f t="shared" si="347"/>
        <v>81.329923273657286</v>
      </c>
      <c r="ES121">
        <f t="shared" si="348"/>
        <v>78.518235631086498</v>
      </c>
      <c r="ET121">
        <f t="shared" si="348"/>
        <v>77.689839572192511</v>
      </c>
      <c r="EU121">
        <f t="shared" si="348"/>
        <v>76.421878404881241</v>
      </c>
      <c r="EV121">
        <f t="shared" si="348"/>
        <v>80.085059171597635</v>
      </c>
      <c r="EW121">
        <f t="shared" si="348"/>
        <v>84.278679554988145</v>
      </c>
      <c r="EX121">
        <f t="shared" si="348"/>
        <v>89.358043561329765</v>
      </c>
      <c r="EY121" s="377">
        <f t="shared" si="349"/>
        <v>81.891264442683536</v>
      </c>
      <c r="EZ121" s="365">
        <f t="shared" si="350"/>
        <v>3.7303176956480293</v>
      </c>
      <c r="FA121" s="594"/>
      <c r="FB121" s="444"/>
      <c r="FC121" s="563"/>
      <c r="FD121" s="558"/>
      <c r="FF121" s="587">
        <v>2.7777777777777776E-2</v>
      </c>
      <c r="FG121">
        <v>3970</v>
      </c>
      <c r="FH121">
        <v>4976</v>
      </c>
      <c r="FI121">
        <v>4563</v>
      </c>
      <c r="FJ121">
        <v>4446</v>
      </c>
      <c r="FK121">
        <v>4440</v>
      </c>
      <c r="FL121" s="379">
        <v>4247</v>
      </c>
      <c r="FM121" s="379">
        <v>3978</v>
      </c>
      <c r="FN121" s="379">
        <v>3876</v>
      </c>
      <c r="FO121" s="379">
        <v>3376</v>
      </c>
      <c r="FP121" s="379">
        <v>4586</v>
      </c>
      <c r="FQ121" s="379">
        <v>4531</v>
      </c>
      <c r="FR121" s="379">
        <v>4568</v>
      </c>
      <c r="FS121" s="447">
        <f t="shared" ref="FS121:FS134" si="371">AVERAGE(FG121:FR121)</f>
        <v>4296.416666666667</v>
      </c>
      <c r="FT121" s="446">
        <f t="shared" ref="FT121:FT134" si="372">STDEV(FG121:FR121)</f>
        <v>428.82852227335758</v>
      </c>
      <c r="FU121" s="455"/>
      <c r="FV121" s="454"/>
      <c r="FW121" s="458"/>
      <c r="FX121" s="453"/>
      <c r="FZ121" s="460">
        <v>2.7777777777777776E-2</v>
      </c>
      <c r="GA121">
        <f t="shared" ref="GA121:GA134" si="373">FG121/FG$34*100</f>
        <v>81.020408163265301</v>
      </c>
      <c r="GB121">
        <f t="shared" si="351"/>
        <v>83.912310286677908</v>
      </c>
      <c r="GC121">
        <f t="shared" si="351"/>
        <v>83.74013580473482</v>
      </c>
      <c r="GD121">
        <f t="shared" si="351"/>
        <v>81.923714759535656</v>
      </c>
      <c r="GE121">
        <f t="shared" si="351"/>
        <v>88.835534213685477</v>
      </c>
      <c r="GF121">
        <f t="shared" si="351"/>
        <v>77.584947022287182</v>
      </c>
      <c r="GG121">
        <f t="shared" si="352"/>
        <v>75.959518808478137</v>
      </c>
      <c r="GH121">
        <f t="shared" si="352"/>
        <v>82.909090909090907</v>
      </c>
      <c r="GI121">
        <f t="shared" si="352"/>
        <v>73.567225975157996</v>
      </c>
      <c r="GJ121">
        <f t="shared" si="352"/>
        <v>84.800295857988161</v>
      </c>
      <c r="GK121">
        <f t="shared" si="352"/>
        <v>82.637242385555354</v>
      </c>
      <c r="GL121">
        <f t="shared" si="352"/>
        <v>87.275506304929308</v>
      </c>
      <c r="GM121" s="377">
        <f t="shared" si="353"/>
        <v>81.535493107859722</v>
      </c>
      <c r="GN121" s="365">
        <f t="shared" si="354"/>
        <v>4.3378275930184316</v>
      </c>
      <c r="GO121" s="594"/>
      <c r="GP121" s="444"/>
      <c r="GQ121" s="563"/>
      <c r="GR121" s="558"/>
      <c r="GT121" s="587">
        <v>2.7777777777777776E-2</v>
      </c>
      <c r="GU121">
        <v>4317</v>
      </c>
      <c r="GV121">
        <v>3057</v>
      </c>
      <c r="GW121">
        <v>4288</v>
      </c>
      <c r="GX121">
        <v>4602</v>
      </c>
      <c r="GY121">
        <v>3212</v>
      </c>
      <c r="GZ121" s="379">
        <v>4514</v>
      </c>
      <c r="HA121" s="379">
        <v>4004</v>
      </c>
      <c r="HB121" s="379">
        <v>3787</v>
      </c>
      <c r="HC121" s="379">
        <v>3584</v>
      </c>
      <c r="HD121" s="379">
        <v>4557</v>
      </c>
      <c r="HE121" s="379">
        <v>4521</v>
      </c>
      <c r="HF121" s="461">
        <v>4685</v>
      </c>
      <c r="HG121" s="447">
        <f t="shared" ref="HG121:HG134" si="374">AVERAGE(GU121:HF121)</f>
        <v>4094</v>
      </c>
      <c r="HH121" s="446">
        <f t="shared" ref="HH121:HH134" si="375">STDEV(GU121:HF121)</f>
        <v>562.74893481584104</v>
      </c>
      <c r="HI121" s="455"/>
      <c r="HJ121" s="454"/>
      <c r="HK121" s="458"/>
      <c r="HL121" s="453"/>
      <c r="HN121" s="460">
        <v>2.7777777777777776E-2</v>
      </c>
      <c r="HO121">
        <f>GU121/GU$34*100</f>
        <v>88.102040816326536</v>
      </c>
      <c r="HP121">
        <f t="shared" si="355"/>
        <v>51.551433389544684</v>
      </c>
      <c r="HQ121">
        <f t="shared" si="355"/>
        <v>78.693338227197657</v>
      </c>
      <c r="HR121">
        <f t="shared" si="355"/>
        <v>84.79823106688778</v>
      </c>
      <c r="HS121">
        <f t="shared" si="355"/>
        <v>64.265706282513008</v>
      </c>
      <c r="HT121">
        <f t="shared" si="355"/>
        <v>82.462550237486298</v>
      </c>
      <c r="HU121">
        <f t="shared" si="356"/>
        <v>76.455986251670808</v>
      </c>
      <c r="HV121">
        <f t="shared" si="356"/>
        <v>81.005347593582883</v>
      </c>
      <c r="HW121">
        <f t="shared" si="356"/>
        <v>78.099803878840703</v>
      </c>
      <c r="HX121">
        <f t="shared" si="356"/>
        <v>84.264053254437869</v>
      </c>
      <c r="HY121">
        <f t="shared" si="356"/>
        <v>82.454860477840597</v>
      </c>
      <c r="HZ121">
        <f t="shared" si="356"/>
        <v>89.510890332441733</v>
      </c>
      <c r="IA121" s="377">
        <f t="shared" si="357"/>
        <v>77.468486497848076</v>
      </c>
      <c r="IB121" s="365">
        <f t="shared" si="358"/>
        <v>10.602935312096943</v>
      </c>
      <c r="IC121" s="594"/>
      <c r="ID121" s="444"/>
      <c r="IE121" s="563"/>
      <c r="IF121" s="558"/>
    </row>
    <row r="122" spans="2:240" ht="16.5" thickTop="1" thickBot="1" x14ac:dyDescent="0.4">
      <c r="B122" s="651">
        <v>4.1666666666666699E-2</v>
      </c>
      <c r="C122" s="379">
        <v>4161</v>
      </c>
      <c r="D122" s="379">
        <v>5073</v>
      </c>
      <c r="E122" s="379">
        <v>4239</v>
      </c>
      <c r="F122" s="379">
        <v>4562</v>
      </c>
      <c r="G122" s="379">
        <v>4112</v>
      </c>
      <c r="H122" s="379">
        <v>4391</v>
      </c>
      <c r="I122" s="379">
        <v>4139</v>
      </c>
      <c r="J122" s="379">
        <v>4119</v>
      </c>
      <c r="K122" s="379">
        <v>3877</v>
      </c>
      <c r="L122" s="379">
        <v>4890</v>
      </c>
      <c r="M122" s="379">
        <v>4643</v>
      </c>
      <c r="N122" s="379">
        <v>4731</v>
      </c>
      <c r="O122" s="447">
        <f t="shared" si="359"/>
        <v>4411.416666666667</v>
      </c>
      <c r="P122" s="446">
        <f t="shared" si="360"/>
        <v>365.93552793635735</v>
      </c>
      <c r="Q122" s="463"/>
      <c r="R122" s="556"/>
      <c r="S122" s="458"/>
      <c r="T122" s="462"/>
      <c r="V122" s="615">
        <v>4.1666666666666699E-2</v>
      </c>
      <c r="W122">
        <f t="shared" si="361"/>
        <v>84.918367346938766</v>
      </c>
      <c r="X122">
        <f t="shared" si="361"/>
        <v>85.54806070826308</v>
      </c>
      <c r="Y122">
        <f t="shared" si="335"/>
        <v>77.794090658836481</v>
      </c>
      <c r="Z122">
        <f t="shared" si="335"/>
        <v>84.06117560346415</v>
      </c>
      <c r="AA122">
        <f t="shared" si="335"/>
        <v>82.27290916366546</v>
      </c>
      <c r="AB122">
        <f t="shared" si="335"/>
        <v>80.215564486664221</v>
      </c>
      <c r="AC122">
        <f t="shared" si="336"/>
        <v>79.033797975940416</v>
      </c>
      <c r="AD122">
        <f t="shared" si="336"/>
        <v>88.106951871657756</v>
      </c>
      <c r="AE122">
        <f t="shared" si="336"/>
        <v>84.484637175855298</v>
      </c>
      <c r="AF122">
        <f t="shared" si="336"/>
        <v>90.421597633136102</v>
      </c>
      <c r="AG122">
        <f t="shared" si="336"/>
        <v>84.679919751960611</v>
      </c>
      <c r="AH122">
        <f t="shared" si="336"/>
        <v>90.389759266335503</v>
      </c>
      <c r="AI122" s="377">
        <f t="shared" si="337"/>
        <v>83.776097488762034</v>
      </c>
      <c r="AJ122" s="365">
        <f t="shared" si="338"/>
        <v>3.7679514251158626</v>
      </c>
      <c r="AK122" s="592"/>
      <c r="AL122" s="444"/>
      <c r="AM122" s="554"/>
      <c r="AN122" s="553"/>
      <c r="AP122" s="590">
        <v>4.1666666666666699E-2</v>
      </c>
      <c r="AQ122">
        <v>4831</v>
      </c>
      <c r="AR122">
        <v>5087</v>
      </c>
      <c r="AS122">
        <v>4554</v>
      </c>
      <c r="AT122">
        <v>4749</v>
      </c>
      <c r="AU122">
        <v>4627</v>
      </c>
      <c r="AV122" s="379">
        <v>4744</v>
      </c>
      <c r="AW122" s="379">
        <v>4498</v>
      </c>
      <c r="AX122" s="379">
        <v>3996</v>
      </c>
      <c r="AY122" s="379">
        <v>4143</v>
      </c>
      <c r="AZ122" s="379">
        <v>4878</v>
      </c>
      <c r="BA122" s="379">
        <v>4556</v>
      </c>
      <c r="BB122" s="379">
        <v>4984</v>
      </c>
      <c r="BC122" s="447">
        <f t="shared" si="362"/>
        <v>4637.25</v>
      </c>
      <c r="BD122" s="446">
        <f t="shared" si="363"/>
        <v>320.56856449978767</v>
      </c>
      <c r="BE122" s="463"/>
      <c r="BF122" s="556"/>
      <c r="BG122" s="458"/>
      <c r="BH122" s="462"/>
      <c r="BJ122" s="615">
        <v>4.1666666666666699E-2</v>
      </c>
      <c r="BK122">
        <f t="shared" si="364"/>
        <v>98.591836734693885</v>
      </c>
      <c r="BL122">
        <f t="shared" si="339"/>
        <v>85.784148397976395</v>
      </c>
      <c r="BM122">
        <f t="shared" si="339"/>
        <v>83.574967884015422</v>
      </c>
      <c r="BN122">
        <f t="shared" si="339"/>
        <v>87.506909894969596</v>
      </c>
      <c r="BO122">
        <f t="shared" si="339"/>
        <v>92.577030812324935</v>
      </c>
      <c r="BP122">
        <f t="shared" si="339"/>
        <v>86.664230909755204</v>
      </c>
      <c r="BQ122">
        <f t="shared" si="340"/>
        <v>85.888867672331486</v>
      </c>
      <c r="BR122">
        <f t="shared" si="340"/>
        <v>85.475935828876999</v>
      </c>
      <c r="BS122">
        <f t="shared" si="340"/>
        <v>90.281106994988008</v>
      </c>
      <c r="BT122">
        <f t="shared" si="340"/>
        <v>90.199704142011839</v>
      </c>
      <c r="BU122">
        <f t="shared" si="340"/>
        <v>83.09319715484223</v>
      </c>
      <c r="BV122">
        <f t="shared" si="340"/>
        <v>95.223538402751245</v>
      </c>
      <c r="BW122" s="377">
        <f t="shared" si="341"/>
        <v>88.148903311525999</v>
      </c>
      <c r="BX122" s="365">
        <f t="shared" si="342"/>
        <v>4.5205894307963046</v>
      </c>
      <c r="BY122" s="592"/>
      <c r="BZ122" s="444"/>
      <c r="CA122" s="554"/>
      <c r="CB122" s="553"/>
      <c r="CD122" s="590">
        <v>4.1666666666666699E-2</v>
      </c>
      <c r="CE122">
        <v>4146</v>
      </c>
      <c r="CF122">
        <v>5283</v>
      </c>
      <c r="CG122">
        <v>4607</v>
      </c>
      <c r="CH122">
        <v>4601</v>
      </c>
      <c r="CI122">
        <v>4629</v>
      </c>
      <c r="CJ122" s="379">
        <v>4658</v>
      </c>
      <c r="CK122" s="379">
        <v>4365</v>
      </c>
      <c r="CL122" s="379">
        <v>4270</v>
      </c>
      <c r="CM122" s="379">
        <v>4123</v>
      </c>
      <c r="CN122" s="461">
        <v>4611</v>
      </c>
      <c r="CO122" s="379">
        <v>4657</v>
      </c>
      <c r="CP122" s="379">
        <v>5022</v>
      </c>
      <c r="CQ122" s="447">
        <f t="shared" si="365"/>
        <v>4581</v>
      </c>
      <c r="CR122" s="446">
        <f t="shared" si="366"/>
        <v>336.51097510131279</v>
      </c>
      <c r="CS122" s="463"/>
      <c r="CT122" s="556"/>
      <c r="CU122" s="458"/>
      <c r="CV122" s="462"/>
      <c r="CX122" s="615">
        <v>4.1666666666666699E-2</v>
      </c>
      <c r="CY122">
        <f t="shared" si="367"/>
        <v>84.612244897959187</v>
      </c>
      <c r="CZ122">
        <f t="shared" si="343"/>
        <v>89.089376053962894</v>
      </c>
      <c r="DA122">
        <f t="shared" si="343"/>
        <v>84.547623417140755</v>
      </c>
      <c r="DB122">
        <f t="shared" si="343"/>
        <v>84.779804680302192</v>
      </c>
      <c r="DC122">
        <f t="shared" si="343"/>
        <v>92.617046818727488</v>
      </c>
      <c r="DD122">
        <f t="shared" si="343"/>
        <v>85.093167701863365</v>
      </c>
      <c r="DE122">
        <f t="shared" si="344"/>
        <v>83.349245751384387</v>
      </c>
      <c r="DF122">
        <f t="shared" si="344"/>
        <v>91.336898395721917</v>
      </c>
      <c r="DG122">
        <f t="shared" si="344"/>
        <v>89.84528219655698</v>
      </c>
      <c r="DH122">
        <f t="shared" si="344"/>
        <v>85.262573964497051</v>
      </c>
      <c r="DI122">
        <f t="shared" si="344"/>
        <v>84.935254422761261</v>
      </c>
      <c r="DJ122">
        <f t="shared" si="344"/>
        <v>95.949560565533048</v>
      </c>
      <c r="DK122" s="377">
        <f t="shared" si="345"/>
        <v>86.860774390988865</v>
      </c>
      <c r="DL122" s="365">
        <f t="shared" si="346"/>
        <v>3.2171172868411038</v>
      </c>
      <c r="DM122" s="592"/>
      <c r="DN122" s="444"/>
      <c r="DO122" s="554"/>
      <c r="DP122" s="553"/>
      <c r="DR122" s="590">
        <v>4.1666666666666699E-2</v>
      </c>
      <c r="DS122">
        <v>4105</v>
      </c>
      <c r="DT122">
        <v>5162</v>
      </c>
      <c r="DU122">
        <v>4494</v>
      </c>
      <c r="DV122">
        <v>4502</v>
      </c>
      <c r="DW122">
        <v>4538</v>
      </c>
      <c r="DX122" s="379">
        <v>4644</v>
      </c>
      <c r="DY122" s="379">
        <v>4579</v>
      </c>
      <c r="DZ122" s="379">
        <v>4285</v>
      </c>
      <c r="EA122" s="379">
        <v>4126</v>
      </c>
      <c r="EB122" s="379">
        <v>4768</v>
      </c>
      <c r="EC122" s="379">
        <v>4594</v>
      </c>
      <c r="ED122" s="379">
        <v>5072</v>
      </c>
      <c r="EE122" s="447">
        <f t="shared" si="368"/>
        <v>4572.416666666667</v>
      </c>
      <c r="EF122" s="446">
        <f t="shared" si="369"/>
        <v>323.86092928161543</v>
      </c>
      <c r="EG122" s="463"/>
      <c r="EH122" s="556"/>
      <c r="EI122" s="458"/>
      <c r="EJ122" s="462"/>
      <c r="EL122" s="615">
        <v>4.1666666666666699E-2</v>
      </c>
      <c r="EM122">
        <f t="shared" si="370"/>
        <v>83.775510204081641</v>
      </c>
      <c r="EN122">
        <f t="shared" si="370"/>
        <v>87.048903878583474</v>
      </c>
      <c r="EO122">
        <f t="shared" si="347"/>
        <v>82.473848412552769</v>
      </c>
      <c r="EP122">
        <f t="shared" si="347"/>
        <v>82.955592408328727</v>
      </c>
      <c r="EQ122">
        <f t="shared" si="347"/>
        <v>90.796318527410975</v>
      </c>
      <c r="ER122">
        <f t="shared" si="347"/>
        <v>84.837413226160024</v>
      </c>
      <c r="ES122">
        <f t="shared" si="348"/>
        <v>87.435554706893257</v>
      </c>
      <c r="ET122">
        <f t="shared" si="348"/>
        <v>91.657754010695186</v>
      </c>
      <c r="EU122">
        <f t="shared" si="348"/>
        <v>89.91065591632163</v>
      </c>
      <c r="EV122">
        <f t="shared" si="348"/>
        <v>88.165680473372774</v>
      </c>
      <c r="EW122">
        <f t="shared" si="348"/>
        <v>83.7862484041583</v>
      </c>
      <c r="EX122">
        <f t="shared" si="348"/>
        <v>96.904852884982802</v>
      </c>
      <c r="EY122" s="377">
        <f t="shared" si="349"/>
        <v>86.622134560778065</v>
      </c>
      <c r="EZ122" s="365">
        <f t="shared" si="350"/>
        <v>3.2680961765757504</v>
      </c>
      <c r="FA122" s="592"/>
      <c r="FB122" s="444"/>
      <c r="FC122" s="554"/>
      <c r="FD122" s="553"/>
      <c r="FF122" s="590">
        <v>4.1666666666666699E-2</v>
      </c>
      <c r="FG122">
        <v>4126</v>
      </c>
      <c r="FH122">
        <v>5360</v>
      </c>
      <c r="FI122">
        <v>4612</v>
      </c>
      <c r="FJ122">
        <v>4391</v>
      </c>
      <c r="FK122">
        <v>4690</v>
      </c>
      <c r="FL122" s="379">
        <v>4614</v>
      </c>
      <c r="FM122" s="379">
        <v>4392</v>
      </c>
      <c r="FN122" s="379">
        <v>4319</v>
      </c>
      <c r="FO122" s="379">
        <v>4193</v>
      </c>
      <c r="FP122" s="379">
        <v>4947</v>
      </c>
      <c r="FQ122" s="379">
        <v>4729</v>
      </c>
      <c r="FR122" s="379">
        <v>5057</v>
      </c>
      <c r="FS122" s="447">
        <f t="shared" si="371"/>
        <v>4619.166666666667</v>
      </c>
      <c r="FT122" s="446">
        <f t="shared" si="372"/>
        <v>367.27023326485943</v>
      </c>
      <c r="FU122" s="463"/>
      <c r="FV122" s="556"/>
      <c r="FW122" s="458"/>
      <c r="FX122" s="462"/>
      <c r="FZ122" s="615">
        <v>4.1666666666666699E-2</v>
      </c>
      <c r="GA122">
        <f t="shared" si="373"/>
        <v>84.204081632653057</v>
      </c>
      <c r="GB122">
        <f t="shared" si="351"/>
        <v>90.387858347386171</v>
      </c>
      <c r="GC122">
        <f t="shared" si="351"/>
        <v>84.639383373095981</v>
      </c>
      <c r="GD122">
        <f t="shared" si="351"/>
        <v>80.910263497328174</v>
      </c>
      <c r="GE122">
        <f t="shared" si="351"/>
        <v>93.837535014005596</v>
      </c>
      <c r="GF122">
        <f t="shared" si="351"/>
        <v>84.289367921081464</v>
      </c>
      <c r="GG122">
        <f t="shared" si="352"/>
        <v>83.864808096238306</v>
      </c>
      <c r="GH122">
        <f t="shared" si="352"/>
        <v>92.385026737967905</v>
      </c>
      <c r="GI122">
        <f t="shared" si="352"/>
        <v>91.3706689910656</v>
      </c>
      <c r="GJ122">
        <f t="shared" si="352"/>
        <v>91.475591715976336</v>
      </c>
      <c r="GK122">
        <f t="shared" si="352"/>
        <v>86.248404158307494</v>
      </c>
      <c r="GL122">
        <f t="shared" si="352"/>
        <v>96.618265189147877</v>
      </c>
      <c r="GM122" s="377">
        <f t="shared" si="353"/>
        <v>87.601180862282362</v>
      </c>
      <c r="GN122" s="365">
        <f t="shared" si="354"/>
        <v>4.3658041645609336</v>
      </c>
      <c r="GO122" s="592"/>
      <c r="GP122" s="444"/>
      <c r="GQ122" s="554"/>
      <c r="GR122" s="553"/>
      <c r="GT122" s="590">
        <v>4.1666666666666699E-2</v>
      </c>
      <c r="GU122">
        <v>4324</v>
      </c>
      <c r="GV122">
        <v>4742</v>
      </c>
      <c r="GW122">
        <v>4694</v>
      </c>
      <c r="GX122">
        <v>4550</v>
      </c>
      <c r="GY122">
        <v>4305</v>
      </c>
      <c r="GZ122" s="379">
        <v>4576</v>
      </c>
      <c r="HA122" s="379">
        <v>4494</v>
      </c>
      <c r="HB122" s="379">
        <v>4167</v>
      </c>
      <c r="HC122" s="379">
        <v>3897</v>
      </c>
      <c r="HD122" s="379">
        <v>4832</v>
      </c>
      <c r="HE122" s="379">
        <v>4836</v>
      </c>
      <c r="HF122" s="461">
        <v>5166</v>
      </c>
      <c r="HG122" s="447">
        <f t="shared" si="374"/>
        <v>4548.583333333333</v>
      </c>
      <c r="HH122" s="446">
        <f t="shared" si="375"/>
        <v>341.96795658852795</v>
      </c>
      <c r="HI122" s="463"/>
      <c r="HJ122" s="556"/>
      <c r="HK122" s="458"/>
      <c r="HL122" s="462"/>
      <c r="HN122" s="615">
        <v>4.1666666666666699E-2</v>
      </c>
      <c r="HO122">
        <f t="shared" si="355"/>
        <v>88.244897959183675</v>
      </c>
      <c r="HP122">
        <f t="shared" si="355"/>
        <v>79.966273187183816</v>
      </c>
      <c r="HQ122">
        <f t="shared" si="355"/>
        <v>86.144246650761602</v>
      </c>
      <c r="HR122">
        <f t="shared" si="355"/>
        <v>83.840058964437077</v>
      </c>
      <c r="HS122">
        <f t="shared" si="355"/>
        <v>86.134453781512605</v>
      </c>
      <c r="HT122">
        <f t="shared" si="355"/>
        <v>83.595177201315309</v>
      </c>
      <c r="HU122">
        <f t="shared" si="356"/>
        <v>85.812488065686466</v>
      </c>
      <c r="HV122">
        <f t="shared" si="356"/>
        <v>89.133689839572199</v>
      </c>
      <c r="HW122">
        <f t="shared" si="356"/>
        <v>84.920461974286326</v>
      </c>
      <c r="HX122">
        <f t="shared" si="356"/>
        <v>89.349112426035504</v>
      </c>
      <c r="HY122">
        <f t="shared" si="356"/>
        <v>88.199890570855359</v>
      </c>
      <c r="HZ122">
        <f t="shared" si="356"/>
        <v>98.700802445548348</v>
      </c>
      <c r="IA122" s="377">
        <f t="shared" si="357"/>
        <v>85.940068238257268</v>
      </c>
      <c r="IB122" s="365">
        <f t="shared" si="358"/>
        <v>2.8101595445632146</v>
      </c>
      <c r="IC122" s="592"/>
      <c r="ID122" s="444"/>
      <c r="IE122" s="554"/>
      <c r="IF122" s="553"/>
    </row>
    <row r="123" spans="2:240" ht="16.5" thickTop="1" thickBot="1" x14ac:dyDescent="0.4">
      <c r="B123" s="653">
        <v>5.5555555555555601E-2</v>
      </c>
      <c r="C123" s="379">
        <v>4171</v>
      </c>
      <c r="D123" s="379">
        <v>5205</v>
      </c>
      <c r="E123" s="379">
        <v>4445</v>
      </c>
      <c r="F123" s="379">
        <v>4538</v>
      </c>
      <c r="G123" s="379">
        <v>4533</v>
      </c>
      <c r="H123" s="379">
        <v>4689</v>
      </c>
      <c r="I123" s="379">
        <v>4320</v>
      </c>
      <c r="J123" s="379">
        <v>4223</v>
      </c>
      <c r="K123" s="379">
        <v>4069</v>
      </c>
      <c r="L123" s="379">
        <v>4803</v>
      </c>
      <c r="M123" s="379">
        <v>4814</v>
      </c>
      <c r="N123" s="379">
        <v>4902</v>
      </c>
      <c r="O123" s="447">
        <f t="shared" si="359"/>
        <v>4559.333333333333</v>
      </c>
      <c r="P123" s="446">
        <f t="shared" si="360"/>
        <v>337.26152068288684</v>
      </c>
      <c r="Q123" s="459" t="s">
        <v>186</v>
      </c>
      <c r="R123" s="458">
        <f>AVERAGE(C123:C125,D121:D123,E123:E125,F122:F124,G123:G125,H123:H125,I123:I125,N123:N125,M123:M125,L123:L125,K123:K125,J123:J125)</f>
        <v>4599.083333333333</v>
      </c>
      <c r="S123" s="458">
        <f>STDEV(C123:N125)</f>
        <v>426.44531739738767</v>
      </c>
      <c r="T123" s="457">
        <f>S123/SQRT(10)</f>
        <v>134.85385004891728</v>
      </c>
      <c r="V123" s="460">
        <v>5.5555555555555601E-2</v>
      </c>
      <c r="W123">
        <f t="shared" si="361"/>
        <v>85.122448979591837</v>
      </c>
      <c r="X123">
        <f t="shared" si="361"/>
        <v>87.77403035413154</v>
      </c>
      <c r="Y123">
        <f t="shared" si="335"/>
        <v>81.574600844191593</v>
      </c>
      <c r="Z123">
        <f t="shared" si="335"/>
        <v>83.618942325409989</v>
      </c>
      <c r="AA123">
        <f t="shared" si="335"/>
        <v>90.696278511404557</v>
      </c>
      <c r="AB123">
        <f t="shared" si="335"/>
        <v>85.659481183777871</v>
      </c>
      <c r="AC123">
        <f t="shared" si="336"/>
        <v>82.489975176627837</v>
      </c>
      <c r="AD123">
        <f t="shared" si="336"/>
        <v>90.331550802139034</v>
      </c>
      <c r="AE123">
        <f t="shared" si="336"/>
        <v>88.668555240793197</v>
      </c>
      <c r="AF123">
        <f t="shared" si="336"/>
        <v>88.812869822485212</v>
      </c>
      <c r="AG123">
        <f t="shared" si="336"/>
        <v>87.798650373882907</v>
      </c>
      <c r="AH123">
        <f t="shared" si="336"/>
        <v>93.65685899885365</v>
      </c>
      <c r="AI123" s="377">
        <f t="shared" si="337"/>
        <v>86.595216692221427</v>
      </c>
      <c r="AJ123" s="365">
        <f t="shared" si="338"/>
        <v>3.1112042559598643</v>
      </c>
      <c r="AK123" s="591" t="s">
        <v>186</v>
      </c>
      <c r="AL123" s="545">
        <f>AVERAGE(W123:W125,X123:X125,Y123:Y125,Z123:Z125,AA123:AA125,AB123:AB125,AG123:AG125)</f>
        <v>87.739198579684825</v>
      </c>
      <c r="AM123" s="545">
        <f>STDEV(W123:AG125)</f>
        <v>3.571004270917971</v>
      </c>
      <c r="AN123" s="548">
        <f>AM123/SQRT(10)</f>
        <v>1.1292507030289769</v>
      </c>
      <c r="AP123" s="587">
        <v>5.5555555555555601E-2</v>
      </c>
      <c r="AQ123">
        <v>4471</v>
      </c>
      <c r="AR123">
        <v>5250</v>
      </c>
      <c r="AS123">
        <v>4571</v>
      </c>
      <c r="AT123">
        <v>4801</v>
      </c>
      <c r="AU123">
        <v>4273</v>
      </c>
      <c r="AV123" s="379">
        <v>4945</v>
      </c>
      <c r="AW123" s="379">
        <v>4442</v>
      </c>
      <c r="AX123" s="379">
        <v>4523</v>
      </c>
      <c r="AY123" s="379">
        <v>4367</v>
      </c>
      <c r="AZ123" s="379">
        <v>5154</v>
      </c>
      <c r="BA123" s="379">
        <v>4833</v>
      </c>
      <c r="BB123" s="379">
        <v>5203</v>
      </c>
      <c r="BC123" s="447">
        <f t="shared" si="362"/>
        <v>4736.083333333333</v>
      </c>
      <c r="BD123" s="446">
        <f t="shared" si="363"/>
        <v>342.9960133172325</v>
      </c>
      <c r="BE123" s="459" t="s">
        <v>186</v>
      </c>
      <c r="BF123" s="458">
        <f>AVERAGE(AQ123:AQ125,AR123:AR125,AS123:AS125,AT123:AT125,AU123:AU125,AV123:AV125,AW123:AW125,BB123:BB125,BA123:BA125,AZ123:AZ125,AY123:AY125,AX123:AX125)</f>
        <v>4738.4722222222226</v>
      </c>
      <c r="BG123" s="458">
        <f>STDEV(AQ123:BB125)</f>
        <v>388.73284885352535</v>
      </c>
      <c r="BH123" s="457">
        <f>BG123/SQRT(10)</f>
        <v>122.92812037031143</v>
      </c>
      <c r="BJ123" s="460">
        <v>5.5555555555555601E-2</v>
      </c>
      <c r="BK123">
        <f t="shared" si="364"/>
        <v>91.244897959183675</v>
      </c>
      <c r="BL123">
        <f t="shared" si="339"/>
        <v>88.53288364249579</v>
      </c>
      <c r="BM123">
        <f t="shared" si="339"/>
        <v>83.886951734263164</v>
      </c>
      <c r="BN123">
        <f t="shared" si="339"/>
        <v>88.465081997420299</v>
      </c>
      <c r="BO123">
        <f t="shared" si="339"/>
        <v>85.494197679071632</v>
      </c>
      <c r="BP123">
        <f t="shared" si="339"/>
        <v>90.336134453781511</v>
      </c>
      <c r="BQ123">
        <f t="shared" si="340"/>
        <v>84.819553179301124</v>
      </c>
      <c r="BR123">
        <f t="shared" si="340"/>
        <v>96.748663101604279</v>
      </c>
      <c r="BS123">
        <f t="shared" si="340"/>
        <v>95.162344737415566</v>
      </c>
      <c r="BT123">
        <f t="shared" si="340"/>
        <v>95.303254437869825</v>
      </c>
      <c r="BU123">
        <f t="shared" si="340"/>
        <v>88.14517599854095</v>
      </c>
      <c r="BV123">
        <f t="shared" si="340"/>
        <v>99.407718761941155</v>
      </c>
      <c r="BW123" s="377">
        <f t="shared" si="341"/>
        <v>89.830830810995252</v>
      </c>
      <c r="BX123" s="365">
        <f t="shared" si="342"/>
        <v>4.4059521115640505</v>
      </c>
      <c r="BY123" s="591" t="s">
        <v>186</v>
      </c>
      <c r="BZ123" s="545">
        <f>AVERAGE(BK123:BK125,BL123:BL125,BM123:BM125,BN123:BN125,BO123:BO125,BP123:BP125,BU123:BU125)</f>
        <v>88.738387489395677</v>
      </c>
      <c r="CA123" s="545">
        <f>STDEV(BK123:BU125)</f>
        <v>3.5244878326484308</v>
      </c>
      <c r="CB123" s="548">
        <f>CA123/SQRT(10)</f>
        <v>1.1145409136719402</v>
      </c>
      <c r="CD123" s="587">
        <v>5.5555555555555601E-2</v>
      </c>
      <c r="CE123">
        <v>4708</v>
      </c>
      <c r="CF123">
        <v>5350</v>
      </c>
      <c r="CG123">
        <v>4773</v>
      </c>
      <c r="CH123">
        <v>4661</v>
      </c>
      <c r="CI123">
        <v>4335</v>
      </c>
      <c r="CJ123" s="379">
        <v>5019</v>
      </c>
      <c r="CK123" s="379">
        <v>4663</v>
      </c>
      <c r="CL123" s="379">
        <v>4273</v>
      </c>
      <c r="CM123" s="379">
        <v>4352</v>
      </c>
      <c r="CN123" s="461">
        <v>4792</v>
      </c>
      <c r="CO123" s="379">
        <v>4907</v>
      </c>
      <c r="CP123" s="379">
        <v>5057</v>
      </c>
      <c r="CQ123" s="447">
        <f t="shared" si="365"/>
        <v>4740.833333333333</v>
      </c>
      <c r="CR123" s="446">
        <f t="shared" si="366"/>
        <v>320.2208991343698</v>
      </c>
      <c r="CS123" s="459" t="s">
        <v>186</v>
      </c>
      <c r="CT123" s="458">
        <f>AVERAGE(CE123:CE125,CF123:CF125,CG123:CG125,CH123:CH125,CI123:CI125,CJ123:CJ125,CK123:CK125,CP123:CP125,CO123:CO125,CN123:CN125,CM123:CM125,CL123:CL125)</f>
        <v>4752.7222222222226</v>
      </c>
      <c r="CU123" s="458">
        <f>STDEV(CE123:CP125)</f>
        <v>366.79395626046829</v>
      </c>
      <c r="CV123" s="457">
        <f>CU123/SQRT(10)</f>
        <v>115.99043337672565</v>
      </c>
      <c r="CX123" s="460">
        <v>5.5555555555555601E-2</v>
      </c>
      <c r="CY123">
        <f t="shared" si="367"/>
        <v>96.08163265306122</v>
      </c>
      <c r="CZ123">
        <f t="shared" si="343"/>
        <v>90.219224283305238</v>
      </c>
      <c r="DA123">
        <f t="shared" si="343"/>
        <v>87.594053954854104</v>
      </c>
      <c r="DB123">
        <f t="shared" si="343"/>
        <v>85.88538787543763</v>
      </c>
      <c r="DC123">
        <f t="shared" si="343"/>
        <v>86.734693877551024</v>
      </c>
      <c r="DD123">
        <f t="shared" si="343"/>
        <v>91.687979539641944</v>
      </c>
      <c r="DE123">
        <f t="shared" si="344"/>
        <v>89.039526446438799</v>
      </c>
      <c r="DF123">
        <f t="shared" si="344"/>
        <v>91.401069518716582</v>
      </c>
      <c r="DG123">
        <f t="shared" si="344"/>
        <v>94.835476138592284</v>
      </c>
      <c r="DH123">
        <f t="shared" si="344"/>
        <v>88.609467455621299</v>
      </c>
      <c r="DI123">
        <f t="shared" si="344"/>
        <v>89.494802115630137</v>
      </c>
      <c r="DJ123">
        <f t="shared" si="344"/>
        <v>96.618265189147877</v>
      </c>
      <c r="DK123" s="377">
        <f t="shared" si="345"/>
        <v>90.143937623531826</v>
      </c>
      <c r="DL123" s="365">
        <f t="shared" si="346"/>
        <v>3.1857913502917183</v>
      </c>
      <c r="DM123" s="591" t="s">
        <v>186</v>
      </c>
      <c r="DN123" s="545">
        <f>AVERAGE(CY123:CY125,CZ123:CZ125,DA123:DA125,DB123:DB125,DC123:DC125,DD123:DD125,DI123:DI125)</f>
        <v>90.153780741809527</v>
      </c>
      <c r="DO123" s="545">
        <f>STDEV(CY123:DI125)</f>
        <v>2.2607559695776085</v>
      </c>
      <c r="DP123" s="548">
        <f>DO123/SQRT(10)</f>
        <v>0.71491380976875751</v>
      </c>
      <c r="DR123" s="587">
        <v>5.5555555555555601E-2</v>
      </c>
      <c r="DS123">
        <v>4932</v>
      </c>
      <c r="DT123">
        <v>5429</v>
      </c>
      <c r="DU123">
        <v>4869</v>
      </c>
      <c r="DV123">
        <v>4526</v>
      </c>
      <c r="DW123">
        <v>4451</v>
      </c>
      <c r="DX123" s="379">
        <v>4958</v>
      </c>
      <c r="DY123" s="379">
        <v>4566</v>
      </c>
      <c r="DZ123" s="379">
        <v>4289</v>
      </c>
      <c r="EA123" s="379">
        <v>3917</v>
      </c>
      <c r="EB123" s="379">
        <v>4901</v>
      </c>
      <c r="EC123" s="379">
        <v>4717</v>
      </c>
      <c r="ED123" s="379">
        <v>5183</v>
      </c>
      <c r="EE123" s="447">
        <f t="shared" si="368"/>
        <v>4728.166666666667</v>
      </c>
      <c r="EF123" s="446">
        <f t="shared" si="369"/>
        <v>408.66653072319656</v>
      </c>
      <c r="EG123" s="459" t="s">
        <v>186</v>
      </c>
      <c r="EH123" s="458">
        <f>AVERAGE(DS123:DS125,DT122:DT124,DU123:DU125,DV123:DV125,DW123:DW125,DX123:DX125,DY123:DY125,ED123:ED125,EC123:EC125,EB123:EB125,EA123:EA125,DZ123:DZ125)</f>
        <v>4718.75</v>
      </c>
      <c r="EI123" s="458">
        <f>STDEV(DS123:ED125)</f>
        <v>424.94759340753666</v>
      </c>
      <c r="EJ123" s="457">
        <f>EI123/SQRT(10)</f>
        <v>134.38022813749689</v>
      </c>
      <c r="EL123" s="460">
        <v>5.5555555555555601E-2</v>
      </c>
      <c r="EM123">
        <f t="shared" si="370"/>
        <v>100.6530612244898</v>
      </c>
      <c r="EN123">
        <f t="shared" si="370"/>
        <v>91.551433389544684</v>
      </c>
      <c r="EO123">
        <f t="shared" si="347"/>
        <v>89.355845109194348</v>
      </c>
      <c r="EP123">
        <f t="shared" si="347"/>
        <v>83.397825686382902</v>
      </c>
      <c r="EQ123">
        <f t="shared" si="347"/>
        <v>89.055622248899553</v>
      </c>
      <c r="ER123">
        <f t="shared" si="347"/>
        <v>90.573620752648893</v>
      </c>
      <c r="ES123">
        <f t="shared" si="348"/>
        <v>87.187320985296921</v>
      </c>
      <c r="ET123">
        <f t="shared" si="348"/>
        <v>91.743315508021396</v>
      </c>
      <c r="EU123">
        <f t="shared" si="348"/>
        <v>85.356286772717368</v>
      </c>
      <c r="EV123">
        <f t="shared" si="348"/>
        <v>90.625</v>
      </c>
      <c r="EW123">
        <f t="shared" si="348"/>
        <v>86.029545869049798</v>
      </c>
      <c r="EX123">
        <f t="shared" si="348"/>
        <v>99.025601834161264</v>
      </c>
      <c r="EY123" s="377">
        <f t="shared" si="349"/>
        <v>89.593534322385963</v>
      </c>
      <c r="EZ123" s="365">
        <f t="shared" si="350"/>
        <v>4.5603875738353334</v>
      </c>
      <c r="FA123" s="591" t="s">
        <v>186</v>
      </c>
      <c r="FB123" s="545">
        <f>AVERAGE(EM123:EM125,EN123:EN125,EO123:EO125,EP123:EP125,EQ123:EQ125,ER123:ER125,EW123:EW125)</f>
        <v>89.579685775114768</v>
      </c>
      <c r="FC123" s="545">
        <f>STDEV(EM123:EW125)</f>
        <v>3.4163258067324436</v>
      </c>
      <c r="FD123" s="548">
        <f>FC123/SQRT(10)</f>
        <v>1.0803370778486723</v>
      </c>
      <c r="FF123" s="587">
        <v>5.5555555555555601E-2</v>
      </c>
      <c r="FG123">
        <v>4287</v>
      </c>
      <c r="FH123">
        <v>5373</v>
      </c>
      <c r="FI123">
        <v>4807</v>
      </c>
      <c r="FJ123">
        <v>4568</v>
      </c>
      <c r="FK123">
        <v>4492</v>
      </c>
      <c r="FL123" s="379">
        <v>4708</v>
      </c>
      <c r="FM123" s="379">
        <v>4498</v>
      </c>
      <c r="FN123" s="379">
        <v>4256</v>
      </c>
      <c r="FO123" s="379">
        <v>3899</v>
      </c>
      <c r="FP123" s="379">
        <v>4750</v>
      </c>
      <c r="FQ123" s="379">
        <v>4838</v>
      </c>
      <c r="FR123" s="379">
        <v>5166</v>
      </c>
      <c r="FS123" s="447">
        <f t="shared" si="371"/>
        <v>4636.833333333333</v>
      </c>
      <c r="FT123" s="446">
        <f t="shared" si="372"/>
        <v>400.68800679316416</v>
      </c>
      <c r="FU123" s="459" t="s">
        <v>186</v>
      </c>
      <c r="FV123" s="458">
        <f>AVERAGE(FG123:FG125,FH123:FH125,FI123:FI125,FJ123:FJ125,FK123:FK125,FL123:FL125,FM123:FM125,FR123:FR125,FQ123:FQ125,FP123:FP125,FO123:FO125,FN123:FN125)</f>
        <v>4691.916666666667</v>
      </c>
      <c r="FW123" s="458">
        <f>STDEV(FG123:FR125)</f>
        <v>400.18234236764766</v>
      </c>
      <c r="FX123" s="457">
        <f>FW123/SQRT(10)</f>
        <v>126.54876812630661</v>
      </c>
      <c r="FZ123" s="460">
        <v>5.5555555555555601E-2</v>
      </c>
      <c r="GA123">
        <f t="shared" si="373"/>
        <v>87.489795918367349</v>
      </c>
      <c r="GB123">
        <f t="shared" si="351"/>
        <v>90.607082630691409</v>
      </c>
      <c r="GC123">
        <f t="shared" si="351"/>
        <v>88.218021655349617</v>
      </c>
      <c r="GD123">
        <f t="shared" si="351"/>
        <v>84.171733922977708</v>
      </c>
      <c r="GE123">
        <f t="shared" si="351"/>
        <v>89.875950380152062</v>
      </c>
      <c r="GF123">
        <f t="shared" si="351"/>
        <v>86.006576543660941</v>
      </c>
      <c r="GG123">
        <f t="shared" si="352"/>
        <v>85.888867672331486</v>
      </c>
      <c r="GH123">
        <f t="shared" si="352"/>
        <v>91.037433155080222</v>
      </c>
      <c r="GI123">
        <f t="shared" si="352"/>
        <v>84.964044454129436</v>
      </c>
      <c r="GJ123">
        <f t="shared" si="352"/>
        <v>87.832840236686394</v>
      </c>
      <c r="GK123">
        <f t="shared" si="352"/>
        <v>88.236366952398328</v>
      </c>
      <c r="GL123">
        <f t="shared" si="352"/>
        <v>98.700802445548348</v>
      </c>
      <c r="GM123" s="377">
        <f t="shared" si="353"/>
        <v>87.666246683802243</v>
      </c>
      <c r="GN123" s="365">
        <f t="shared" si="354"/>
        <v>2.2585766135065719</v>
      </c>
      <c r="GO123" s="591" t="s">
        <v>186</v>
      </c>
      <c r="GP123" s="545">
        <f>AVERAGE(GA123:GA125,GB123:GB125,GC123:GC125,GD123:GD125,GE123:GE125,GF123:GF125,GK123:GK125)</f>
        <v>88.623016902474959</v>
      </c>
      <c r="GQ123" s="545">
        <f>STDEV(GA123:GK125)</f>
        <v>2.7055349083367988</v>
      </c>
      <c r="GR123" s="548">
        <f>GQ123/SQRT(10)</f>
        <v>0.85556525994391619</v>
      </c>
      <c r="GT123" s="587">
        <v>5.5555555555555601E-2</v>
      </c>
      <c r="GU123">
        <v>4357</v>
      </c>
      <c r="GV123">
        <v>5049</v>
      </c>
      <c r="GW123">
        <v>4680</v>
      </c>
      <c r="GX123">
        <v>4547</v>
      </c>
      <c r="GY123">
        <v>4625</v>
      </c>
      <c r="GZ123" s="379">
        <v>5146</v>
      </c>
      <c r="HA123" s="379">
        <v>4380</v>
      </c>
      <c r="HB123" s="379">
        <v>4260</v>
      </c>
      <c r="HC123" s="379">
        <v>4225</v>
      </c>
      <c r="HD123" s="379">
        <v>4847</v>
      </c>
      <c r="HE123" s="379">
        <v>4964</v>
      </c>
      <c r="HF123" s="461">
        <v>5298</v>
      </c>
      <c r="HG123" s="447">
        <f t="shared" si="374"/>
        <v>4698.166666666667</v>
      </c>
      <c r="HH123" s="446">
        <f t="shared" si="375"/>
        <v>361.59918376148153</v>
      </c>
      <c r="HI123" s="459" t="s">
        <v>186</v>
      </c>
      <c r="HJ123" s="458">
        <f>AVERAGE(GU122:GU124,GV123:GV125,GW123:GW125,GX123:GX125,GY123:GY125,GZ123:GZ125,HA123:HA125,HF123:HF125,HE123:HE125,HD123:HD125,HC123:HC125,HB123:HB125)</f>
        <v>4731.3888888888887</v>
      </c>
      <c r="HK123" s="458">
        <f>STDEV(GU123:HF125)</f>
        <v>351.29496040556751</v>
      </c>
      <c r="HL123" s="457">
        <f>HK123/SQRT(10)</f>
        <v>111.08922054202614</v>
      </c>
      <c r="HN123" s="460">
        <v>5.5555555555555601E-2</v>
      </c>
      <c r="HO123">
        <f t="shared" si="355"/>
        <v>88.91836734693878</v>
      </c>
      <c r="HP123">
        <f t="shared" si="355"/>
        <v>85.143338954468803</v>
      </c>
      <c r="HQ123">
        <f t="shared" si="355"/>
        <v>85.887318774086978</v>
      </c>
      <c r="HR123">
        <f t="shared" si="355"/>
        <v>83.784779804680298</v>
      </c>
      <c r="HS123">
        <f t="shared" si="355"/>
        <v>92.537014805922368</v>
      </c>
      <c r="HT123">
        <f t="shared" si="355"/>
        <v>94.008037997807818</v>
      </c>
      <c r="HU123">
        <f t="shared" si="356"/>
        <v>83.635669276303233</v>
      </c>
      <c r="HV123">
        <f t="shared" si="356"/>
        <v>91.122994652406419</v>
      </c>
      <c r="HW123">
        <f t="shared" si="356"/>
        <v>92.067988668555245</v>
      </c>
      <c r="HX123">
        <f t="shared" si="356"/>
        <v>89.626479289940832</v>
      </c>
      <c r="HY123">
        <f t="shared" si="356"/>
        <v>90.534378989604235</v>
      </c>
      <c r="HZ123">
        <f t="shared" si="356"/>
        <v>101.2227741688957</v>
      </c>
      <c r="IA123" s="377">
        <f t="shared" si="357"/>
        <v>88.842397141883168</v>
      </c>
      <c r="IB123" s="365">
        <f t="shared" si="358"/>
        <v>3.6678058499220536</v>
      </c>
      <c r="IC123" s="591" t="s">
        <v>186</v>
      </c>
      <c r="ID123" s="545">
        <f>AVERAGE(HO123:HO125,HP123:HP125,HQ123:HQ125,HR123:HR125,HS123:HS125,HT123:HT125,HY123:HY125)</f>
        <v>89.735929340370546</v>
      </c>
      <c r="IE123" s="545">
        <f>STDEV(HO123:HY125)</f>
        <v>3.409377199486026</v>
      </c>
      <c r="IF123" s="548">
        <f>IE123/SQRT(10)</f>
        <v>1.0781397353022091</v>
      </c>
    </row>
    <row r="124" spans="2:240" ht="16.5" thickTop="1" thickBot="1" x14ac:dyDescent="0.4">
      <c r="B124" s="651">
        <v>6.9444444444444503E-2</v>
      </c>
      <c r="C124" s="379">
        <v>4169</v>
      </c>
      <c r="D124" s="379">
        <v>5164</v>
      </c>
      <c r="E124" s="379">
        <v>4766</v>
      </c>
      <c r="F124" s="379">
        <v>4708</v>
      </c>
      <c r="G124" s="379">
        <v>4411</v>
      </c>
      <c r="H124" s="379">
        <v>4635</v>
      </c>
      <c r="I124" s="379">
        <v>4316</v>
      </c>
      <c r="J124" s="379">
        <v>4025</v>
      </c>
      <c r="K124" s="379">
        <v>4066</v>
      </c>
      <c r="L124" s="379">
        <v>4981</v>
      </c>
      <c r="M124" s="379">
        <v>4808</v>
      </c>
      <c r="N124" s="379">
        <v>5158</v>
      </c>
      <c r="O124" s="447">
        <f t="shared" si="359"/>
        <v>4600.583333333333</v>
      </c>
      <c r="P124" s="446">
        <f t="shared" si="360"/>
        <v>401.84177309739783</v>
      </c>
      <c r="Q124" s="455"/>
      <c r="R124" s="561"/>
      <c r="S124" s="458"/>
      <c r="T124" s="453"/>
      <c r="V124" s="615">
        <v>6.9444444444444503E-2</v>
      </c>
      <c r="W124">
        <f t="shared" si="361"/>
        <v>85.08163265306122</v>
      </c>
      <c r="X124">
        <f t="shared" si="361"/>
        <v>87.082630691399672</v>
      </c>
      <c r="Y124">
        <f t="shared" si="335"/>
        <v>87.465590016516785</v>
      </c>
      <c r="Z124">
        <f t="shared" si="335"/>
        <v>86.751428044960392</v>
      </c>
      <c r="AA124">
        <f t="shared" si="335"/>
        <v>88.255302120848341</v>
      </c>
      <c r="AB124">
        <f t="shared" si="335"/>
        <v>84.672999634636454</v>
      </c>
      <c r="AC124">
        <f t="shared" si="336"/>
        <v>82.413595569982817</v>
      </c>
      <c r="AD124">
        <f t="shared" si="336"/>
        <v>86.096256684491976</v>
      </c>
      <c r="AE124">
        <f t="shared" si="336"/>
        <v>88.603181521028546</v>
      </c>
      <c r="AF124">
        <f t="shared" si="336"/>
        <v>92.104289940828394</v>
      </c>
      <c r="AG124">
        <f t="shared" si="336"/>
        <v>87.689221229254059</v>
      </c>
      <c r="AH124">
        <f t="shared" si="336"/>
        <v>98.54795567443638</v>
      </c>
      <c r="AI124" s="377">
        <f t="shared" si="337"/>
        <v>86.928738918818965</v>
      </c>
      <c r="AJ124" s="365">
        <f t="shared" si="338"/>
        <v>2.486990711963986</v>
      </c>
      <c r="AK124" s="594"/>
      <c r="AL124" s="545"/>
      <c r="AM124" s="559"/>
      <c r="AN124" s="558"/>
      <c r="AP124" s="590">
        <v>6.9444444444444503E-2</v>
      </c>
      <c r="AQ124">
        <v>4077</v>
      </c>
      <c r="AR124">
        <v>5429</v>
      </c>
      <c r="AS124">
        <v>4717</v>
      </c>
      <c r="AT124">
        <v>4835</v>
      </c>
      <c r="AU124">
        <v>4413</v>
      </c>
      <c r="AV124" s="379">
        <v>4853</v>
      </c>
      <c r="AW124" s="379">
        <v>4506</v>
      </c>
      <c r="AX124" s="379">
        <v>4125</v>
      </c>
      <c r="AY124" s="379">
        <v>3990</v>
      </c>
      <c r="AZ124" s="379">
        <v>4960</v>
      </c>
      <c r="BA124" s="379">
        <v>4669</v>
      </c>
      <c r="BB124" s="379">
        <v>5200</v>
      </c>
      <c r="BC124" s="447">
        <f t="shared" si="362"/>
        <v>4647.833333333333</v>
      </c>
      <c r="BD124" s="446">
        <f t="shared" si="363"/>
        <v>447.42979811633495</v>
      </c>
      <c r="BE124" s="455"/>
      <c r="BF124" s="561"/>
      <c r="BG124" s="458"/>
      <c r="BH124" s="453"/>
      <c r="BJ124" s="615">
        <v>6.9444444444444503E-2</v>
      </c>
      <c r="BK124">
        <f t="shared" si="364"/>
        <v>83.204081632653057</v>
      </c>
      <c r="BL124">
        <f t="shared" si="339"/>
        <v>91.551433389544684</v>
      </c>
      <c r="BM124">
        <f t="shared" si="339"/>
        <v>86.566342448155623</v>
      </c>
      <c r="BN124">
        <f t="shared" si="339"/>
        <v>89.091579141330385</v>
      </c>
      <c r="BO124">
        <f t="shared" si="339"/>
        <v>88.295318127250894</v>
      </c>
      <c r="BP124">
        <f t="shared" si="339"/>
        <v>88.65546218487394</v>
      </c>
      <c r="BQ124">
        <f t="shared" si="340"/>
        <v>86.04162688562154</v>
      </c>
      <c r="BR124">
        <f t="shared" si="340"/>
        <v>88.235294117647058</v>
      </c>
      <c r="BS124">
        <f t="shared" si="340"/>
        <v>86.947047286990625</v>
      </c>
      <c r="BT124">
        <f t="shared" si="340"/>
        <v>91.715976331360949</v>
      </c>
      <c r="BU124">
        <f t="shared" si="340"/>
        <v>85.154112712018971</v>
      </c>
      <c r="BV124">
        <f t="shared" si="340"/>
        <v>99.350401222774167</v>
      </c>
      <c r="BW124" s="377">
        <f t="shared" si="341"/>
        <v>87.768934023404341</v>
      </c>
      <c r="BX124" s="365">
        <f t="shared" si="342"/>
        <v>2.5631391062405959</v>
      </c>
      <c r="BY124" s="594"/>
      <c r="BZ124" s="545"/>
      <c r="CA124" s="559"/>
      <c r="CB124" s="558"/>
      <c r="CD124" s="590">
        <v>6.9444444444444503E-2</v>
      </c>
      <c r="CE124">
        <v>4311</v>
      </c>
      <c r="CF124">
        <v>5476</v>
      </c>
      <c r="CG124">
        <v>4781</v>
      </c>
      <c r="CH124">
        <v>4842</v>
      </c>
      <c r="CI124">
        <v>4629</v>
      </c>
      <c r="CJ124" s="379">
        <v>4885</v>
      </c>
      <c r="CK124" s="379">
        <v>4532</v>
      </c>
      <c r="CL124" s="379">
        <v>4163</v>
      </c>
      <c r="CM124" s="379">
        <v>4165</v>
      </c>
      <c r="CN124" s="461">
        <v>4821</v>
      </c>
      <c r="CO124" s="379">
        <v>4852</v>
      </c>
      <c r="CP124" s="379">
        <v>5104</v>
      </c>
      <c r="CQ124" s="447">
        <f t="shared" si="365"/>
        <v>4713.416666666667</v>
      </c>
      <c r="CR124" s="446">
        <f t="shared" si="366"/>
        <v>383.89237562187401</v>
      </c>
      <c r="CS124" s="455"/>
      <c r="CT124" s="561"/>
      <c r="CU124" s="458"/>
      <c r="CV124" s="453"/>
      <c r="CX124" s="615">
        <v>6.9444444444444503E-2</v>
      </c>
      <c r="CY124">
        <f t="shared" si="367"/>
        <v>87.979591836734699</v>
      </c>
      <c r="CZ124">
        <f t="shared" si="343"/>
        <v>92.344013490725132</v>
      </c>
      <c r="DA124">
        <f t="shared" si="343"/>
        <v>87.740869884382448</v>
      </c>
      <c r="DB124">
        <f t="shared" si="343"/>
        <v>89.220563847429517</v>
      </c>
      <c r="DC124">
        <f t="shared" si="343"/>
        <v>92.617046818727488</v>
      </c>
      <c r="DD124">
        <f t="shared" si="343"/>
        <v>89.240043843624406</v>
      </c>
      <c r="DE124">
        <f t="shared" si="344"/>
        <v>86.538094328814211</v>
      </c>
      <c r="DF124">
        <f t="shared" si="344"/>
        <v>89.048128342245988</v>
      </c>
      <c r="DG124">
        <f t="shared" si="344"/>
        <v>90.760514273262146</v>
      </c>
      <c r="DH124">
        <f t="shared" si="344"/>
        <v>89.145710059171606</v>
      </c>
      <c r="DI124">
        <f t="shared" si="344"/>
        <v>88.491701623198978</v>
      </c>
      <c r="DJ124">
        <f t="shared" si="344"/>
        <v>97.516239969430643</v>
      </c>
      <c r="DK124" s="377">
        <f t="shared" si="345"/>
        <v>89.375116213483324</v>
      </c>
      <c r="DL124" s="365">
        <f t="shared" si="346"/>
        <v>1.8679624185002803</v>
      </c>
      <c r="DM124" s="594"/>
      <c r="DN124" s="545"/>
      <c r="DO124" s="559"/>
      <c r="DP124" s="558"/>
      <c r="DR124" s="590">
        <v>6.9444444444444503E-2</v>
      </c>
      <c r="DS124">
        <v>4361</v>
      </c>
      <c r="DT124">
        <v>5524</v>
      </c>
      <c r="DU124">
        <v>4857</v>
      </c>
      <c r="DV124">
        <v>4529</v>
      </c>
      <c r="DW124">
        <v>4563</v>
      </c>
      <c r="DX124" s="379">
        <v>4980</v>
      </c>
      <c r="DY124" s="379">
        <v>4427</v>
      </c>
      <c r="DZ124" s="379">
        <v>4115</v>
      </c>
      <c r="EA124" s="379">
        <v>3975</v>
      </c>
      <c r="EB124" s="379">
        <v>4929</v>
      </c>
      <c r="EC124" s="379">
        <v>4924</v>
      </c>
      <c r="ED124" s="379">
        <v>5392</v>
      </c>
      <c r="EE124" s="447">
        <f t="shared" si="368"/>
        <v>4714.666666666667</v>
      </c>
      <c r="EF124" s="446">
        <f t="shared" si="369"/>
        <v>473.50095196858007</v>
      </c>
      <c r="EG124" s="455"/>
      <c r="EH124" s="561"/>
      <c r="EI124" s="458"/>
      <c r="EJ124" s="453"/>
      <c r="EL124" s="615">
        <v>6.9444444444444503E-2</v>
      </c>
      <c r="EM124">
        <f t="shared" si="370"/>
        <v>89</v>
      </c>
      <c r="EN124">
        <f t="shared" si="370"/>
        <v>93.153456998313658</v>
      </c>
      <c r="EO124">
        <f t="shared" si="347"/>
        <v>89.135621214901818</v>
      </c>
      <c r="EP124">
        <f t="shared" si="347"/>
        <v>83.453104846139667</v>
      </c>
      <c r="EQ124">
        <f t="shared" si="347"/>
        <v>91.296518607442977</v>
      </c>
      <c r="ER124">
        <f t="shared" si="347"/>
        <v>90.975520643039815</v>
      </c>
      <c r="ES124">
        <f t="shared" si="348"/>
        <v>84.533129654382279</v>
      </c>
      <c r="ET124">
        <f t="shared" si="348"/>
        <v>88.02139037433156</v>
      </c>
      <c r="EU124">
        <f t="shared" si="348"/>
        <v>86.620178688167357</v>
      </c>
      <c r="EV124">
        <f t="shared" si="348"/>
        <v>91.142751479289942</v>
      </c>
      <c r="EW124">
        <f t="shared" si="348"/>
        <v>89.804851358745211</v>
      </c>
      <c r="EX124">
        <f t="shared" si="348"/>
        <v>103.01872372946121</v>
      </c>
      <c r="EY124" s="377">
        <f t="shared" si="349"/>
        <v>88.830593078614015</v>
      </c>
      <c r="EZ124" s="365">
        <f t="shared" si="350"/>
        <v>2.9784553772196665</v>
      </c>
      <c r="FA124" s="594"/>
      <c r="FB124" s="545"/>
      <c r="FC124" s="559"/>
      <c r="FD124" s="558"/>
      <c r="FF124" s="590">
        <v>6.9444444444444503E-2</v>
      </c>
      <c r="FG124">
        <v>4196</v>
      </c>
      <c r="FH124">
        <v>5383</v>
      </c>
      <c r="FI124">
        <v>4932</v>
      </c>
      <c r="FJ124">
        <v>4617</v>
      </c>
      <c r="FK124">
        <v>4587</v>
      </c>
      <c r="FL124" s="379">
        <v>4776</v>
      </c>
      <c r="FM124" s="379">
        <v>4512</v>
      </c>
      <c r="FN124" s="379">
        <v>4145</v>
      </c>
      <c r="FO124" s="379">
        <v>4183</v>
      </c>
      <c r="FP124" s="379">
        <v>4894</v>
      </c>
      <c r="FQ124" s="379">
        <v>4907</v>
      </c>
      <c r="FR124" s="379">
        <v>5258</v>
      </c>
      <c r="FS124" s="447">
        <f t="shared" si="371"/>
        <v>4699.166666666667</v>
      </c>
      <c r="FT124" s="446">
        <f t="shared" si="372"/>
        <v>404.77397359139792</v>
      </c>
      <c r="FU124" s="455"/>
      <c r="FV124" s="561"/>
      <c r="FW124" s="458"/>
      <c r="FX124" s="453"/>
      <c r="FZ124" s="615">
        <v>6.9444444444444503E-2</v>
      </c>
      <c r="GA124">
        <f t="shared" si="373"/>
        <v>85.632653061224488</v>
      </c>
      <c r="GB124">
        <f t="shared" si="351"/>
        <v>90.775716694772342</v>
      </c>
      <c r="GC124">
        <f t="shared" si="351"/>
        <v>90.512020554230133</v>
      </c>
      <c r="GD124">
        <f t="shared" si="351"/>
        <v>85.074626865671647</v>
      </c>
      <c r="GE124">
        <f t="shared" si="351"/>
        <v>91.776710684273709</v>
      </c>
      <c r="GF124">
        <f t="shared" si="351"/>
        <v>87.248812568505656</v>
      </c>
      <c r="GG124">
        <f t="shared" si="352"/>
        <v>86.156196295589083</v>
      </c>
      <c r="GH124">
        <f t="shared" si="352"/>
        <v>88.663101604278069</v>
      </c>
      <c r="GI124">
        <f t="shared" si="352"/>
        <v>91.152756591850078</v>
      </c>
      <c r="GJ124">
        <f t="shared" si="352"/>
        <v>90.495562130177504</v>
      </c>
      <c r="GK124">
        <f t="shared" si="352"/>
        <v>89.494802115630137</v>
      </c>
      <c r="GL124">
        <f t="shared" si="352"/>
        <v>100.45854031333587</v>
      </c>
      <c r="GM124" s="377">
        <f t="shared" si="353"/>
        <v>88.816632651472986</v>
      </c>
      <c r="GN124" s="365">
        <f t="shared" si="354"/>
        <v>2.406459889588501</v>
      </c>
      <c r="GO124" s="594"/>
      <c r="GP124" s="545"/>
      <c r="GQ124" s="559"/>
      <c r="GR124" s="558"/>
      <c r="GT124" s="590">
        <v>6.9444444444444503E-2</v>
      </c>
      <c r="GU124">
        <v>4490</v>
      </c>
      <c r="GV124">
        <v>5031</v>
      </c>
      <c r="GW124">
        <v>4827</v>
      </c>
      <c r="GX124">
        <v>4720</v>
      </c>
      <c r="GY124">
        <v>4510</v>
      </c>
      <c r="GZ124" s="379">
        <v>4862</v>
      </c>
      <c r="HA124" s="379">
        <v>4575</v>
      </c>
      <c r="HB124" s="379">
        <v>4176</v>
      </c>
      <c r="HC124" s="379">
        <v>3954</v>
      </c>
      <c r="HD124" s="379">
        <v>4972</v>
      </c>
      <c r="HE124" s="379">
        <v>4956</v>
      </c>
      <c r="HF124" s="461">
        <v>5123</v>
      </c>
      <c r="HG124" s="447">
        <f t="shared" si="374"/>
        <v>4683</v>
      </c>
      <c r="HH124" s="446">
        <f t="shared" si="375"/>
        <v>356.01736423433567</v>
      </c>
      <c r="HI124" s="455"/>
      <c r="HJ124" s="561"/>
      <c r="HK124" s="458"/>
      <c r="HL124" s="453"/>
      <c r="HN124" s="615">
        <v>6.9444444444444503E-2</v>
      </c>
      <c r="HO124">
        <f t="shared" si="355"/>
        <v>91.632653061224488</v>
      </c>
      <c r="HP124">
        <f t="shared" si="355"/>
        <v>84.839797639123105</v>
      </c>
      <c r="HQ124">
        <f t="shared" si="355"/>
        <v>88.585061479170491</v>
      </c>
      <c r="HR124">
        <f t="shared" si="355"/>
        <v>86.972544683987479</v>
      </c>
      <c r="HS124">
        <f t="shared" si="355"/>
        <v>90.236094437775108</v>
      </c>
      <c r="HT124">
        <f t="shared" si="355"/>
        <v>88.81987577639751</v>
      </c>
      <c r="HU124">
        <f t="shared" si="356"/>
        <v>87.359175100248237</v>
      </c>
      <c r="HV124">
        <f t="shared" si="356"/>
        <v>89.326203208556151</v>
      </c>
      <c r="HW124">
        <f t="shared" si="356"/>
        <v>86.162562649814774</v>
      </c>
      <c r="HX124">
        <f t="shared" si="356"/>
        <v>91.937869822485212</v>
      </c>
      <c r="HY124">
        <f t="shared" si="356"/>
        <v>90.388473463432433</v>
      </c>
      <c r="HZ124">
        <f t="shared" si="356"/>
        <v>97.879251050821551</v>
      </c>
      <c r="IA124" s="377">
        <f t="shared" si="357"/>
        <v>88.750937392928634</v>
      </c>
      <c r="IB124" s="365">
        <f t="shared" si="358"/>
        <v>2.2540545313447744</v>
      </c>
      <c r="IC124" s="594"/>
      <c r="ID124" s="545"/>
      <c r="IE124" s="559"/>
      <c r="IF124" s="558"/>
    </row>
    <row r="125" spans="2:240" ht="16.5" thickTop="1" thickBot="1" x14ac:dyDescent="0.4">
      <c r="B125" s="653">
        <v>8.3333333333333301E-2</v>
      </c>
      <c r="C125" s="379">
        <v>4186</v>
      </c>
      <c r="D125" s="379">
        <v>5996</v>
      </c>
      <c r="E125" s="379">
        <v>4740</v>
      </c>
      <c r="F125" s="379">
        <v>4831</v>
      </c>
      <c r="G125" s="379">
        <v>4431</v>
      </c>
      <c r="H125" s="379">
        <v>5024</v>
      </c>
      <c r="I125" s="379">
        <v>4513</v>
      </c>
      <c r="J125" s="379">
        <v>4227</v>
      </c>
      <c r="K125" s="379">
        <v>4038</v>
      </c>
      <c r="L125" s="379">
        <v>4899</v>
      </c>
      <c r="M125" s="379">
        <v>4951</v>
      </c>
      <c r="N125" s="379">
        <v>5136</v>
      </c>
      <c r="O125" s="447">
        <f t="shared" si="359"/>
        <v>4747.666666666667</v>
      </c>
      <c r="P125" s="446">
        <f t="shared" si="360"/>
        <v>531.06108762352437</v>
      </c>
      <c r="Q125" s="463"/>
      <c r="R125" s="556"/>
      <c r="S125" s="458"/>
      <c r="T125" s="462"/>
      <c r="V125" s="460">
        <v>8.3333333333333301E-2</v>
      </c>
      <c r="W125">
        <f t="shared" si="361"/>
        <v>85.428571428571431</v>
      </c>
      <c r="X125">
        <f t="shared" si="361"/>
        <v>101.11298482293422</v>
      </c>
      <c r="Y125">
        <f t="shared" si="335"/>
        <v>86.988438245549631</v>
      </c>
      <c r="Z125">
        <f t="shared" si="335"/>
        <v>89.017873594988018</v>
      </c>
      <c r="AA125">
        <f t="shared" si="335"/>
        <v>88.65546218487394</v>
      </c>
      <c r="AB125">
        <f t="shared" si="335"/>
        <v>91.779320423821702</v>
      </c>
      <c r="AC125">
        <f t="shared" si="336"/>
        <v>86.175291197250331</v>
      </c>
      <c r="AD125">
        <f t="shared" si="336"/>
        <v>90.417112299465245</v>
      </c>
      <c r="AE125">
        <f t="shared" si="336"/>
        <v>87.993026803225106</v>
      </c>
      <c r="AF125">
        <f t="shared" si="336"/>
        <v>90.588017751479285</v>
      </c>
      <c r="AG125">
        <f t="shared" si="336"/>
        <v>90.297282509575055</v>
      </c>
      <c r="AH125">
        <f t="shared" si="336"/>
        <v>98.127627053878484</v>
      </c>
      <c r="AI125" s="377">
        <f t="shared" si="337"/>
        <v>89.859398296521263</v>
      </c>
      <c r="AJ125" s="365">
        <f t="shared" si="338"/>
        <v>4.2243489023487788</v>
      </c>
      <c r="AK125" s="592"/>
      <c r="AL125" s="545"/>
      <c r="AM125" s="554"/>
      <c r="AN125" s="553"/>
      <c r="AP125" s="587">
        <v>8.3333333333333301E-2</v>
      </c>
      <c r="AQ125">
        <v>4460</v>
      </c>
      <c r="AR125">
        <v>5526</v>
      </c>
      <c r="AS125">
        <v>4915</v>
      </c>
      <c r="AT125">
        <v>4989</v>
      </c>
      <c r="AU125">
        <v>4486</v>
      </c>
      <c r="AV125" s="379">
        <v>4890</v>
      </c>
      <c r="AW125" s="379">
        <v>4666</v>
      </c>
      <c r="AX125" s="379">
        <v>4545</v>
      </c>
      <c r="AY125" s="379">
        <v>4199</v>
      </c>
      <c r="AZ125" s="379">
        <v>5074</v>
      </c>
      <c r="BA125" s="379">
        <v>4905</v>
      </c>
      <c r="BB125" s="379">
        <v>5323</v>
      </c>
      <c r="BC125" s="447">
        <f t="shared" si="362"/>
        <v>4831.5</v>
      </c>
      <c r="BD125" s="446">
        <f t="shared" si="363"/>
        <v>380.21799966956752</v>
      </c>
      <c r="BE125" s="463"/>
      <c r="BF125" s="556"/>
      <c r="BG125" s="458"/>
      <c r="BH125" s="462"/>
      <c r="BJ125" s="460">
        <v>8.3333333333333301E-2</v>
      </c>
      <c r="BK125">
        <f t="shared" si="364"/>
        <v>91.020408163265316</v>
      </c>
      <c r="BL125">
        <f t="shared" si="339"/>
        <v>93.187183811129842</v>
      </c>
      <c r="BM125">
        <f t="shared" si="339"/>
        <v>90.200036703982377</v>
      </c>
      <c r="BN125">
        <f t="shared" si="339"/>
        <v>91.929242675511333</v>
      </c>
      <c r="BO125">
        <f t="shared" si="339"/>
        <v>89.755902360944376</v>
      </c>
      <c r="BP125">
        <f t="shared" si="339"/>
        <v>89.331384727804164</v>
      </c>
      <c r="BQ125">
        <f t="shared" si="340"/>
        <v>89.096811151422571</v>
      </c>
      <c r="BR125">
        <f t="shared" si="340"/>
        <v>97.219251336898395</v>
      </c>
      <c r="BS125">
        <f t="shared" si="340"/>
        <v>91.501416430594901</v>
      </c>
      <c r="BT125">
        <f t="shared" si="340"/>
        <v>93.82396449704143</v>
      </c>
      <c r="BU125">
        <f t="shared" si="340"/>
        <v>89.458325734087168</v>
      </c>
      <c r="BV125">
        <f t="shared" si="340"/>
        <v>101.70042032862057</v>
      </c>
      <c r="BW125" s="377">
        <f t="shared" si="341"/>
        <v>91.50217523569836</v>
      </c>
      <c r="BX125" s="365">
        <f t="shared" si="342"/>
        <v>2.4647488189975322</v>
      </c>
      <c r="BY125" s="592"/>
      <c r="BZ125" s="545"/>
      <c r="CA125" s="554"/>
      <c r="CB125" s="553"/>
      <c r="CD125" s="587">
        <v>8.3333333333333301E-2</v>
      </c>
      <c r="CE125">
        <v>4517</v>
      </c>
      <c r="CF125">
        <v>5455</v>
      </c>
      <c r="CG125">
        <v>4923</v>
      </c>
      <c r="CH125">
        <v>4947</v>
      </c>
      <c r="CI125">
        <v>4512</v>
      </c>
      <c r="CJ125" s="379">
        <v>4924</v>
      </c>
      <c r="CK125" s="379">
        <v>4698</v>
      </c>
      <c r="CL125" s="379">
        <v>4287</v>
      </c>
      <c r="CM125" s="379">
        <v>4035</v>
      </c>
      <c r="CN125" s="461">
        <v>4932</v>
      </c>
      <c r="CO125" s="379">
        <v>5044</v>
      </c>
      <c r="CP125" s="379">
        <v>5373</v>
      </c>
      <c r="CQ125" s="447">
        <f t="shared" si="365"/>
        <v>4803.916666666667</v>
      </c>
      <c r="CR125" s="446">
        <f t="shared" si="366"/>
        <v>416.48692183621574</v>
      </c>
      <c r="CS125" s="463"/>
      <c r="CT125" s="556"/>
      <c r="CU125" s="458"/>
      <c r="CV125" s="462"/>
      <c r="CX125" s="460">
        <v>8.3333333333333301E-2</v>
      </c>
      <c r="CY125">
        <f t="shared" si="367"/>
        <v>92.183673469387756</v>
      </c>
      <c r="CZ125">
        <f t="shared" si="343"/>
        <v>91.989881956155145</v>
      </c>
      <c r="DA125">
        <f t="shared" si="343"/>
        <v>90.346852633510736</v>
      </c>
      <c r="DB125">
        <f t="shared" si="343"/>
        <v>91.155334438916526</v>
      </c>
      <c r="DC125">
        <f t="shared" si="343"/>
        <v>90.276110444177675</v>
      </c>
      <c r="DD125">
        <f t="shared" si="343"/>
        <v>89.952502740226521</v>
      </c>
      <c r="DE125">
        <f t="shared" si="344"/>
        <v>89.707848004582786</v>
      </c>
      <c r="DF125">
        <f t="shared" si="344"/>
        <v>91.700534759358291</v>
      </c>
      <c r="DG125">
        <f t="shared" si="344"/>
        <v>87.927653083460442</v>
      </c>
      <c r="DH125">
        <f t="shared" si="344"/>
        <v>91.198224852071007</v>
      </c>
      <c r="DI125">
        <f t="shared" si="344"/>
        <v>91.99343425132227</v>
      </c>
      <c r="DJ125">
        <f t="shared" si="344"/>
        <v>102.65571264807032</v>
      </c>
      <c r="DK125" s="377">
        <f t="shared" si="345"/>
        <v>90.766550057560835</v>
      </c>
      <c r="DL125" s="365">
        <f t="shared" si="346"/>
        <v>1.2837205464386088</v>
      </c>
      <c r="DM125" s="592"/>
      <c r="DN125" s="545"/>
      <c r="DO125" s="554"/>
      <c r="DP125" s="553"/>
      <c r="DR125" s="587">
        <v>8.3333333333333301E-2</v>
      </c>
      <c r="DS125">
        <v>4246</v>
      </c>
      <c r="DT125">
        <v>5483</v>
      </c>
      <c r="DU125">
        <v>4747</v>
      </c>
      <c r="DV125">
        <v>4802</v>
      </c>
      <c r="DW125">
        <v>4506</v>
      </c>
      <c r="DX125" s="379">
        <v>4994</v>
      </c>
      <c r="DY125" s="379">
        <v>4452</v>
      </c>
      <c r="DZ125" s="379">
        <v>4339</v>
      </c>
      <c r="EA125" s="379">
        <v>4124</v>
      </c>
      <c r="EB125" s="379">
        <v>5022</v>
      </c>
      <c r="EC125" s="379">
        <v>4805</v>
      </c>
      <c r="ED125" s="379">
        <v>5362</v>
      </c>
      <c r="EE125" s="447">
        <f t="shared" si="368"/>
        <v>4740.166666666667</v>
      </c>
      <c r="EF125" s="446">
        <f t="shared" si="369"/>
        <v>427.79388268254382</v>
      </c>
      <c r="EG125" s="463"/>
      <c r="EH125" s="556"/>
      <c r="EI125" s="458"/>
      <c r="EJ125" s="462"/>
      <c r="EL125" s="460">
        <v>8.3333333333333301E-2</v>
      </c>
      <c r="EM125">
        <f t="shared" si="370"/>
        <v>86.65306122448979</v>
      </c>
      <c r="EN125">
        <f t="shared" si="370"/>
        <v>92.462057335581775</v>
      </c>
      <c r="EO125">
        <f t="shared" si="347"/>
        <v>87.116902183886964</v>
      </c>
      <c r="EP125">
        <f t="shared" si="347"/>
        <v>88.483508384005887</v>
      </c>
      <c r="EQ125">
        <f t="shared" si="347"/>
        <v>90.156062424969988</v>
      </c>
      <c r="ER125">
        <f t="shared" si="347"/>
        <v>91.231275118743156</v>
      </c>
      <c r="ES125">
        <f t="shared" si="348"/>
        <v>85.010502195913702</v>
      </c>
      <c r="ET125">
        <f t="shared" si="348"/>
        <v>92.81283422459893</v>
      </c>
      <c r="EU125">
        <f t="shared" si="348"/>
        <v>89.867073436478535</v>
      </c>
      <c r="EV125">
        <f t="shared" si="348"/>
        <v>92.862426035502949</v>
      </c>
      <c r="EW125">
        <f t="shared" si="348"/>
        <v>87.634506656939635</v>
      </c>
      <c r="EX125">
        <f t="shared" si="348"/>
        <v>102.44554833779137</v>
      </c>
      <c r="EY125" s="377">
        <f t="shared" si="349"/>
        <v>89.480928111010101</v>
      </c>
      <c r="EZ125" s="365">
        <f t="shared" si="350"/>
        <v>2.7030753428398082</v>
      </c>
      <c r="FA125" s="592"/>
      <c r="FB125" s="545"/>
      <c r="FC125" s="554"/>
      <c r="FD125" s="553"/>
      <c r="FF125" s="587">
        <v>8.3333333333333301E-2</v>
      </c>
      <c r="FG125">
        <v>4276</v>
      </c>
      <c r="FH125">
        <v>5270</v>
      </c>
      <c r="FI125">
        <v>4960</v>
      </c>
      <c r="FJ125">
        <v>4720</v>
      </c>
      <c r="FK125">
        <v>4641</v>
      </c>
      <c r="FL125" s="379">
        <v>4869</v>
      </c>
      <c r="FM125" s="379">
        <v>4404</v>
      </c>
      <c r="FN125" s="379">
        <v>4403</v>
      </c>
      <c r="FO125" s="379">
        <v>3951</v>
      </c>
      <c r="FP125" s="379">
        <v>5072</v>
      </c>
      <c r="FQ125" s="379">
        <v>4936</v>
      </c>
      <c r="FR125" s="379">
        <v>5375</v>
      </c>
      <c r="FS125" s="447">
        <f t="shared" si="371"/>
        <v>4739.75</v>
      </c>
      <c r="FT125" s="446">
        <f t="shared" si="372"/>
        <v>423.4370458736243</v>
      </c>
      <c r="FU125" s="463"/>
      <c r="FV125" s="556"/>
      <c r="FW125" s="458"/>
      <c r="FX125" s="462"/>
      <c r="FZ125" s="460">
        <v>8.3333333333333301E-2</v>
      </c>
      <c r="GA125">
        <f t="shared" si="373"/>
        <v>87.265306122448976</v>
      </c>
      <c r="GB125">
        <f t="shared" si="351"/>
        <v>88.870151770657671</v>
      </c>
      <c r="GC125">
        <f t="shared" si="351"/>
        <v>91.025876307579367</v>
      </c>
      <c r="GD125">
        <f t="shared" si="351"/>
        <v>86.972544683987479</v>
      </c>
      <c r="GE125">
        <f t="shared" si="351"/>
        <v>92.857142857142861</v>
      </c>
      <c r="GF125">
        <f t="shared" si="351"/>
        <v>88.947753014249173</v>
      </c>
      <c r="GG125">
        <f t="shared" si="352"/>
        <v>84.09394691617338</v>
      </c>
      <c r="GH125">
        <f t="shared" si="352"/>
        <v>94.181818181818173</v>
      </c>
      <c r="GI125">
        <f t="shared" si="352"/>
        <v>86.097188930050123</v>
      </c>
      <c r="GJ125">
        <f t="shared" si="352"/>
        <v>93.786982248520715</v>
      </c>
      <c r="GK125">
        <f t="shared" si="352"/>
        <v>90.023709648002921</v>
      </c>
      <c r="GL125">
        <f t="shared" si="352"/>
        <v>102.6939243408483</v>
      </c>
      <c r="GM125" s="377">
        <f t="shared" si="353"/>
        <v>89.465674607330087</v>
      </c>
      <c r="GN125" s="365">
        <f t="shared" si="354"/>
        <v>3.2717848636798772</v>
      </c>
      <c r="GO125" s="592"/>
      <c r="GP125" s="545"/>
      <c r="GQ125" s="554"/>
      <c r="GR125" s="553"/>
      <c r="GT125" s="587">
        <v>8.3333333333333301E-2</v>
      </c>
      <c r="GU125">
        <v>4660</v>
      </c>
      <c r="GV125">
        <v>5290</v>
      </c>
      <c r="GW125">
        <v>4889</v>
      </c>
      <c r="GX125">
        <v>4864</v>
      </c>
      <c r="GY125">
        <v>4858</v>
      </c>
      <c r="GZ125" s="379">
        <v>4991</v>
      </c>
      <c r="HA125" s="379">
        <v>4427</v>
      </c>
      <c r="HB125" s="379">
        <v>4383</v>
      </c>
      <c r="HC125" s="379">
        <v>4303</v>
      </c>
      <c r="HD125" s="379">
        <v>5099</v>
      </c>
      <c r="HE125" s="379">
        <v>4942</v>
      </c>
      <c r="HF125" s="461">
        <v>5386</v>
      </c>
      <c r="HG125" s="447">
        <f t="shared" si="374"/>
        <v>4841</v>
      </c>
      <c r="HH125" s="446">
        <f t="shared" si="375"/>
        <v>344.35420453628581</v>
      </c>
      <c r="HI125" s="463"/>
      <c r="HJ125" s="556"/>
      <c r="HK125" s="458"/>
      <c r="HL125" s="462"/>
      <c r="HN125" s="460">
        <v>8.3333333333333301E-2</v>
      </c>
      <c r="HO125">
        <f t="shared" si="355"/>
        <v>95.102040816326522</v>
      </c>
      <c r="HP125">
        <f t="shared" si="355"/>
        <v>89.207419898819566</v>
      </c>
      <c r="HQ125">
        <f t="shared" si="355"/>
        <v>89.722884933015237</v>
      </c>
      <c r="HR125">
        <f t="shared" si="355"/>
        <v>89.625944352312516</v>
      </c>
      <c r="HS125">
        <f t="shared" si="355"/>
        <v>97.198879551820724</v>
      </c>
      <c r="HT125">
        <f t="shared" si="355"/>
        <v>91.17647058823529</v>
      </c>
      <c r="HU125">
        <f t="shared" si="356"/>
        <v>84.533129654382279</v>
      </c>
      <c r="HV125">
        <f t="shared" si="356"/>
        <v>93.754010695187162</v>
      </c>
      <c r="HW125">
        <f t="shared" si="356"/>
        <v>93.767705382436262</v>
      </c>
      <c r="HX125">
        <f t="shared" si="356"/>
        <v>94.286242603550292</v>
      </c>
      <c r="HY125">
        <f t="shared" si="356"/>
        <v>90.133138792631769</v>
      </c>
      <c r="HZ125">
        <f t="shared" si="356"/>
        <v>102.90408865112724</v>
      </c>
      <c r="IA125" s="377">
        <f t="shared" si="357"/>
        <v>91.682533388065224</v>
      </c>
      <c r="IB125" s="365">
        <f t="shared" si="358"/>
        <v>3.5427112843143198</v>
      </c>
      <c r="IC125" s="592"/>
      <c r="ID125" s="545"/>
      <c r="IE125" s="554"/>
      <c r="IF125" s="553"/>
    </row>
    <row r="126" spans="2:240" ht="16.5" thickTop="1" thickBot="1" x14ac:dyDescent="0.4">
      <c r="B126" s="651">
        <v>9.7222222222222196E-2</v>
      </c>
      <c r="C126" s="379">
        <v>4410</v>
      </c>
      <c r="D126" s="379">
        <v>5297</v>
      </c>
      <c r="E126" s="379">
        <v>4747</v>
      </c>
      <c r="F126" s="379">
        <v>4773</v>
      </c>
      <c r="G126" s="379">
        <v>4433</v>
      </c>
      <c r="H126" s="379">
        <v>4961</v>
      </c>
      <c r="I126" s="379">
        <v>4502</v>
      </c>
      <c r="J126" s="379">
        <v>4399</v>
      </c>
      <c r="K126" s="379">
        <v>4456</v>
      </c>
      <c r="L126" s="379">
        <v>5008</v>
      </c>
      <c r="M126" s="379">
        <v>4990</v>
      </c>
      <c r="N126" s="379">
        <v>5182</v>
      </c>
      <c r="O126" s="447">
        <f t="shared" si="359"/>
        <v>4763.166666666667</v>
      </c>
      <c r="P126" s="446">
        <f t="shared" si="360"/>
        <v>321.95505991684712</v>
      </c>
      <c r="Q126" s="459" t="s">
        <v>185</v>
      </c>
      <c r="R126" s="458">
        <f>AVERAGE(C126:C128,D124:D126,E126:E128,F125:F127,G126:G128,H126:H128,I126:I128,N126:N128,M126:M128,L126:L128,K126:K128,J126:J128)</f>
        <v>4780.9722222222226</v>
      </c>
      <c r="S126" s="458">
        <f>STDEV(C126:N128)</f>
        <v>329.07101925615643</v>
      </c>
      <c r="T126" s="457">
        <f>S126/SQRT(10)</f>
        <v>104.0613932802582</v>
      </c>
      <c r="V126" s="615">
        <v>9.7222222222222196E-2</v>
      </c>
      <c r="W126">
        <f t="shared" si="361"/>
        <v>90</v>
      </c>
      <c r="X126">
        <f t="shared" si="361"/>
        <v>89.325463743676224</v>
      </c>
      <c r="Y126">
        <f t="shared" si="335"/>
        <v>87.116902183886964</v>
      </c>
      <c r="Z126">
        <f t="shared" si="335"/>
        <v>87.949143173023771</v>
      </c>
      <c r="AA126">
        <f t="shared" si="335"/>
        <v>88.695478191276507</v>
      </c>
      <c r="AB126">
        <f t="shared" si="335"/>
        <v>90.628425283156744</v>
      </c>
      <c r="AC126">
        <f t="shared" si="336"/>
        <v>85.965247278976506</v>
      </c>
      <c r="AD126">
        <f t="shared" si="336"/>
        <v>94.096256684491976</v>
      </c>
      <c r="AE126">
        <f t="shared" si="336"/>
        <v>97.101765090433645</v>
      </c>
      <c r="AF126">
        <f t="shared" si="336"/>
        <v>92.603550295857985</v>
      </c>
      <c r="AG126">
        <f t="shared" si="336"/>
        <v>91.008571949662596</v>
      </c>
      <c r="AH126">
        <f t="shared" si="336"/>
        <v>99.006495987772254</v>
      </c>
      <c r="AI126" s="377">
        <f t="shared" si="337"/>
        <v>90.408254897676642</v>
      </c>
      <c r="AJ126" s="365">
        <f t="shared" si="338"/>
        <v>3.2330461793529564</v>
      </c>
      <c r="AK126" s="591" t="s">
        <v>185</v>
      </c>
      <c r="AL126" s="545">
        <f>AVERAGE(W126:W128,X126:X128,Y126:Y128,Z126:Z128,AA126:AA128,AB126:AB128,AG126:AG128)</f>
        <v>88.998955725351152</v>
      </c>
      <c r="AM126" s="545">
        <f>STDEV(W126:AG128)</f>
        <v>2.9765673237440811</v>
      </c>
      <c r="AN126" s="548">
        <f>AM126/SQRT(10)</f>
        <v>0.94127323518630868</v>
      </c>
      <c r="AP126" s="590">
        <v>9.7222222222222196E-2</v>
      </c>
      <c r="AQ126">
        <v>5049</v>
      </c>
      <c r="AR126">
        <v>5527</v>
      </c>
      <c r="AS126">
        <v>4701</v>
      </c>
      <c r="AT126">
        <v>5002</v>
      </c>
      <c r="AU126">
        <v>4263</v>
      </c>
      <c r="AV126" s="379">
        <v>5132</v>
      </c>
      <c r="AW126" s="379">
        <v>4763</v>
      </c>
      <c r="AX126" s="379">
        <v>4424</v>
      </c>
      <c r="AY126" s="379">
        <v>4374</v>
      </c>
      <c r="AZ126" s="379">
        <v>5205</v>
      </c>
      <c r="BA126" s="379">
        <v>4877</v>
      </c>
      <c r="BB126" s="379">
        <v>5337</v>
      </c>
      <c r="BC126" s="447">
        <f t="shared" si="362"/>
        <v>4887.833333333333</v>
      </c>
      <c r="BD126" s="446">
        <f t="shared" si="363"/>
        <v>396.54137313281774</v>
      </c>
      <c r="BE126" s="459" t="s">
        <v>185</v>
      </c>
      <c r="BF126" s="458">
        <f>AVERAGE(AQ126:AQ128,AR126:AR128,AS126:AS128,AT126:AT128,AU126:AU128,AV126:AV128,AW126:AW128,BB126:BB128,BA126:BA128,AZ126:AZ128,AY126:AY128,AX126:AX128)</f>
        <v>4871.9722222222226</v>
      </c>
      <c r="BG126" s="458">
        <f>STDEV(AQ126:BB128)</f>
        <v>363.42737424306159</v>
      </c>
      <c r="BH126" s="457">
        <f>BG126/SQRT(10)</f>
        <v>114.92582666624867</v>
      </c>
      <c r="BJ126" s="615">
        <v>9.7222222222222196E-2</v>
      </c>
      <c r="BK126">
        <f t="shared" si="364"/>
        <v>103.04081632653062</v>
      </c>
      <c r="BL126">
        <f t="shared" si="339"/>
        <v>93.204047217537948</v>
      </c>
      <c r="BM126">
        <f t="shared" si="339"/>
        <v>86.272710589098921</v>
      </c>
      <c r="BN126">
        <f t="shared" si="339"/>
        <v>92.168785701124008</v>
      </c>
      <c r="BO126">
        <f t="shared" si="339"/>
        <v>85.294117647058826</v>
      </c>
      <c r="BP126">
        <f t="shared" si="339"/>
        <v>93.752283522104491</v>
      </c>
      <c r="BQ126">
        <f t="shared" si="340"/>
        <v>90.949016612564449</v>
      </c>
      <c r="BR126">
        <f t="shared" si="340"/>
        <v>94.631016042780743</v>
      </c>
      <c r="BS126">
        <f t="shared" si="340"/>
        <v>95.314883416866422</v>
      </c>
      <c r="BT126">
        <f t="shared" si="340"/>
        <v>96.246301775147927</v>
      </c>
      <c r="BU126">
        <f t="shared" si="340"/>
        <v>88.947656392485868</v>
      </c>
      <c r="BV126">
        <f t="shared" si="340"/>
        <v>101.96790217806648</v>
      </c>
      <c r="BW126" s="377">
        <f t="shared" si="341"/>
        <v>92.711057749390932</v>
      </c>
      <c r="BX126" s="365">
        <f t="shared" si="342"/>
        <v>4.9499550767400544</v>
      </c>
      <c r="BY126" s="591" t="s">
        <v>185</v>
      </c>
      <c r="BZ126" s="545">
        <f>AVERAGE(BK126:BK128,BL126:BL128,BM126:BM128,BN126:BN128,BO126:BO128,BP126:BP128,BU126:BU128)</f>
        <v>91.528626295232712</v>
      </c>
      <c r="CA126" s="545">
        <f>STDEV(BK126:BU128)</f>
        <v>3.5049863009956148</v>
      </c>
      <c r="CB126" s="548">
        <f>CA126/SQRT(10)</f>
        <v>1.1083739878834635</v>
      </c>
      <c r="CD126" s="590">
        <v>9.7222222222222196E-2</v>
      </c>
      <c r="CE126">
        <v>4647</v>
      </c>
      <c r="CF126">
        <v>5458</v>
      </c>
      <c r="CG126">
        <v>4790</v>
      </c>
      <c r="CH126">
        <v>5006</v>
      </c>
      <c r="CI126">
        <v>4416</v>
      </c>
      <c r="CJ126" s="379">
        <v>5260</v>
      </c>
      <c r="CK126" s="379">
        <v>4706</v>
      </c>
      <c r="CL126" s="379">
        <v>4274</v>
      </c>
      <c r="CM126" s="379">
        <v>4284</v>
      </c>
      <c r="CN126" s="461">
        <v>4900</v>
      </c>
      <c r="CO126" s="379">
        <v>5031</v>
      </c>
      <c r="CP126" s="379">
        <v>5329</v>
      </c>
      <c r="CQ126" s="447">
        <f t="shared" si="365"/>
        <v>4841.75</v>
      </c>
      <c r="CR126" s="446">
        <f t="shared" si="366"/>
        <v>396.80751573710717</v>
      </c>
      <c r="CS126" s="459" t="s">
        <v>185</v>
      </c>
      <c r="CT126" s="458">
        <f>AVERAGE(CE126:CE128,CF126:CF128,CG126:CG128,CH126:CH128,CI126:CI128,CJ126:CJ128,CK126:CK128,CP126:CP128,CO126:CO128,CN126:CN128,CM126:CM128,CL126:CL128)</f>
        <v>4830.5555555555557</v>
      </c>
      <c r="CU126" s="458">
        <f>STDEV(CE126:CP128)</f>
        <v>370.28116301337781</v>
      </c>
      <c r="CV126" s="457">
        <f>CU126/SQRT(10)</f>
        <v>117.09318497783705</v>
      </c>
      <c r="CX126" s="615">
        <v>9.7222222222222196E-2</v>
      </c>
      <c r="CY126">
        <f t="shared" si="367"/>
        <v>94.83673469387756</v>
      </c>
      <c r="CZ126">
        <f t="shared" si="343"/>
        <v>92.040472175379435</v>
      </c>
      <c r="DA126">
        <f t="shared" si="343"/>
        <v>87.90603780510186</v>
      </c>
      <c r="DB126">
        <f t="shared" si="343"/>
        <v>92.242491247466376</v>
      </c>
      <c r="DC126">
        <f t="shared" si="343"/>
        <v>88.355342136854745</v>
      </c>
      <c r="DD126">
        <f t="shared" si="343"/>
        <v>96.090610157106312</v>
      </c>
      <c r="DE126">
        <f t="shared" si="344"/>
        <v>89.860607217872825</v>
      </c>
      <c r="DF126">
        <f t="shared" si="344"/>
        <v>91.422459893048128</v>
      </c>
      <c r="DG126">
        <f t="shared" si="344"/>
        <v>93.353671823926774</v>
      </c>
      <c r="DH126">
        <f t="shared" si="344"/>
        <v>90.60650887573965</v>
      </c>
      <c r="DI126">
        <f t="shared" si="344"/>
        <v>91.75633777129309</v>
      </c>
      <c r="DJ126">
        <f t="shared" si="344"/>
        <v>101.81505540695453</v>
      </c>
      <c r="DK126" s="377">
        <f t="shared" si="345"/>
        <v>91.679206708878795</v>
      </c>
      <c r="DL126" s="365">
        <f t="shared" si="346"/>
        <v>2.4999366219369876</v>
      </c>
      <c r="DM126" s="591" t="s">
        <v>185</v>
      </c>
      <c r="DN126" s="545">
        <f>AVERAGE(CY126:CY128,CZ126:CZ128,DA126:DA128,DB126:DB128,DC126:DC128,DD126:DD128,DI126:DI128)</f>
        <v>91.272782568984553</v>
      </c>
      <c r="DO126" s="545">
        <f>STDEV(CY126:DI128)</f>
        <v>2.3028731700018019</v>
      </c>
      <c r="DP126" s="548">
        <f>DO126/SQRT(10)</f>
        <v>0.72823243796978365</v>
      </c>
      <c r="DR126" s="590">
        <v>9.7222222222222196E-2</v>
      </c>
      <c r="DS126">
        <v>4604</v>
      </c>
      <c r="DT126">
        <v>5562</v>
      </c>
      <c r="DU126">
        <v>4719</v>
      </c>
      <c r="DV126">
        <v>4878</v>
      </c>
      <c r="DW126">
        <v>4669</v>
      </c>
      <c r="DX126" s="379">
        <v>5117</v>
      </c>
      <c r="DY126" s="379">
        <v>4876</v>
      </c>
      <c r="DZ126" s="379">
        <v>4329</v>
      </c>
      <c r="EA126" s="379">
        <v>4032</v>
      </c>
      <c r="EB126" s="379">
        <v>5102</v>
      </c>
      <c r="EC126" s="379">
        <v>4862</v>
      </c>
      <c r="ED126" s="379">
        <v>5431</v>
      </c>
      <c r="EE126" s="447">
        <f t="shared" si="368"/>
        <v>4848.416666666667</v>
      </c>
      <c r="EF126" s="446">
        <f t="shared" si="369"/>
        <v>429.78587868280584</v>
      </c>
      <c r="EG126" s="459" t="s">
        <v>185</v>
      </c>
      <c r="EH126" s="458">
        <f>AVERAGE(DS126:DS128,DT125:DT127,DU126:DU128,DV126:DV128,DW126:DW128,DX126:DX128,DY126:DY128,ED126:ED128,EC126:EC128,EB126:EB128,EA126:EA128,DZ126:DZ128)</f>
        <v>4829.3055555555557</v>
      </c>
      <c r="EI126" s="458">
        <f>STDEV(DS126:ED128)</f>
        <v>388.10405657524205</v>
      </c>
      <c r="EJ126" s="457">
        <f>EI126/SQRT(10)</f>
        <v>122.72927879286127</v>
      </c>
      <c r="EL126" s="615">
        <v>9.7222222222222196E-2</v>
      </c>
      <c r="EM126">
        <f t="shared" si="370"/>
        <v>93.959183673469397</v>
      </c>
      <c r="EN126">
        <f t="shared" si="370"/>
        <v>93.79426644182125</v>
      </c>
      <c r="EO126">
        <f t="shared" si="347"/>
        <v>86.603046430537717</v>
      </c>
      <c r="EP126">
        <f t="shared" si="347"/>
        <v>89.88391376451078</v>
      </c>
      <c r="EQ126">
        <f t="shared" si="347"/>
        <v>93.417366946778714</v>
      </c>
      <c r="ER126">
        <f t="shared" si="347"/>
        <v>93.478260869565219</v>
      </c>
      <c r="ES126">
        <f t="shared" si="348"/>
        <v>93.106740500286421</v>
      </c>
      <c r="ET126">
        <f t="shared" si="348"/>
        <v>92.598930481283432</v>
      </c>
      <c r="EU126">
        <f t="shared" si="348"/>
        <v>87.862279363695791</v>
      </c>
      <c r="EV126">
        <f t="shared" si="348"/>
        <v>94.341715976331358</v>
      </c>
      <c r="EW126">
        <f t="shared" si="348"/>
        <v>88.674083530913734</v>
      </c>
      <c r="EX126">
        <f t="shared" si="348"/>
        <v>103.76385173863203</v>
      </c>
      <c r="EY126" s="377">
        <f t="shared" si="349"/>
        <v>91.610889816290339</v>
      </c>
      <c r="EZ126" s="365">
        <f t="shared" si="350"/>
        <v>2.8007340124652509</v>
      </c>
      <c r="FA126" s="591" t="s">
        <v>185</v>
      </c>
      <c r="FB126" s="545">
        <f>AVERAGE(EM126:EM128,EN126:EN128,EO126:EO128,EP126:EP128,EQ126:EQ128,ER126:ER128,EW126:EW128)</f>
        <v>90.428361568442313</v>
      </c>
      <c r="FC126" s="545">
        <f>STDEV(EM126:EW128)</f>
        <v>2.8217185418866721</v>
      </c>
      <c r="FD126" s="548">
        <f>FC126/SQRT(10)</f>
        <v>0.89230575082911157</v>
      </c>
      <c r="FF126" s="590">
        <v>9.7222222222222196E-2</v>
      </c>
      <c r="FG126">
        <v>4472</v>
      </c>
      <c r="FH126">
        <v>5615</v>
      </c>
      <c r="FI126">
        <v>4813</v>
      </c>
      <c r="FJ126">
        <v>4819</v>
      </c>
      <c r="FK126">
        <v>4687</v>
      </c>
      <c r="FL126" s="379">
        <v>5106</v>
      </c>
      <c r="FM126" s="379">
        <v>4753</v>
      </c>
      <c r="FN126" s="379">
        <v>4425</v>
      </c>
      <c r="FO126" s="379">
        <v>4193</v>
      </c>
      <c r="FP126" s="379">
        <v>5014</v>
      </c>
      <c r="FQ126" s="379">
        <v>4994</v>
      </c>
      <c r="FR126" s="379">
        <v>5386</v>
      </c>
      <c r="FS126" s="447">
        <f t="shared" si="371"/>
        <v>4856.416666666667</v>
      </c>
      <c r="FT126" s="446">
        <f t="shared" si="372"/>
        <v>402.11496735348828</v>
      </c>
      <c r="FU126" s="459" t="s">
        <v>185</v>
      </c>
      <c r="FV126" s="458">
        <f>AVERAGE(FG126:FG128,FH126:FH128,FI126:FI128,FJ126:FJ128,FK126:FK128,FL126:FL128,FM126:FM128,FR126:FR128,FQ126:FQ128,FP126:FP128,FO126:FO128,FN126:FN128)</f>
        <v>4789.5277777777774</v>
      </c>
      <c r="FW126" s="458">
        <f>STDEV(FG126:FR128)</f>
        <v>376.43375331513602</v>
      </c>
      <c r="FX126" s="457">
        <f>FW126/SQRT(10)</f>
        <v>119.03880486417891</v>
      </c>
      <c r="FZ126" s="615">
        <v>9.7222222222222196E-2</v>
      </c>
      <c r="GA126">
        <f t="shared" si="373"/>
        <v>91.265306122448976</v>
      </c>
      <c r="GB126">
        <f t="shared" si="351"/>
        <v>94.688026981450264</v>
      </c>
      <c r="GC126">
        <f t="shared" si="351"/>
        <v>88.328133602495868</v>
      </c>
      <c r="GD126">
        <f t="shared" si="351"/>
        <v>88.79675695596093</v>
      </c>
      <c r="GE126">
        <f t="shared" si="351"/>
        <v>93.777511004401759</v>
      </c>
      <c r="GF126">
        <f t="shared" si="351"/>
        <v>93.277310924369743</v>
      </c>
      <c r="GG126">
        <f t="shared" si="352"/>
        <v>90.758067595951886</v>
      </c>
      <c r="GH126">
        <f t="shared" si="352"/>
        <v>94.652406417112303</v>
      </c>
      <c r="GI126">
        <f t="shared" si="352"/>
        <v>91.3706689910656</v>
      </c>
      <c r="GJ126">
        <f t="shared" si="352"/>
        <v>92.714497041420117</v>
      </c>
      <c r="GK126">
        <f t="shared" si="352"/>
        <v>91.081524712748489</v>
      </c>
      <c r="GL126">
        <f t="shared" si="352"/>
        <v>102.90408865112724</v>
      </c>
      <c r="GM126" s="377">
        <f t="shared" si="353"/>
        <v>91.882746395402364</v>
      </c>
      <c r="GN126" s="365">
        <f t="shared" si="354"/>
        <v>2.1558359251497046</v>
      </c>
      <c r="GO126" s="591" t="s">
        <v>185</v>
      </c>
      <c r="GP126" s="545">
        <f>AVERAGE(GA126:GA128,GB126:GB128,GC126:GC128,GD126:GD128,GE126:GE128,GF126:GF128,GK126:GK128)</f>
        <v>89.618277882997788</v>
      </c>
      <c r="GQ126" s="545">
        <f>STDEV(GA126:GK128)</f>
        <v>3.1442760188606571</v>
      </c>
      <c r="GR126" s="548">
        <f>GQ126/SQRT(10)</f>
        <v>0.99430738118462247</v>
      </c>
      <c r="GT126" s="590">
        <v>9.7222222222222196E-2</v>
      </c>
      <c r="GU126">
        <v>4619</v>
      </c>
      <c r="GV126">
        <v>5187</v>
      </c>
      <c r="GW126">
        <v>4952</v>
      </c>
      <c r="GX126">
        <v>4886</v>
      </c>
      <c r="GY126">
        <v>4731</v>
      </c>
      <c r="GZ126" s="379">
        <v>5241</v>
      </c>
      <c r="HA126" s="379">
        <v>4698</v>
      </c>
      <c r="HB126" s="379">
        <v>4348</v>
      </c>
      <c r="HC126" s="379">
        <v>4199</v>
      </c>
      <c r="HD126" s="379">
        <v>5138</v>
      </c>
      <c r="HE126" s="379">
        <v>5164</v>
      </c>
      <c r="HF126" s="461">
        <v>5361</v>
      </c>
      <c r="HG126" s="447">
        <f t="shared" si="374"/>
        <v>4877</v>
      </c>
      <c r="HH126" s="446">
        <f t="shared" si="375"/>
        <v>366.61771023035078</v>
      </c>
      <c r="HI126" s="459" t="s">
        <v>185</v>
      </c>
      <c r="HJ126" s="458">
        <f>AVERAGE(GU125:GU127,GV126:GV128,GW126:GW128,GX126:GX128,GY126:GY128,GZ126:GZ128,HA126:HA128,HF126:HF128,HE126:HE128,HD126:HD128,HC126:HC128,HB126:HB128)</f>
        <v>4834.8611111111113</v>
      </c>
      <c r="HK126" s="458">
        <f>STDEV(GU126:HF128)</f>
        <v>321.23871729924383</v>
      </c>
      <c r="HL126" s="457">
        <f>HK126/SQRT(10)</f>
        <v>101.58460192965443</v>
      </c>
      <c r="HN126" s="615">
        <v>9.7222222222222196E-2</v>
      </c>
      <c r="HO126">
        <f t="shared" si="355"/>
        <v>94.265306122448976</v>
      </c>
      <c r="HP126">
        <f t="shared" si="355"/>
        <v>87.470489038785843</v>
      </c>
      <c r="HQ126">
        <f t="shared" si="355"/>
        <v>90.879060378051008</v>
      </c>
      <c r="HR126">
        <f t="shared" si="355"/>
        <v>90.0313248571955</v>
      </c>
      <c r="HS126">
        <f t="shared" si="355"/>
        <v>94.657863145258105</v>
      </c>
      <c r="HT126">
        <f t="shared" si="355"/>
        <v>95.743514797223241</v>
      </c>
      <c r="HU126">
        <f t="shared" si="356"/>
        <v>89.707848004582786</v>
      </c>
      <c r="HV126">
        <f t="shared" si="356"/>
        <v>93.005347593582883</v>
      </c>
      <c r="HW126">
        <f t="shared" si="356"/>
        <v>91.501416430594901</v>
      </c>
      <c r="HX126">
        <f t="shared" si="356"/>
        <v>95.007396449704146</v>
      </c>
      <c r="HY126">
        <f t="shared" si="356"/>
        <v>94.182017143899316</v>
      </c>
      <c r="HZ126">
        <f t="shared" si="356"/>
        <v>102.42644249140236</v>
      </c>
      <c r="IA126" s="377">
        <f t="shared" si="357"/>
        <v>92.404689451029697</v>
      </c>
      <c r="IB126" s="365">
        <f t="shared" si="358"/>
        <v>2.6528437882432243</v>
      </c>
      <c r="IC126" s="591" t="s">
        <v>185</v>
      </c>
      <c r="ID126" s="545">
        <f>AVERAGE(HO126:HO128,HP126:HP128,HQ126:HQ128,HR126:HR128,HS126:HS128,HT126:HT128,HY126:HY128)</f>
        <v>91.093857041657628</v>
      </c>
      <c r="IE126" s="545">
        <f>STDEV(HO126:HY128)</f>
        <v>3.5115931043954802</v>
      </c>
      <c r="IF126" s="548">
        <f>IE126/SQRT(10)</f>
        <v>1.1104632425631153</v>
      </c>
    </row>
    <row r="127" spans="2:240" ht="16.5" thickTop="1" thickBot="1" x14ac:dyDescent="0.4">
      <c r="B127" s="653">
        <v>0.11111111111111099</v>
      </c>
      <c r="C127" s="379">
        <v>4383</v>
      </c>
      <c r="D127" s="379">
        <v>5355</v>
      </c>
      <c r="E127" s="379">
        <v>4764</v>
      </c>
      <c r="F127" s="379">
        <v>4872</v>
      </c>
      <c r="G127" s="379">
        <v>4361</v>
      </c>
      <c r="H127" s="379">
        <v>5041</v>
      </c>
      <c r="I127" s="379">
        <v>4614</v>
      </c>
      <c r="J127" s="379">
        <v>4285</v>
      </c>
      <c r="K127" s="379">
        <v>4354</v>
      </c>
      <c r="L127" s="379">
        <v>5137</v>
      </c>
      <c r="M127" s="379">
        <v>4828</v>
      </c>
      <c r="N127" s="379">
        <v>5233</v>
      </c>
      <c r="O127" s="447">
        <f t="shared" si="359"/>
        <v>4768.916666666667</v>
      </c>
      <c r="P127" s="446">
        <f t="shared" si="360"/>
        <v>372.72716278638438</v>
      </c>
      <c r="Q127" s="455"/>
      <c r="R127" s="454"/>
      <c r="S127" s="458"/>
      <c r="T127" s="453"/>
      <c r="V127" s="460">
        <v>0.11111111111111099</v>
      </c>
      <c r="W127">
        <f t="shared" si="361"/>
        <v>89.448979591836732</v>
      </c>
      <c r="X127">
        <f t="shared" si="361"/>
        <v>90.303541315345697</v>
      </c>
      <c r="Y127">
        <f t="shared" si="335"/>
        <v>87.428886034134706</v>
      </c>
      <c r="Z127">
        <f t="shared" si="335"/>
        <v>89.773355444997236</v>
      </c>
      <c r="AA127">
        <f t="shared" si="335"/>
        <v>87.254901960784309</v>
      </c>
      <c r="AB127">
        <f t="shared" si="335"/>
        <v>92.08987943003288</v>
      </c>
      <c r="AC127">
        <f t="shared" si="336"/>
        <v>88.103876265037243</v>
      </c>
      <c r="AD127">
        <f t="shared" si="336"/>
        <v>91.657754010695186</v>
      </c>
      <c r="AE127">
        <f t="shared" si="336"/>
        <v>94.87905861843538</v>
      </c>
      <c r="AF127">
        <f t="shared" si="336"/>
        <v>94.988905325443781</v>
      </c>
      <c r="AG127">
        <f t="shared" si="336"/>
        <v>88.053985044683571</v>
      </c>
      <c r="AH127">
        <f t="shared" si="336"/>
        <v>99.980894153611004</v>
      </c>
      <c r="AI127" s="377">
        <f t="shared" si="337"/>
        <v>90.362102094675151</v>
      </c>
      <c r="AJ127" s="365">
        <f t="shared" si="338"/>
        <v>2.7630312125163412</v>
      </c>
      <c r="AK127" s="594"/>
      <c r="AL127" s="545"/>
      <c r="AM127" s="563"/>
      <c r="AN127" s="558"/>
      <c r="AP127" s="587">
        <v>0.11111111111111099</v>
      </c>
      <c r="AQ127">
        <v>4571</v>
      </c>
      <c r="AR127">
        <v>5485</v>
      </c>
      <c r="AS127">
        <v>4861</v>
      </c>
      <c r="AT127">
        <v>4884</v>
      </c>
      <c r="AU127">
        <v>4649</v>
      </c>
      <c r="AV127" s="379">
        <v>5239</v>
      </c>
      <c r="AW127" s="379">
        <v>4748</v>
      </c>
      <c r="AX127" s="379">
        <v>4252</v>
      </c>
      <c r="AY127" s="379">
        <v>4448</v>
      </c>
      <c r="AZ127" s="379">
        <v>5185</v>
      </c>
      <c r="BA127" s="379">
        <v>4859</v>
      </c>
      <c r="BB127" s="379">
        <v>5323</v>
      </c>
      <c r="BC127" s="447">
        <f t="shared" si="362"/>
        <v>4875.333333333333</v>
      </c>
      <c r="BD127" s="446">
        <f t="shared" si="363"/>
        <v>373.1939133609992</v>
      </c>
      <c r="BE127" s="455"/>
      <c r="BF127" s="454"/>
      <c r="BG127" s="458"/>
      <c r="BH127" s="453"/>
      <c r="BJ127" s="460">
        <v>0.11111111111111099</v>
      </c>
      <c r="BK127">
        <f t="shared" si="364"/>
        <v>93.285714285714278</v>
      </c>
      <c r="BL127">
        <f t="shared" si="339"/>
        <v>92.495784148397973</v>
      </c>
      <c r="BM127">
        <f t="shared" si="339"/>
        <v>89.20902917966599</v>
      </c>
      <c r="BN127">
        <f t="shared" si="339"/>
        <v>89.994472084024324</v>
      </c>
      <c r="BO127">
        <f t="shared" si="339"/>
        <v>93.017206882753101</v>
      </c>
      <c r="BP127">
        <f t="shared" si="339"/>
        <v>95.706978443551336</v>
      </c>
      <c r="BQ127">
        <f t="shared" si="340"/>
        <v>90.66259308764559</v>
      </c>
      <c r="BR127">
        <f t="shared" si="340"/>
        <v>90.951871657754012</v>
      </c>
      <c r="BS127">
        <f t="shared" si="340"/>
        <v>96.927435171061234</v>
      </c>
      <c r="BT127">
        <f t="shared" si="340"/>
        <v>95.876479289940832</v>
      </c>
      <c r="BU127">
        <f t="shared" si="340"/>
        <v>88.61936895859931</v>
      </c>
      <c r="BV127">
        <f t="shared" si="340"/>
        <v>101.70042032862057</v>
      </c>
      <c r="BW127" s="377">
        <f t="shared" si="341"/>
        <v>92.431539380827999</v>
      </c>
      <c r="BX127" s="365">
        <f t="shared" si="342"/>
        <v>2.8295059544289209</v>
      </c>
      <c r="BY127" s="594"/>
      <c r="BZ127" s="545"/>
      <c r="CA127" s="563"/>
      <c r="CB127" s="558"/>
      <c r="CD127" s="587">
        <v>0.11111111111111099</v>
      </c>
      <c r="CE127">
        <v>4543</v>
      </c>
      <c r="CF127">
        <v>5444</v>
      </c>
      <c r="CG127">
        <v>4904</v>
      </c>
      <c r="CH127">
        <v>4944</v>
      </c>
      <c r="CI127">
        <v>4437</v>
      </c>
      <c r="CJ127" s="379">
        <v>5113</v>
      </c>
      <c r="CK127" s="379">
        <v>4768</v>
      </c>
      <c r="CL127" s="379">
        <v>4345</v>
      </c>
      <c r="CM127" s="379">
        <v>4340</v>
      </c>
      <c r="CN127" s="461">
        <v>4832</v>
      </c>
      <c r="CO127" s="379">
        <v>5015</v>
      </c>
      <c r="CP127" s="379">
        <v>5380</v>
      </c>
      <c r="CQ127" s="447">
        <f t="shared" si="365"/>
        <v>4838.75</v>
      </c>
      <c r="CR127" s="446">
        <f t="shared" si="366"/>
        <v>372.62633611117229</v>
      </c>
      <c r="CS127" s="455"/>
      <c r="CT127" s="454"/>
      <c r="CU127" s="458"/>
      <c r="CV127" s="453"/>
      <c r="CX127" s="460">
        <v>0.11111111111111099</v>
      </c>
      <c r="CY127">
        <f t="shared" si="367"/>
        <v>92.714285714285722</v>
      </c>
      <c r="CZ127">
        <f t="shared" si="343"/>
        <v>91.804384485666105</v>
      </c>
      <c r="DA127">
        <f t="shared" si="343"/>
        <v>89.9981648008809</v>
      </c>
      <c r="DB127">
        <f t="shared" si="343"/>
        <v>91.100055279159747</v>
      </c>
      <c r="DC127">
        <f t="shared" si="343"/>
        <v>88.775510204081627</v>
      </c>
      <c r="DD127">
        <f t="shared" si="343"/>
        <v>93.405188162221407</v>
      </c>
      <c r="DE127">
        <f t="shared" si="344"/>
        <v>91.044491120870731</v>
      </c>
      <c r="DF127">
        <f t="shared" si="344"/>
        <v>92.941176470588232</v>
      </c>
      <c r="DG127">
        <f t="shared" si="344"/>
        <v>94.573981259533667</v>
      </c>
      <c r="DH127">
        <f t="shared" si="344"/>
        <v>89.349112426035504</v>
      </c>
      <c r="DI127">
        <f t="shared" si="344"/>
        <v>91.464526718949486</v>
      </c>
      <c r="DJ127">
        <f t="shared" si="344"/>
        <v>102.78945357279328</v>
      </c>
      <c r="DK127" s="377">
        <f t="shared" si="345"/>
        <v>91.560988785661181</v>
      </c>
      <c r="DL127" s="365">
        <f t="shared" si="346"/>
        <v>1.770753781237675</v>
      </c>
      <c r="DM127" s="594"/>
      <c r="DN127" s="545"/>
      <c r="DO127" s="563"/>
      <c r="DP127" s="558"/>
      <c r="DR127" s="587">
        <v>0.11111111111111099</v>
      </c>
      <c r="DS127">
        <v>4673</v>
      </c>
      <c r="DT127">
        <v>5311</v>
      </c>
      <c r="DU127">
        <v>4759</v>
      </c>
      <c r="DV127">
        <v>4812</v>
      </c>
      <c r="DW127">
        <v>4467</v>
      </c>
      <c r="DX127" s="379">
        <v>5201</v>
      </c>
      <c r="DY127" s="379">
        <v>4715</v>
      </c>
      <c r="DZ127" s="379">
        <v>4300</v>
      </c>
      <c r="EA127" s="379">
        <v>4399</v>
      </c>
      <c r="EB127" s="379">
        <v>5123</v>
      </c>
      <c r="EC127" s="379">
        <v>5017</v>
      </c>
      <c r="ED127" s="379">
        <v>5488</v>
      </c>
      <c r="EE127" s="447">
        <f t="shared" si="368"/>
        <v>4855.416666666667</v>
      </c>
      <c r="EF127" s="446">
        <f t="shared" si="369"/>
        <v>376.18913481321488</v>
      </c>
      <c r="EG127" s="455"/>
      <c r="EH127" s="454"/>
      <c r="EI127" s="458"/>
      <c r="EJ127" s="453"/>
      <c r="EL127" s="460">
        <v>0.11111111111111099</v>
      </c>
      <c r="EM127">
        <f t="shared" si="370"/>
        <v>95.367346938775512</v>
      </c>
      <c r="EN127">
        <f t="shared" si="370"/>
        <v>89.561551433389539</v>
      </c>
      <c r="EO127">
        <f t="shared" si="347"/>
        <v>87.33712607817948</v>
      </c>
      <c r="EP127">
        <f t="shared" si="347"/>
        <v>88.667772249861798</v>
      </c>
      <c r="EQ127">
        <f t="shared" si="347"/>
        <v>89.375750300120046</v>
      </c>
      <c r="ER127">
        <f t="shared" si="347"/>
        <v>95.012787723785166</v>
      </c>
      <c r="ES127">
        <f t="shared" si="348"/>
        <v>90.032461332824127</v>
      </c>
      <c r="ET127">
        <f t="shared" si="348"/>
        <v>91.978609625668454</v>
      </c>
      <c r="EU127">
        <f t="shared" si="348"/>
        <v>95.859664414905211</v>
      </c>
      <c r="EV127">
        <f t="shared" si="348"/>
        <v>94.730029585798817</v>
      </c>
      <c r="EW127">
        <f t="shared" si="348"/>
        <v>91.501003100492426</v>
      </c>
      <c r="EX127">
        <f t="shared" si="348"/>
        <v>104.85288498280474</v>
      </c>
      <c r="EY127" s="377">
        <f t="shared" si="349"/>
        <v>91.765827525800049</v>
      </c>
      <c r="EZ127" s="365">
        <f t="shared" si="350"/>
        <v>3.0325286269855019</v>
      </c>
      <c r="FA127" s="594"/>
      <c r="FB127" s="545"/>
      <c r="FC127" s="563"/>
      <c r="FD127" s="558"/>
      <c r="FF127" s="587">
        <v>0.11111111111111099</v>
      </c>
      <c r="FG127">
        <v>4284</v>
      </c>
      <c r="FH127">
        <v>5361</v>
      </c>
      <c r="FI127">
        <v>4660</v>
      </c>
      <c r="FJ127">
        <v>4661</v>
      </c>
      <c r="FK127">
        <v>4691</v>
      </c>
      <c r="FL127" s="379">
        <v>5157</v>
      </c>
      <c r="FM127" s="379">
        <v>4763</v>
      </c>
      <c r="FN127" s="379">
        <v>4347</v>
      </c>
      <c r="FO127" s="379">
        <v>4355</v>
      </c>
      <c r="FP127" s="379">
        <v>4939</v>
      </c>
      <c r="FQ127" s="379">
        <v>4983</v>
      </c>
      <c r="FR127" s="379">
        <v>5311</v>
      </c>
      <c r="FS127" s="447">
        <f t="shared" si="371"/>
        <v>4792.666666666667</v>
      </c>
      <c r="FT127" s="446">
        <f t="shared" si="372"/>
        <v>366.44690383919647</v>
      </c>
      <c r="FU127" s="455"/>
      <c r="FV127" s="454"/>
      <c r="FW127" s="458"/>
      <c r="FX127" s="453"/>
      <c r="FZ127" s="460">
        <v>0.11111111111111099</v>
      </c>
      <c r="GA127">
        <f t="shared" si="373"/>
        <v>87.428571428571431</v>
      </c>
      <c r="GB127">
        <f t="shared" si="351"/>
        <v>90.404721753794277</v>
      </c>
      <c r="GC127">
        <f t="shared" si="351"/>
        <v>85.520278950266103</v>
      </c>
      <c r="GD127">
        <f t="shared" si="351"/>
        <v>85.88538787543763</v>
      </c>
      <c r="GE127">
        <f t="shared" si="351"/>
        <v>93.857543017206879</v>
      </c>
      <c r="GF127">
        <f t="shared" si="351"/>
        <v>94.208987943003279</v>
      </c>
      <c r="GG127">
        <f t="shared" si="352"/>
        <v>90.949016612564449</v>
      </c>
      <c r="GH127">
        <f t="shared" si="352"/>
        <v>92.983957219251337</v>
      </c>
      <c r="GI127">
        <f t="shared" si="352"/>
        <v>94.900849858356935</v>
      </c>
      <c r="GJ127">
        <f t="shared" si="352"/>
        <v>91.327662721893489</v>
      </c>
      <c r="GK127">
        <f t="shared" si="352"/>
        <v>90.880904614262263</v>
      </c>
      <c r="GL127">
        <f t="shared" si="352"/>
        <v>101.4711501719526</v>
      </c>
      <c r="GM127" s="377">
        <f t="shared" si="353"/>
        <v>90.758898363146187</v>
      </c>
      <c r="GN127" s="365">
        <f t="shared" si="354"/>
        <v>3.2618498687312063</v>
      </c>
      <c r="GO127" s="594"/>
      <c r="GP127" s="545"/>
      <c r="GQ127" s="563"/>
      <c r="GR127" s="558"/>
      <c r="GT127" s="587">
        <v>0.11111111111111099</v>
      </c>
      <c r="GU127">
        <v>4604</v>
      </c>
      <c r="GV127">
        <v>5262</v>
      </c>
      <c r="GW127">
        <v>4743</v>
      </c>
      <c r="GX127">
        <v>4666</v>
      </c>
      <c r="GY127">
        <v>4879</v>
      </c>
      <c r="GZ127" s="379">
        <v>5059</v>
      </c>
      <c r="HA127" s="379">
        <v>4924</v>
      </c>
      <c r="HB127" s="379">
        <v>4331</v>
      </c>
      <c r="HC127" s="379">
        <v>4257</v>
      </c>
      <c r="HD127" s="379">
        <v>5106</v>
      </c>
      <c r="HE127" s="379">
        <v>5114</v>
      </c>
      <c r="HF127" s="461">
        <v>5219</v>
      </c>
      <c r="HG127" s="447">
        <f t="shared" si="374"/>
        <v>4847</v>
      </c>
      <c r="HH127" s="446">
        <f t="shared" si="375"/>
        <v>332.73767991672304</v>
      </c>
      <c r="HI127" s="455"/>
      <c r="HJ127" s="454"/>
      <c r="HK127" s="458"/>
      <c r="HL127" s="453"/>
      <c r="HN127" s="460">
        <v>0.11111111111111099</v>
      </c>
      <c r="HO127">
        <f t="shared" si="355"/>
        <v>93.959183673469397</v>
      </c>
      <c r="HP127">
        <f t="shared" si="355"/>
        <v>88.735244519392921</v>
      </c>
      <c r="HQ127">
        <f t="shared" si="355"/>
        <v>87.043494219122778</v>
      </c>
      <c r="HR127">
        <f t="shared" si="355"/>
        <v>85.977519808365571</v>
      </c>
      <c r="HS127">
        <f t="shared" si="355"/>
        <v>97.61904761904762</v>
      </c>
      <c r="HT127">
        <f t="shared" si="355"/>
        <v>92.418706613080019</v>
      </c>
      <c r="HU127">
        <f t="shared" si="356"/>
        <v>94.023295780026729</v>
      </c>
      <c r="HV127">
        <f t="shared" si="356"/>
        <v>92.641711229946523</v>
      </c>
      <c r="HW127">
        <f t="shared" si="356"/>
        <v>92.76530834604489</v>
      </c>
      <c r="HX127">
        <f t="shared" si="356"/>
        <v>94.415680473372774</v>
      </c>
      <c r="HY127">
        <f t="shared" si="356"/>
        <v>93.270107605325549</v>
      </c>
      <c r="HZ127">
        <f t="shared" si="356"/>
        <v>99.713412304165075</v>
      </c>
      <c r="IA127" s="377">
        <f t="shared" si="357"/>
        <v>92.079027262472238</v>
      </c>
      <c r="IB127" s="365">
        <f t="shared" si="358"/>
        <v>3.4576648286210498</v>
      </c>
      <c r="IC127" s="594"/>
      <c r="ID127" s="545"/>
      <c r="IE127" s="563"/>
      <c r="IF127" s="558"/>
    </row>
    <row r="128" spans="2:240" ht="16.5" thickTop="1" thickBot="1" x14ac:dyDescent="0.4">
      <c r="B128" s="651">
        <v>0.125</v>
      </c>
      <c r="C128" s="379">
        <v>4384</v>
      </c>
      <c r="D128" s="379">
        <v>5303</v>
      </c>
      <c r="E128" s="379">
        <v>4706</v>
      </c>
      <c r="F128" s="379">
        <v>4647</v>
      </c>
      <c r="G128" s="379">
        <v>4481</v>
      </c>
      <c r="H128" s="379">
        <v>4946</v>
      </c>
      <c r="I128" s="379">
        <v>4628</v>
      </c>
      <c r="J128" s="379">
        <v>4405</v>
      </c>
      <c r="K128" s="379">
        <v>4421</v>
      </c>
      <c r="L128" s="379">
        <v>5016</v>
      </c>
      <c r="M128" s="379">
        <v>4880</v>
      </c>
      <c r="N128" s="379">
        <v>5227</v>
      </c>
      <c r="O128" s="447">
        <f t="shared" si="359"/>
        <v>4753.666666666667</v>
      </c>
      <c r="P128" s="446">
        <f t="shared" si="360"/>
        <v>319.12674408121734</v>
      </c>
      <c r="Q128" s="463"/>
      <c r="R128" s="556"/>
      <c r="S128" s="458"/>
      <c r="T128" s="462"/>
      <c r="V128" s="615">
        <v>0.125</v>
      </c>
      <c r="W128">
        <f t="shared" si="361"/>
        <v>89.469387755102034</v>
      </c>
      <c r="X128">
        <f t="shared" si="361"/>
        <v>89.426644182124789</v>
      </c>
      <c r="Y128">
        <f t="shared" si="335"/>
        <v>86.364470545054132</v>
      </c>
      <c r="Z128">
        <f t="shared" si="335"/>
        <v>85.627418463239351</v>
      </c>
      <c r="AA128">
        <f t="shared" si="335"/>
        <v>89.655862344937972</v>
      </c>
      <c r="AB128">
        <f t="shared" si="335"/>
        <v>90.354402630617471</v>
      </c>
      <c r="AC128">
        <f t="shared" si="336"/>
        <v>88.371204888294827</v>
      </c>
      <c r="AD128">
        <f t="shared" si="336"/>
        <v>94.224598930481278</v>
      </c>
      <c r="AE128">
        <f t="shared" si="336"/>
        <v>96.339071693179349</v>
      </c>
      <c r="AF128">
        <f t="shared" si="336"/>
        <v>92.751479289940832</v>
      </c>
      <c r="AG128">
        <f t="shared" si="336"/>
        <v>89.002370964800292</v>
      </c>
      <c r="AH128">
        <f t="shared" si="336"/>
        <v>99.866259075277029</v>
      </c>
      <c r="AI128" s="377">
        <f t="shared" si="337"/>
        <v>90.144264698888392</v>
      </c>
      <c r="AJ128" s="365">
        <f t="shared" si="338"/>
        <v>3.1970590879838316</v>
      </c>
      <c r="AK128" s="592"/>
      <c r="AL128" s="545"/>
      <c r="AM128" s="554"/>
      <c r="AN128" s="553"/>
      <c r="AP128" s="590">
        <v>0.125</v>
      </c>
      <c r="AQ128">
        <v>4552</v>
      </c>
      <c r="AR128">
        <v>5449</v>
      </c>
      <c r="AS128">
        <v>4852</v>
      </c>
      <c r="AT128">
        <v>4791</v>
      </c>
      <c r="AU128">
        <v>4573</v>
      </c>
      <c r="AV128" s="379">
        <v>5134</v>
      </c>
      <c r="AW128" s="379">
        <v>4682</v>
      </c>
      <c r="AX128" s="379">
        <v>4471</v>
      </c>
      <c r="AY128" s="379">
        <v>4360</v>
      </c>
      <c r="AZ128" s="379">
        <v>5073</v>
      </c>
      <c r="BA128" s="379">
        <v>4918</v>
      </c>
      <c r="BB128" s="379">
        <v>5378</v>
      </c>
      <c r="BC128" s="447">
        <f t="shared" si="362"/>
        <v>4852.75</v>
      </c>
      <c r="BD128" s="446">
        <f t="shared" si="363"/>
        <v>350.77657354141331</v>
      </c>
      <c r="BE128" s="463"/>
      <c r="BF128" s="556"/>
      <c r="BG128" s="458"/>
      <c r="BH128" s="462"/>
      <c r="BJ128" s="615">
        <v>0.125</v>
      </c>
      <c r="BK128">
        <f t="shared" si="364"/>
        <v>92.897959183673478</v>
      </c>
      <c r="BL128">
        <f t="shared" si="339"/>
        <v>91.888701517706579</v>
      </c>
      <c r="BM128">
        <f t="shared" si="339"/>
        <v>89.043861258946606</v>
      </c>
      <c r="BN128">
        <f t="shared" si="339"/>
        <v>88.280818131564402</v>
      </c>
      <c r="BO128">
        <f t="shared" si="339"/>
        <v>91.496598639455783</v>
      </c>
      <c r="BP128">
        <f t="shared" si="339"/>
        <v>93.788819875776397</v>
      </c>
      <c r="BQ128">
        <f t="shared" si="340"/>
        <v>89.402329578002664</v>
      </c>
      <c r="BR128">
        <f t="shared" si="340"/>
        <v>95.63636363636364</v>
      </c>
      <c r="BS128">
        <f t="shared" si="340"/>
        <v>95.009806057964695</v>
      </c>
      <c r="BT128">
        <f t="shared" si="340"/>
        <v>93.805473372781066</v>
      </c>
      <c r="BU128">
        <f t="shared" si="340"/>
        <v>89.695422214116363</v>
      </c>
      <c r="BV128">
        <f t="shared" si="340"/>
        <v>102.75124188001527</v>
      </c>
      <c r="BW128" s="377">
        <f t="shared" si="341"/>
        <v>91.904195769668334</v>
      </c>
      <c r="BX128" s="365">
        <f t="shared" si="342"/>
        <v>2.5365900751017327</v>
      </c>
      <c r="BY128" s="592"/>
      <c r="BZ128" s="545"/>
      <c r="CA128" s="554"/>
      <c r="CB128" s="553"/>
      <c r="CD128" s="590">
        <v>0.125</v>
      </c>
      <c r="CE128">
        <v>4506</v>
      </c>
      <c r="CF128">
        <v>5498</v>
      </c>
      <c r="CG128">
        <v>4695</v>
      </c>
      <c r="CH128">
        <v>4787</v>
      </c>
      <c r="CI128">
        <v>4559</v>
      </c>
      <c r="CJ128" s="379">
        <v>5175</v>
      </c>
      <c r="CK128" s="379">
        <v>4664</v>
      </c>
      <c r="CL128" s="379">
        <v>4324</v>
      </c>
      <c r="CM128" s="379">
        <v>4368</v>
      </c>
      <c r="CN128" s="379">
        <v>4910</v>
      </c>
      <c r="CO128" s="379">
        <v>4904</v>
      </c>
      <c r="CP128" s="379">
        <v>5344</v>
      </c>
      <c r="CQ128" s="447">
        <f t="shared" si="365"/>
        <v>4811.166666666667</v>
      </c>
      <c r="CR128" s="446">
        <f t="shared" si="366"/>
        <v>373.26467171635085</v>
      </c>
      <c r="CS128" s="463"/>
      <c r="CT128" s="556"/>
      <c r="CU128" s="458"/>
      <c r="CV128" s="462"/>
      <c r="CX128" s="615">
        <v>0.125</v>
      </c>
      <c r="CY128">
        <f t="shared" si="367"/>
        <v>91.959183673469397</v>
      </c>
      <c r="CZ128">
        <f t="shared" si="343"/>
        <v>92.715008431703211</v>
      </c>
      <c r="DA128">
        <f t="shared" si="343"/>
        <v>86.162598641952641</v>
      </c>
      <c r="DB128">
        <f t="shared" si="343"/>
        <v>88.207112585222035</v>
      </c>
      <c r="DC128">
        <f t="shared" si="343"/>
        <v>91.216486594637857</v>
      </c>
      <c r="DD128">
        <f t="shared" si="343"/>
        <v>94.537815126050418</v>
      </c>
      <c r="DE128">
        <f t="shared" si="344"/>
        <v>89.058621348100047</v>
      </c>
      <c r="DF128">
        <f t="shared" si="344"/>
        <v>92.491978609625676</v>
      </c>
      <c r="DG128">
        <f t="shared" si="344"/>
        <v>95.184135977337121</v>
      </c>
      <c r="DH128">
        <f t="shared" si="344"/>
        <v>90.791420118343197</v>
      </c>
      <c r="DI128">
        <f t="shared" si="344"/>
        <v>89.440087543315698</v>
      </c>
      <c r="DJ128">
        <f t="shared" si="344"/>
        <v>102.10164310278947</v>
      </c>
      <c r="DK128" s="377">
        <f t="shared" si="345"/>
        <v>91.069495331796119</v>
      </c>
      <c r="DL128" s="365">
        <f t="shared" si="346"/>
        <v>2.7120216353851436</v>
      </c>
      <c r="DM128" s="592"/>
      <c r="DN128" s="545"/>
      <c r="DO128" s="554"/>
      <c r="DP128" s="553"/>
      <c r="DR128" s="590">
        <v>0.125</v>
      </c>
      <c r="DS128">
        <v>4467</v>
      </c>
      <c r="DT128">
        <v>5242</v>
      </c>
      <c r="DU128">
        <v>4765</v>
      </c>
      <c r="DV128">
        <v>4669</v>
      </c>
      <c r="DW128">
        <v>4437</v>
      </c>
      <c r="DX128" s="379">
        <v>5049</v>
      </c>
      <c r="DY128" s="379">
        <v>4949</v>
      </c>
      <c r="DZ128" s="379">
        <v>4195</v>
      </c>
      <c r="EA128" s="379">
        <v>4187</v>
      </c>
      <c r="EB128" s="379">
        <v>5011</v>
      </c>
      <c r="EC128" s="379">
        <v>4842</v>
      </c>
      <c r="ED128" s="379">
        <v>5355</v>
      </c>
      <c r="EE128" s="447">
        <f t="shared" si="368"/>
        <v>4764</v>
      </c>
      <c r="EF128" s="446">
        <f t="shared" si="369"/>
        <v>383.89889767536926</v>
      </c>
      <c r="EG128" s="463"/>
      <c r="EH128" s="556"/>
      <c r="EI128" s="458"/>
      <c r="EJ128" s="462"/>
      <c r="EL128" s="615">
        <v>0.125</v>
      </c>
      <c r="EM128">
        <f t="shared" si="370"/>
        <v>91.163265306122454</v>
      </c>
      <c r="EN128">
        <f t="shared" si="370"/>
        <v>88.397976391231026</v>
      </c>
      <c r="EO128">
        <f t="shared" si="347"/>
        <v>87.447238025325746</v>
      </c>
      <c r="EP128">
        <f t="shared" si="347"/>
        <v>86.03279896812235</v>
      </c>
      <c r="EQ128">
        <f t="shared" si="347"/>
        <v>88.775510204081627</v>
      </c>
      <c r="ER128">
        <f t="shared" si="347"/>
        <v>92.236024844720504</v>
      </c>
      <c r="ES128">
        <f t="shared" si="348"/>
        <v>94.500668321558152</v>
      </c>
      <c r="ET128">
        <f t="shared" si="348"/>
        <v>89.732620320855617</v>
      </c>
      <c r="EU128">
        <f t="shared" si="348"/>
        <v>91.239921551536284</v>
      </c>
      <c r="EV128">
        <f t="shared" si="348"/>
        <v>92.659023668639051</v>
      </c>
      <c r="EW128">
        <f t="shared" si="348"/>
        <v>88.309319715484222</v>
      </c>
      <c r="EX128">
        <f t="shared" si="348"/>
        <v>102.31180741306841</v>
      </c>
      <c r="EY128" s="377">
        <f t="shared" si="349"/>
        <v>90.044942483425189</v>
      </c>
      <c r="EZ128" s="365">
        <f t="shared" si="350"/>
        <v>2.5386143306139228</v>
      </c>
      <c r="FA128" s="592"/>
      <c r="FB128" s="545"/>
      <c r="FC128" s="554"/>
      <c r="FD128" s="553"/>
      <c r="FF128" s="590">
        <v>0.125</v>
      </c>
      <c r="FG128">
        <v>4275</v>
      </c>
      <c r="FH128">
        <v>5006</v>
      </c>
      <c r="FI128">
        <v>4707</v>
      </c>
      <c r="FJ128">
        <v>4579</v>
      </c>
      <c r="FK128">
        <v>4346</v>
      </c>
      <c r="FL128" s="379">
        <v>5036</v>
      </c>
      <c r="FM128" s="379">
        <v>4623</v>
      </c>
      <c r="FN128" s="379">
        <v>4300</v>
      </c>
      <c r="FO128" s="379">
        <v>4288</v>
      </c>
      <c r="FP128" s="379">
        <v>5054</v>
      </c>
      <c r="FQ128" s="379">
        <v>5001</v>
      </c>
      <c r="FR128" s="379">
        <v>5419</v>
      </c>
      <c r="FS128" s="447">
        <f t="shared" si="371"/>
        <v>4719.5</v>
      </c>
      <c r="FT128" s="446">
        <f t="shared" si="372"/>
        <v>380.3289246285259</v>
      </c>
      <c r="FU128" s="463"/>
      <c r="FV128" s="556"/>
      <c r="FW128" s="458"/>
      <c r="FX128" s="462"/>
      <c r="FZ128" s="615">
        <v>0.125</v>
      </c>
      <c r="GA128">
        <f t="shared" si="373"/>
        <v>87.244897959183675</v>
      </c>
      <c r="GB128">
        <f t="shared" si="351"/>
        <v>84.418212478920736</v>
      </c>
      <c r="GC128">
        <f t="shared" si="351"/>
        <v>86.382822536245186</v>
      </c>
      <c r="GD128">
        <f t="shared" si="351"/>
        <v>84.374424175419207</v>
      </c>
      <c r="GE128">
        <f t="shared" si="351"/>
        <v>86.954781912765114</v>
      </c>
      <c r="GF128">
        <f t="shared" si="351"/>
        <v>91.998538545853123</v>
      </c>
      <c r="GG128">
        <f t="shared" si="352"/>
        <v>88.275730379988545</v>
      </c>
      <c r="GH128">
        <f t="shared" si="352"/>
        <v>91.978609625668454</v>
      </c>
      <c r="GI128">
        <f t="shared" si="352"/>
        <v>93.440836783612994</v>
      </c>
      <c r="GJ128">
        <f t="shared" si="352"/>
        <v>93.454142011834321</v>
      </c>
      <c r="GK128">
        <f t="shared" si="352"/>
        <v>91.209192048148822</v>
      </c>
      <c r="GL128">
        <f t="shared" si="352"/>
        <v>103.53458158196409</v>
      </c>
      <c r="GM128" s="377">
        <f t="shared" si="353"/>
        <v>89.066562587058201</v>
      </c>
      <c r="GN128" s="365">
        <f t="shared" si="354"/>
        <v>3.4537192621226565</v>
      </c>
      <c r="GO128" s="592"/>
      <c r="GP128" s="545"/>
      <c r="GQ128" s="554"/>
      <c r="GR128" s="553"/>
      <c r="GT128" s="590">
        <v>0.125</v>
      </c>
      <c r="GU128">
        <v>4412</v>
      </c>
      <c r="GV128">
        <v>4792</v>
      </c>
      <c r="GW128">
        <v>4931</v>
      </c>
      <c r="GX128">
        <v>4655</v>
      </c>
      <c r="GY128">
        <v>4824</v>
      </c>
      <c r="GZ128" s="379">
        <v>5059</v>
      </c>
      <c r="HA128" s="379">
        <v>4684</v>
      </c>
      <c r="HB128" s="379">
        <v>4361</v>
      </c>
      <c r="HC128" s="379">
        <v>4330</v>
      </c>
      <c r="HD128" s="379">
        <v>4986</v>
      </c>
      <c r="HE128" s="379">
        <v>4971</v>
      </c>
      <c r="HF128" s="379">
        <v>5114</v>
      </c>
      <c r="HG128" s="447">
        <f t="shared" si="374"/>
        <v>4759.916666666667</v>
      </c>
      <c r="HH128" s="446">
        <f t="shared" si="375"/>
        <v>274.1401295069013</v>
      </c>
      <c r="HI128" s="463"/>
      <c r="HJ128" s="556"/>
      <c r="HK128" s="458"/>
      <c r="HL128" s="462"/>
      <c r="HN128" s="615">
        <v>0.125</v>
      </c>
      <c r="HO128">
        <f t="shared" si="355"/>
        <v>90.040816326530617</v>
      </c>
      <c r="HP128">
        <f t="shared" si="355"/>
        <v>80.809443507588526</v>
      </c>
      <c r="HQ128">
        <f t="shared" si="355"/>
        <v>90.49366856303908</v>
      </c>
      <c r="HR128">
        <f t="shared" si="355"/>
        <v>85.774829555924086</v>
      </c>
      <c r="HS128">
        <f t="shared" si="355"/>
        <v>96.518607442977185</v>
      </c>
      <c r="HT128">
        <f t="shared" si="355"/>
        <v>92.418706613080019</v>
      </c>
      <c r="HU128">
        <f t="shared" si="356"/>
        <v>89.440519381325188</v>
      </c>
      <c r="HV128">
        <f t="shared" si="356"/>
        <v>93.283422459893046</v>
      </c>
      <c r="HW128">
        <f t="shared" si="356"/>
        <v>94.35606886031816</v>
      </c>
      <c r="HX128">
        <f t="shared" si="356"/>
        <v>92.196745562130175</v>
      </c>
      <c r="HY128">
        <f t="shared" si="356"/>
        <v>90.662046325004567</v>
      </c>
      <c r="HZ128">
        <f t="shared" si="356"/>
        <v>97.707298433320602</v>
      </c>
      <c r="IA128" s="377">
        <f t="shared" si="357"/>
        <v>90.544988599800973</v>
      </c>
      <c r="IB128" s="365">
        <f t="shared" si="358"/>
        <v>4.2775253223905327</v>
      </c>
      <c r="IC128" s="592"/>
      <c r="ID128" s="545"/>
      <c r="IE128" s="554"/>
      <c r="IF128" s="553"/>
    </row>
    <row r="129" spans="2:240" ht="16.5" thickTop="1" thickBot="1" x14ac:dyDescent="0.4">
      <c r="B129" s="653">
        <v>0.13888888888888901</v>
      </c>
      <c r="C129" s="379">
        <v>4362</v>
      </c>
      <c r="D129" s="379">
        <v>5281</v>
      </c>
      <c r="E129" s="379">
        <v>4883</v>
      </c>
      <c r="F129" s="379">
        <v>4681</v>
      </c>
      <c r="G129" s="379">
        <v>4384</v>
      </c>
      <c r="H129" s="379">
        <v>4913</v>
      </c>
      <c r="I129" s="379">
        <v>4525</v>
      </c>
      <c r="J129" s="379">
        <v>4270</v>
      </c>
      <c r="K129" s="379">
        <v>4149</v>
      </c>
      <c r="L129" s="379">
        <v>5127</v>
      </c>
      <c r="M129" s="379">
        <v>5123</v>
      </c>
      <c r="N129" s="379">
        <v>5258</v>
      </c>
      <c r="O129" s="447">
        <f t="shared" si="359"/>
        <v>4746.333333333333</v>
      </c>
      <c r="P129" s="446">
        <f t="shared" si="360"/>
        <v>404.16768197310773</v>
      </c>
      <c r="Q129" s="459" t="s">
        <v>184</v>
      </c>
      <c r="R129" s="458">
        <f>AVERAGE(C129:C131,D127:D129,E129:E131,F128:F130,G129:G131,H129:H131,I129:I131,N129:N131,M129:M131,L129:L131,K129:K131,J129:J131)</f>
        <v>4794.6111111111113</v>
      </c>
      <c r="S129" s="458">
        <f>STDEV(C129:N131)</f>
        <v>368.43899367940423</v>
      </c>
      <c r="T129" s="457">
        <f>S129/SQRT(10)</f>
        <v>116.51063988472987</v>
      </c>
      <c r="V129" s="460">
        <v>0.13888888888888901</v>
      </c>
      <c r="W129">
        <f t="shared" si="361"/>
        <v>89.020408163265301</v>
      </c>
      <c r="X129">
        <f t="shared" si="361"/>
        <v>89.05564924114671</v>
      </c>
      <c r="Y129">
        <f t="shared" si="335"/>
        <v>89.612772985868972</v>
      </c>
      <c r="Z129">
        <f t="shared" si="335"/>
        <v>86.253915607149438</v>
      </c>
      <c r="AA129">
        <f t="shared" si="335"/>
        <v>87.715086034413773</v>
      </c>
      <c r="AB129">
        <f t="shared" si="335"/>
        <v>89.75155279503106</v>
      </c>
      <c r="AC129">
        <f t="shared" si="336"/>
        <v>86.404430017185405</v>
      </c>
      <c r="AD129">
        <f t="shared" si="336"/>
        <v>91.336898395721917</v>
      </c>
      <c r="AE129">
        <f t="shared" si="336"/>
        <v>90.411854434517323</v>
      </c>
      <c r="AF129">
        <f t="shared" si="336"/>
        <v>94.803994082840234</v>
      </c>
      <c r="AG129">
        <f t="shared" si="336"/>
        <v>93.434251322268835</v>
      </c>
      <c r="AH129">
        <f t="shared" si="336"/>
        <v>100.45854031333587</v>
      </c>
      <c r="AI129" s="377">
        <f t="shared" si="337"/>
        <v>89.800073916309927</v>
      </c>
      <c r="AJ129" s="365">
        <f t="shared" si="338"/>
        <v>2.6577219712778284</v>
      </c>
      <c r="AK129" s="591" t="s">
        <v>184</v>
      </c>
      <c r="AL129" s="545">
        <f>AVERAGE(W129:W131,X129:X131,Y129:Y131,Z129:Z131,AA129:AA131,AB129:AB131,AG129:AG131)</f>
        <v>90.680093750026728</v>
      </c>
      <c r="AM129" s="545">
        <f>STDEV(W129:AG131)</f>
        <v>3.4257403559937507</v>
      </c>
      <c r="AN129" s="548">
        <f>AM129/SQRT(10)</f>
        <v>1.0833142197296308</v>
      </c>
      <c r="AP129" s="587">
        <v>0.13888888888888901</v>
      </c>
      <c r="AQ129">
        <v>4532</v>
      </c>
      <c r="AR129">
        <v>5399</v>
      </c>
      <c r="AS129">
        <v>4847</v>
      </c>
      <c r="AT129">
        <v>4836</v>
      </c>
      <c r="AU129">
        <v>4468</v>
      </c>
      <c r="AV129" s="379">
        <v>4969</v>
      </c>
      <c r="AW129" s="379">
        <v>4666</v>
      </c>
      <c r="AX129" s="379">
        <v>4344</v>
      </c>
      <c r="AY129" s="379">
        <v>4350</v>
      </c>
      <c r="AZ129" s="379">
        <v>5027</v>
      </c>
      <c r="BA129" s="379">
        <v>5002</v>
      </c>
      <c r="BB129" s="379">
        <v>5308</v>
      </c>
      <c r="BC129" s="447">
        <f t="shared" si="362"/>
        <v>4812.333333333333</v>
      </c>
      <c r="BD129" s="446">
        <f t="shared" si="363"/>
        <v>350.30878154028971</v>
      </c>
      <c r="BE129" s="459" t="s">
        <v>184</v>
      </c>
      <c r="BF129" s="458">
        <f>AVERAGE(AQ129:AQ131,AR129:AR131,AS129:AS131,AT129:AT131,AU129:AU131,AV129:AV131,AW129:AW131,BB129:BB131,BA129:BA131,AZ129:AZ131,AY129:AY131,AX129:AX131)</f>
        <v>4869.3055555555557</v>
      </c>
      <c r="BG129" s="458">
        <f>STDEV(AQ129:BB131)</f>
        <v>383.1787214077558</v>
      </c>
      <c r="BH129" s="457">
        <f>BG129/SQRT(10)</f>
        <v>121.17175105596293</v>
      </c>
      <c r="BJ129" s="460">
        <v>0.13888888888888901</v>
      </c>
      <c r="BK129">
        <f t="shared" si="364"/>
        <v>92.489795918367349</v>
      </c>
      <c r="BL129">
        <f t="shared" si="339"/>
        <v>91.045531197301855</v>
      </c>
      <c r="BM129">
        <f t="shared" si="339"/>
        <v>88.952101302991366</v>
      </c>
      <c r="BN129">
        <f t="shared" si="339"/>
        <v>89.110005527915987</v>
      </c>
      <c r="BO129">
        <f t="shared" si="339"/>
        <v>89.39575830332133</v>
      </c>
      <c r="BP129">
        <f t="shared" si="339"/>
        <v>90.774570697844354</v>
      </c>
      <c r="BQ129">
        <f t="shared" si="340"/>
        <v>89.096811151422571</v>
      </c>
      <c r="BR129">
        <f t="shared" si="340"/>
        <v>92.919786096256686</v>
      </c>
      <c r="BS129">
        <f t="shared" si="340"/>
        <v>94.791893658749188</v>
      </c>
      <c r="BT129">
        <f t="shared" si="340"/>
        <v>92.95488165680473</v>
      </c>
      <c r="BU129">
        <f t="shared" si="340"/>
        <v>91.227430238920306</v>
      </c>
      <c r="BV129">
        <f t="shared" si="340"/>
        <v>101.41383263278563</v>
      </c>
      <c r="BW129" s="377">
        <f t="shared" si="341"/>
        <v>91.159869613626867</v>
      </c>
      <c r="BX129" s="365">
        <f t="shared" si="342"/>
        <v>1.9465418691712828</v>
      </c>
      <c r="BY129" s="591" t="s">
        <v>184</v>
      </c>
      <c r="BZ129" s="545">
        <f>AVERAGE(BK129:BK131,BL129:BL131,BM129:BM131,BN129:BN131,BO129:BO131,BP129:BP131,BU129:BU131)</f>
        <v>91.794333331989648</v>
      </c>
      <c r="CA129" s="545">
        <f>STDEV(BK129:BU131)</f>
        <v>2.6160144289750877</v>
      </c>
      <c r="CB129" s="548">
        <f>CA129/SQRT(10)</f>
        <v>0.82725639874260593</v>
      </c>
      <c r="CD129" s="587">
        <v>0.13888888888888901</v>
      </c>
      <c r="CE129">
        <v>4488</v>
      </c>
      <c r="CF129">
        <v>5525</v>
      </c>
      <c r="CG129">
        <v>5089</v>
      </c>
      <c r="CH129">
        <v>4833</v>
      </c>
      <c r="CI129">
        <v>4549</v>
      </c>
      <c r="CJ129" s="379">
        <v>4912</v>
      </c>
      <c r="CK129" s="379">
        <v>4657</v>
      </c>
      <c r="CL129" s="379">
        <v>4140</v>
      </c>
      <c r="CM129" s="379">
        <v>4330</v>
      </c>
      <c r="CN129" s="379">
        <v>5114</v>
      </c>
      <c r="CO129" s="379">
        <v>5000</v>
      </c>
      <c r="CP129" s="379">
        <v>5374</v>
      </c>
      <c r="CQ129" s="447">
        <f t="shared" si="365"/>
        <v>4834.25</v>
      </c>
      <c r="CR129" s="446">
        <f t="shared" si="366"/>
        <v>417.14050935560618</v>
      </c>
      <c r="CS129" s="459" t="s">
        <v>184</v>
      </c>
      <c r="CT129" s="458">
        <f>AVERAGE(CE129:CE131,CF129:CF131,CG129:CG131,CH129:CH131,CI129:CI131,CJ129:CJ131,CK129:CK131,CP129:CP131,CO129:CO131,CN129:CN131,CM129:CM131,CL129:CL131)</f>
        <v>4896.333333333333</v>
      </c>
      <c r="CU129" s="458">
        <f>STDEV(CE129:CP131)</f>
        <v>406.84998990501924</v>
      </c>
      <c r="CV129" s="457">
        <f>CU129/SQRT(10)</f>
        <v>128.6572634116373</v>
      </c>
      <c r="CX129" s="460">
        <v>0.13888888888888901</v>
      </c>
      <c r="CY129">
        <f t="shared" si="367"/>
        <v>91.591836734693871</v>
      </c>
      <c r="CZ129">
        <f t="shared" si="343"/>
        <v>93.17032040472175</v>
      </c>
      <c r="DA129">
        <f t="shared" si="343"/>
        <v>93.39328317122407</v>
      </c>
      <c r="DB129">
        <f t="shared" si="343"/>
        <v>89.054726368159209</v>
      </c>
      <c r="DC129">
        <f t="shared" si="343"/>
        <v>91.01640656262505</v>
      </c>
      <c r="DD129">
        <f t="shared" si="343"/>
        <v>89.733284618195114</v>
      </c>
      <c r="DE129">
        <f t="shared" si="344"/>
        <v>88.92495703647127</v>
      </c>
      <c r="DF129">
        <f t="shared" si="344"/>
        <v>88.556149732620327</v>
      </c>
      <c r="DG129">
        <f t="shared" si="344"/>
        <v>94.35606886031816</v>
      </c>
      <c r="DH129">
        <f t="shared" si="344"/>
        <v>94.56360946745562</v>
      </c>
      <c r="DI129">
        <f t="shared" si="344"/>
        <v>91.190953857377337</v>
      </c>
      <c r="DJ129">
        <f t="shared" si="344"/>
        <v>102.6748184944593</v>
      </c>
      <c r="DK129" s="377">
        <f t="shared" si="345"/>
        <v>91.413781528532894</v>
      </c>
      <c r="DL129" s="365">
        <f t="shared" si="346"/>
        <v>2.2038853646281797</v>
      </c>
      <c r="DM129" s="591" t="s">
        <v>184</v>
      </c>
      <c r="DN129" s="545">
        <f>AVERAGE(CY129:CY131,CZ129:CZ131,DA129:DA131,DB129:DB131,DC129:DC131,DD129:DD131,DI129:DI131)</f>
        <v>92.649946503975997</v>
      </c>
      <c r="DO129" s="545">
        <f>STDEV(CY129:DI131)</f>
        <v>2.3776099089991378</v>
      </c>
      <c r="DP129" s="548">
        <f>DO129/SQRT(10)</f>
        <v>0.75186626998229467</v>
      </c>
      <c r="DR129" s="587">
        <v>0.13888888888888901</v>
      </c>
      <c r="DS129">
        <v>4474</v>
      </c>
      <c r="DT129">
        <v>5305</v>
      </c>
      <c r="DU129">
        <v>4804</v>
      </c>
      <c r="DV129">
        <v>4679</v>
      </c>
      <c r="DW129">
        <v>4564</v>
      </c>
      <c r="DX129" s="379">
        <v>5093</v>
      </c>
      <c r="DY129" s="379">
        <v>4666</v>
      </c>
      <c r="DZ129" s="379">
        <v>4298</v>
      </c>
      <c r="EA129" s="379">
        <v>4204</v>
      </c>
      <c r="EB129" s="379">
        <v>5108</v>
      </c>
      <c r="EC129" s="379">
        <v>4719</v>
      </c>
      <c r="ED129" s="379">
        <v>5476</v>
      </c>
      <c r="EE129" s="447">
        <f t="shared" si="368"/>
        <v>4782.5</v>
      </c>
      <c r="EF129" s="446">
        <f t="shared" si="369"/>
        <v>392.82253684653256</v>
      </c>
      <c r="EG129" s="459" t="s">
        <v>184</v>
      </c>
      <c r="EH129" s="458">
        <f>AVERAGE(DS129:DS131,DT128:DT130,DU129:DU131,DV129:DV131,DW129:DW131,DX129:DX131,DY129:DY131,ED129:ED131,EC129:EC131,EB129:EB131,EA129:EA131,DZ129:DZ131)</f>
        <v>4829.3055555555557</v>
      </c>
      <c r="EI129" s="458">
        <f>STDEV(DS129:ED131)</f>
        <v>394.18295144050717</v>
      </c>
      <c r="EJ129" s="457">
        <f>EI129/SQRT(10)</f>
        <v>124.65159413595528</v>
      </c>
      <c r="EL129" s="460">
        <v>0.13888888888888901</v>
      </c>
      <c r="EM129">
        <f t="shared" si="370"/>
        <v>91.306122448979593</v>
      </c>
      <c r="EN129">
        <f t="shared" si="370"/>
        <v>89.460370994940973</v>
      </c>
      <c r="EO129">
        <f t="shared" si="347"/>
        <v>88.16296568177647</v>
      </c>
      <c r="EP129">
        <f t="shared" si="347"/>
        <v>86.217062833978247</v>
      </c>
      <c r="EQ129">
        <f t="shared" si="347"/>
        <v>91.31652661064426</v>
      </c>
      <c r="ER129">
        <f t="shared" si="347"/>
        <v>93.039824625502376</v>
      </c>
      <c r="ES129">
        <f t="shared" si="348"/>
        <v>89.096811151422571</v>
      </c>
      <c r="ET129">
        <f t="shared" si="348"/>
        <v>91.935828877005349</v>
      </c>
      <c r="EU129">
        <f t="shared" si="348"/>
        <v>91.610372630202662</v>
      </c>
      <c r="EV129">
        <f t="shared" si="348"/>
        <v>94.452662721893489</v>
      </c>
      <c r="EW129">
        <f t="shared" si="348"/>
        <v>86.066022250592738</v>
      </c>
      <c r="EX129">
        <f t="shared" si="348"/>
        <v>104.6236148261368</v>
      </c>
      <c r="EY129" s="377">
        <f t="shared" si="349"/>
        <v>90.242233711539882</v>
      </c>
      <c r="EZ129" s="365">
        <f t="shared" si="350"/>
        <v>2.6920189632620275</v>
      </c>
      <c r="FA129" s="591" t="s">
        <v>184</v>
      </c>
      <c r="FB129" s="545">
        <f>AVERAGE(EM129:EM131,EN129:EN131,EO129:EO131,EP129:EP131,EQ129:EQ131,ER129:ER131,EW129:EW131)</f>
        <v>90.705274330342405</v>
      </c>
      <c r="FC129" s="545">
        <f>STDEV(EM129:EW131)</f>
        <v>2.5051109668089895</v>
      </c>
      <c r="FD129" s="548">
        <f>FC129/SQRT(10)</f>
        <v>0.79218564465828778</v>
      </c>
      <c r="FF129" s="587">
        <v>0.13888888888888901</v>
      </c>
      <c r="FG129">
        <v>4220</v>
      </c>
      <c r="FH129">
        <v>5181</v>
      </c>
      <c r="FI129">
        <v>4981</v>
      </c>
      <c r="FJ129">
        <v>4633</v>
      </c>
      <c r="FK129">
        <v>4536</v>
      </c>
      <c r="FL129" s="379">
        <v>4994</v>
      </c>
      <c r="FM129" s="379">
        <v>4541</v>
      </c>
      <c r="FN129" s="379">
        <v>4278</v>
      </c>
      <c r="FO129" s="379">
        <v>4106</v>
      </c>
      <c r="FP129" s="379">
        <v>4999</v>
      </c>
      <c r="FQ129" s="379">
        <v>4931</v>
      </c>
      <c r="FR129" s="379">
        <v>5366</v>
      </c>
      <c r="FS129" s="447">
        <f t="shared" si="371"/>
        <v>4730.5</v>
      </c>
      <c r="FT129" s="446">
        <f t="shared" si="372"/>
        <v>403.38330519382049</v>
      </c>
      <c r="FU129" s="459" t="s">
        <v>184</v>
      </c>
      <c r="FV129" s="458">
        <f>AVERAGE(FG129:FG131,FH129:FH131,FI129:FI131,FJ129:FJ131,FK129:FK131,FL129:FL131,FM129:FM131,FR129:FR131,FQ129:FQ131,FP129:FP131,FO129:FO131,FN129:FN131)</f>
        <v>4784.8611111111113</v>
      </c>
      <c r="FW129" s="458">
        <f>STDEV(FG129:FR131)</f>
        <v>364.49136009966207</v>
      </c>
      <c r="FX129" s="457">
        <f>FW129/SQRT(10)</f>
        <v>115.26228853675495</v>
      </c>
      <c r="FZ129" s="460">
        <v>0.13888888888888901</v>
      </c>
      <c r="GA129">
        <f t="shared" si="373"/>
        <v>86.122448979591837</v>
      </c>
      <c r="GB129">
        <f t="shared" si="351"/>
        <v>87.369308600337263</v>
      </c>
      <c r="GC129">
        <f t="shared" si="351"/>
        <v>91.411268122591309</v>
      </c>
      <c r="GD129">
        <f t="shared" si="351"/>
        <v>85.369449051041087</v>
      </c>
      <c r="GE129">
        <f t="shared" si="351"/>
        <v>90.756302521008408</v>
      </c>
      <c r="GF129">
        <f t="shared" si="351"/>
        <v>91.231275118743156</v>
      </c>
      <c r="GG129">
        <f t="shared" si="352"/>
        <v>86.709948443765512</v>
      </c>
      <c r="GH129">
        <f t="shared" si="352"/>
        <v>91.508021390374324</v>
      </c>
      <c r="GI129">
        <f t="shared" si="352"/>
        <v>89.474831117890602</v>
      </c>
      <c r="GJ129">
        <f t="shared" si="352"/>
        <v>92.437130177514788</v>
      </c>
      <c r="GK129">
        <f t="shared" si="352"/>
        <v>89.932518694145529</v>
      </c>
      <c r="GL129">
        <f t="shared" si="352"/>
        <v>102.52197172334733</v>
      </c>
      <c r="GM129" s="377">
        <f t="shared" si="353"/>
        <v>89.302045656091252</v>
      </c>
      <c r="GN129" s="365">
        <f t="shared" si="354"/>
        <v>2.4786616407698507</v>
      </c>
      <c r="GO129" s="591" t="s">
        <v>184</v>
      </c>
      <c r="GP129" s="545">
        <f>AVERAGE(GA129:GA131,GB129:GB131,GC129:GC131,GD129:GD131,GE129:GE131,GF129:GF131,GK129:GK131)</f>
        <v>89.938724397690791</v>
      </c>
      <c r="GQ129" s="545">
        <f>STDEV(GA129:GK131)</f>
        <v>3.2511859843429676</v>
      </c>
      <c r="GR129" s="548">
        <f>GQ129/SQRT(10)</f>
        <v>1.0281152807340308</v>
      </c>
      <c r="GT129" s="587">
        <v>0.13888888888888901</v>
      </c>
      <c r="GU129">
        <v>4499</v>
      </c>
      <c r="GV129">
        <v>4703</v>
      </c>
      <c r="GW129">
        <v>4945</v>
      </c>
      <c r="GX129">
        <v>4595</v>
      </c>
      <c r="GY129">
        <v>4724</v>
      </c>
      <c r="GZ129" s="379">
        <v>5004</v>
      </c>
      <c r="HA129" s="379">
        <v>4508</v>
      </c>
      <c r="HB129" s="379">
        <v>4243</v>
      </c>
      <c r="HC129" s="379">
        <v>4156</v>
      </c>
      <c r="HD129" s="379">
        <v>4844</v>
      </c>
      <c r="HE129">
        <v>4969</v>
      </c>
      <c r="HF129" s="379">
        <v>5177</v>
      </c>
      <c r="HG129" s="447">
        <f t="shared" si="374"/>
        <v>4697.25</v>
      </c>
      <c r="HH129" s="446">
        <f t="shared" si="375"/>
        <v>311.39513775616638</v>
      </c>
      <c r="HI129" s="459" t="s">
        <v>184</v>
      </c>
      <c r="HJ129" s="458">
        <f>AVERAGE(GU128:GU130,GV129:GV131,GW129:GW131,GX129:GX131,GY129:GY131,GZ129:GZ131,HA129:HA131,HF129:HF131,HE129:HE131,HD129:HD131,HC129:HC131,HB129:HB131)</f>
        <v>4791.1111111111113</v>
      </c>
      <c r="HK129" s="458">
        <f>STDEV(GU129:HF131)</f>
        <v>320.54354011758073</v>
      </c>
      <c r="HL129" s="457">
        <f>HK129/SQRT(10)</f>
        <v>101.36476760251122</v>
      </c>
      <c r="HN129" s="460">
        <v>0.13888888888888901</v>
      </c>
      <c r="HO129">
        <f t="shared" si="355"/>
        <v>91.816326530612244</v>
      </c>
      <c r="HP129">
        <f t="shared" si="355"/>
        <v>79.308600337268132</v>
      </c>
      <c r="HQ129">
        <f t="shared" si="355"/>
        <v>90.750596439713703</v>
      </c>
      <c r="HR129">
        <f t="shared" si="355"/>
        <v>84.669246360788648</v>
      </c>
      <c r="HS129">
        <f t="shared" si="355"/>
        <v>94.517807122849135</v>
      </c>
      <c r="HT129">
        <f t="shared" si="355"/>
        <v>91.413956887102671</v>
      </c>
      <c r="HU129">
        <f t="shared" si="356"/>
        <v>86.079816688944049</v>
      </c>
      <c r="HV129">
        <f t="shared" si="356"/>
        <v>90.759358288770059</v>
      </c>
      <c r="HW129">
        <f t="shared" si="356"/>
        <v>90.564393113968194</v>
      </c>
      <c r="HX129">
        <f t="shared" si="356"/>
        <v>89.571005917159766</v>
      </c>
      <c r="HY129">
        <f t="shared" si="356"/>
        <v>90.625569943461599</v>
      </c>
      <c r="HZ129">
        <f t="shared" si="356"/>
        <v>98.910966755827275</v>
      </c>
      <c r="IA129" s="377">
        <f t="shared" si="357"/>
        <v>89.097879784603478</v>
      </c>
      <c r="IB129" s="365">
        <f t="shared" si="358"/>
        <v>4.205729416204437</v>
      </c>
      <c r="IC129" s="591" t="s">
        <v>184</v>
      </c>
      <c r="ID129" s="545">
        <f>AVERAGE(HO129:HO131,HP129:HP131,HQ129:HQ131,HR129:HR131,HS129:HS131,HT129:HT131,HY129:HY131)</f>
        <v>90.43095663065175</v>
      </c>
      <c r="IE129" s="545">
        <f>STDEV(HO129:HY131)</f>
        <v>4.425062539574026</v>
      </c>
      <c r="IF129" s="548">
        <f>IE129/SQRT(10)</f>
        <v>1.3993276413742897</v>
      </c>
    </row>
    <row r="130" spans="2:240" ht="16.5" thickTop="1" thickBot="1" x14ac:dyDescent="0.4">
      <c r="B130" s="651">
        <v>0.15277777777777801</v>
      </c>
      <c r="C130" s="379">
        <v>4370</v>
      </c>
      <c r="D130" s="379">
        <v>5457</v>
      </c>
      <c r="E130" s="379">
        <v>4965</v>
      </c>
      <c r="F130" s="379">
        <v>4882</v>
      </c>
      <c r="G130" s="379">
        <v>4659</v>
      </c>
      <c r="H130" s="379">
        <v>4989</v>
      </c>
      <c r="I130" s="379">
        <v>4655</v>
      </c>
      <c r="J130" s="379">
        <v>4379</v>
      </c>
      <c r="K130" s="379">
        <v>4356</v>
      </c>
      <c r="L130" s="379">
        <v>4993</v>
      </c>
      <c r="M130" s="379">
        <v>5017</v>
      </c>
      <c r="N130" s="379">
        <v>5242</v>
      </c>
      <c r="O130" s="447">
        <f t="shared" si="359"/>
        <v>4830.333333333333</v>
      </c>
      <c r="P130" s="446">
        <f t="shared" si="360"/>
        <v>352.93093152094565</v>
      </c>
      <c r="Q130" s="455"/>
      <c r="R130" s="561"/>
      <c r="S130" s="458"/>
      <c r="T130" s="453"/>
      <c r="V130" s="615">
        <v>0.15277777777777801</v>
      </c>
      <c r="W130">
        <f t="shared" si="361"/>
        <v>89.183673469387756</v>
      </c>
      <c r="X130">
        <f t="shared" si="361"/>
        <v>92.023608768971329</v>
      </c>
      <c r="Y130">
        <f t="shared" si="335"/>
        <v>91.117636263534592</v>
      </c>
      <c r="Z130">
        <f t="shared" si="335"/>
        <v>89.957619310853147</v>
      </c>
      <c r="AA130">
        <f t="shared" si="335"/>
        <v>93.217286914765907</v>
      </c>
      <c r="AB130">
        <f t="shared" si="335"/>
        <v>91.139934234563384</v>
      </c>
      <c r="AC130">
        <f t="shared" si="336"/>
        <v>88.886767233148746</v>
      </c>
      <c r="AD130">
        <f t="shared" si="336"/>
        <v>93.668449197860966</v>
      </c>
      <c r="AE130">
        <f t="shared" si="336"/>
        <v>94.92264109827849</v>
      </c>
      <c r="AF130">
        <f t="shared" si="336"/>
        <v>92.326183431952657</v>
      </c>
      <c r="AG130">
        <f t="shared" si="336"/>
        <v>91.501003100492426</v>
      </c>
      <c r="AH130">
        <f t="shared" si="336"/>
        <v>100.15284677111195</v>
      </c>
      <c r="AI130" s="377">
        <f t="shared" si="337"/>
        <v>91.631345729437214</v>
      </c>
      <c r="AJ130" s="365">
        <f t="shared" si="338"/>
        <v>1.8703432178909474</v>
      </c>
      <c r="AK130" s="594"/>
      <c r="AL130" s="545"/>
      <c r="AM130" s="559"/>
      <c r="AN130" s="558"/>
      <c r="AP130" s="590">
        <v>0.15277777777777801</v>
      </c>
      <c r="AQ130">
        <v>4627</v>
      </c>
      <c r="AR130">
        <v>5572</v>
      </c>
      <c r="AS130">
        <v>4932</v>
      </c>
      <c r="AT130">
        <v>4999</v>
      </c>
      <c r="AU130">
        <v>4317</v>
      </c>
      <c r="AV130" s="379">
        <v>5018</v>
      </c>
      <c r="AW130" s="379">
        <v>4711</v>
      </c>
      <c r="AX130" s="379">
        <v>4362</v>
      </c>
      <c r="AY130" s="379">
        <v>4281</v>
      </c>
      <c r="AZ130" s="379">
        <v>5172</v>
      </c>
      <c r="BA130" s="379">
        <v>5068</v>
      </c>
      <c r="BB130" s="379">
        <v>5349</v>
      </c>
      <c r="BC130" s="447">
        <f t="shared" si="362"/>
        <v>4867.333333333333</v>
      </c>
      <c r="BD130" s="446">
        <f t="shared" si="363"/>
        <v>414.51841352528015</v>
      </c>
      <c r="BE130" s="455"/>
      <c r="BF130" s="561"/>
      <c r="BG130" s="458"/>
      <c r="BH130" s="453"/>
      <c r="BJ130" s="615">
        <v>0.15277777777777801</v>
      </c>
      <c r="BK130">
        <f t="shared" si="364"/>
        <v>94.428571428571431</v>
      </c>
      <c r="BL130">
        <f t="shared" si="339"/>
        <v>93.962900505902198</v>
      </c>
      <c r="BM130">
        <f t="shared" si="339"/>
        <v>90.512020554230133</v>
      </c>
      <c r="BN130">
        <f t="shared" si="339"/>
        <v>92.113506541367244</v>
      </c>
      <c r="BO130">
        <f t="shared" si="339"/>
        <v>86.374549819927964</v>
      </c>
      <c r="BP130">
        <f t="shared" si="339"/>
        <v>91.669711362805998</v>
      </c>
      <c r="BQ130">
        <f t="shared" si="340"/>
        <v>89.956081726179121</v>
      </c>
      <c r="BR130">
        <f t="shared" si="340"/>
        <v>93.304812834224606</v>
      </c>
      <c r="BS130">
        <f t="shared" si="340"/>
        <v>93.288298104162124</v>
      </c>
      <c r="BT130">
        <f t="shared" si="340"/>
        <v>95.636094674556219</v>
      </c>
      <c r="BU130">
        <f t="shared" si="340"/>
        <v>92.431150829837676</v>
      </c>
      <c r="BV130">
        <f t="shared" si="340"/>
        <v>102.19717233473442</v>
      </c>
      <c r="BW130" s="377">
        <f t="shared" si="341"/>
        <v>92.152518034705878</v>
      </c>
      <c r="BX130" s="365">
        <f t="shared" si="342"/>
        <v>2.538183034496075</v>
      </c>
      <c r="BY130" s="594"/>
      <c r="BZ130" s="545"/>
      <c r="CA130" s="559"/>
      <c r="CB130" s="558"/>
      <c r="CD130" s="590">
        <v>0.15277777777777801</v>
      </c>
      <c r="CE130">
        <v>4601</v>
      </c>
      <c r="CF130">
        <v>5649</v>
      </c>
      <c r="CG130">
        <v>4950</v>
      </c>
      <c r="CH130">
        <v>4913</v>
      </c>
      <c r="CI130">
        <v>4814</v>
      </c>
      <c r="CJ130" s="379">
        <v>5284</v>
      </c>
      <c r="CK130" s="379">
        <v>4833</v>
      </c>
      <c r="CL130" s="379">
        <v>4449</v>
      </c>
      <c r="CM130" s="379">
        <v>4084</v>
      </c>
      <c r="CN130" s="379">
        <v>4963</v>
      </c>
      <c r="CO130" s="379">
        <v>5050</v>
      </c>
      <c r="CP130" s="379">
        <v>5339</v>
      </c>
      <c r="CQ130" s="447">
        <f t="shared" si="365"/>
        <v>4910.75</v>
      </c>
      <c r="CR130" s="446">
        <f t="shared" si="366"/>
        <v>415.54698345018153</v>
      </c>
      <c r="CS130" s="455"/>
      <c r="CT130" s="561"/>
      <c r="CU130" s="458"/>
      <c r="CV130" s="453"/>
      <c r="CX130" s="615">
        <v>0.15277777777777801</v>
      </c>
      <c r="CY130">
        <f t="shared" si="367"/>
        <v>93.897959183673478</v>
      </c>
      <c r="CZ130">
        <f t="shared" si="343"/>
        <v>95.26138279932546</v>
      </c>
      <c r="DA130">
        <f t="shared" si="343"/>
        <v>90.842356395668929</v>
      </c>
      <c r="DB130">
        <f t="shared" si="343"/>
        <v>90.528837295006454</v>
      </c>
      <c r="DC130">
        <f t="shared" si="343"/>
        <v>96.318527410964379</v>
      </c>
      <c r="DD130">
        <f t="shared" si="343"/>
        <v>96.529046401169154</v>
      </c>
      <c r="DE130">
        <f t="shared" si="344"/>
        <v>92.285659728852394</v>
      </c>
      <c r="DF130">
        <f t="shared" si="344"/>
        <v>95.165775401069524</v>
      </c>
      <c r="DG130">
        <f t="shared" si="344"/>
        <v>88.995423839616478</v>
      </c>
      <c r="DH130">
        <f t="shared" si="344"/>
        <v>91.771449704142015</v>
      </c>
      <c r="DI130">
        <f t="shared" si="344"/>
        <v>92.102863395951118</v>
      </c>
      <c r="DJ130">
        <f t="shared" si="344"/>
        <v>102.00611387084449</v>
      </c>
      <c r="DK130" s="377">
        <f t="shared" si="345"/>
        <v>93.063571050494474</v>
      </c>
      <c r="DL130" s="365">
        <f t="shared" si="346"/>
        <v>2.5230195751380289</v>
      </c>
      <c r="DM130" s="594"/>
      <c r="DN130" s="545"/>
      <c r="DO130" s="559"/>
      <c r="DP130" s="558"/>
      <c r="DR130" s="590">
        <v>0.15277777777777801</v>
      </c>
      <c r="DS130">
        <v>4471</v>
      </c>
      <c r="DT130">
        <v>5486</v>
      </c>
      <c r="DU130">
        <v>4970</v>
      </c>
      <c r="DV130">
        <v>4794</v>
      </c>
      <c r="DW130">
        <v>4569</v>
      </c>
      <c r="DX130" s="379">
        <v>5112</v>
      </c>
      <c r="DY130" s="379">
        <v>4732</v>
      </c>
      <c r="DZ130" s="379">
        <v>4341</v>
      </c>
      <c r="EA130" s="379">
        <v>4046</v>
      </c>
      <c r="EB130" s="379">
        <v>5126</v>
      </c>
      <c r="EC130" s="379">
        <v>4961</v>
      </c>
      <c r="ED130" s="379">
        <v>5455</v>
      </c>
      <c r="EE130" s="447">
        <f t="shared" si="368"/>
        <v>4838.583333333333</v>
      </c>
      <c r="EF130" s="446">
        <f t="shared" si="369"/>
        <v>435.43676262165121</v>
      </c>
      <c r="EG130" s="455"/>
      <c r="EH130" s="561"/>
      <c r="EI130" s="458"/>
      <c r="EJ130" s="453"/>
      <c r="EL130" s="615">
        <v>0.15277777777777801</v>
      </c>
      <c r="EM130">
        <f t="shared" si="370"/>
        <v>91.244897959183675</v>
      </c>
      <c r="EN130">
        <f t="shared" si="370"/>
        <v>92.512647554806065</v>
      </c>
      <c r="EO130">
        <f t="shared" si="347"/>
        <v>91.209396219489818</v>
      </c>
      <c r="EP130">
        <f t="shared" si="347"/>
        <v>88.336097291321167</v>
      </c>
      <c r="EQ130">
        <f t="shared" si="347"/>
        <v>91.416566626650663</v>
      </c>
      <c r="ER130">
        <f t="shared" si="347"/>
        <v>93.386919985385461</v>
      </c>
      <c r="ES130">
        <f t="shared" si="348"/>
        <v>90.357074661065496</v>
      </c>
      <c r="ET130">
        <f t="shared" si="348"/>
        <v>92.855614973262036</v>
      </c>
      <c r="EU130">
        <f t="shared" si="348"/>
        <v>88.167356722597518</v>
      </c>
      <c r="EV130">
        <f t="shared" si="348"/>
        <v>94.785502958579883</v>
      </c>
      <c r="EW130">
        <f t="shared" si="348"/>
        <v>90.479664417289811</v>
      </c>
      <c r="EX130">
        <f t="shared" si="348"/>
        <v>104.2223920519679</v>
      </c>
      <c r="EY130" s="377">
        <f t="shared" si="349"/>
        <v>91.341067215421049</v>
      </c>
      <c r="EZ130" s="365">
        <f t="shared" si="350"/>
        <v>2.013974457392774</v>
      </c>
      <c r="FA130" s="594"/>
      <c r="FB130" s="545"/>
      <c r="FC130" s="559"/>
      <c r="FD130" s="558"/>
      <c r="FF130" s="590">
        <v>0.15277777777777801</v>
      </c>
      <c r="FG130">
        <v>4371</v>
      </c>
      <c r="FH130">
        <v>5350</v>
      </c>
      <c r="FI130">
        <v>4895</v>
      </c>
      <c r="FJ130">
        <v>4711</v>
      </c>
      <c r="FK130">
        <v>4744</v>
      </c>
      <c r="FL130" s="379">
        <v>5091</v>
      </c>
      <c r="FM130" s="379">
        <v>4577</v>
      </c>
      <c r="FN130" s="379">
        <v>4504</v>
      </c>
      <c r="FO130" s="379">
        <v>4257</v>
      </c>
      <c r="FP130" s="379">
        <v>4980</v>
      </c>
      <c r="FQ130" s="379">
        <v>4894</v>
      </c>
      <c r="FR130" s="379">
        <v>5361</v>
      </c>
      <c r="FS130" s="447">
        <f t="shared" si="371"/>
        <v>4811.25</v>
      </c>
      <c r="FT130" s="446">
        <f t="shared" si="372"/>
        <v>353.93068787289667</v>
      </c>
      <c r="FU130" s="455"/>
      <c r="FV130" s="561"/>
      <c r="FW130" s="458"/>
      <c r="FX130" s="453"/>
      <c r="FZ130" s="615">
        <v>0.15277777777777801</v>
      </c>
      <c r="GA130">
        <f t="shared" si="373"/>
        <v>89.204081632653072</v>
      </c>
      <c r="GB130">
        <f t="shared" si="351"/>
        <v>90.219224283305238</v>
      </c>
      <c r="GC130">
        <f t="shared" si="351"/>
        <v>89.832996880161502</v>
      </c>
      <c r="GD130">
        <f t="shared" si="351"/>
        <v>86.806707204717156</v>
      </c>
      <c r="GE130">
        <f t="shared" si="351"/>
        <v>94.917967186874748</v>
      </c>
      <c r="GF130">
        <f t="shared" si="351"/>
        <v>93.003288271830471</v>
      </c>
      <c r="GG130">
        <f t="shared" si="352"/>
        <v>87.397364903570747</v>
      </c>
      <c r="GH130">
        <f t="shared" si="352"/>
        <v>96.342245989304814</v>
      </c>
      <c r="GI130">
        <f t="shared" si="352"/>
        <v>92.76530834604489</v>
      </c>
      <c r="GJ130">
        <f t="shared" si="352"/>
        <v>92.085798816568044</v>
      </c>
      <c r="GK130">
        <f t="shared" si="352"/>
        <v>89.257705635600942</v>
      </c>
      <c r="GL130">
        <f t="shared" si="352"/>
        <v>102.42644249140236</v>
      </c>
      <c r="GM130" s="377">
        <f t="shared" si="353"/>
        <v>91.075699013693793</v>
      </c>
      <c r="GN130" s="365">
        <f t="shared" si="354"/>
        <v>3.0154695390247714</v>
      </c>
      <c r="GO130" s="594"/>
      <c r="GP130" s="545"/>
      <c r="GQ130" s="559"/>
      <c r="GR130" s="558"/>
      <c r="GT130" s="590">
        <v>0.15277777777777801</v>
      </c>
      <c r="GU130">
        <v>4701</v>
      </c>
      <c r="GV130">
        <v>5155</v>
      </c>
      <c r="GW130">
        <v>4954</v>
      </c>
      <c r="GX130">
        <v>4751</v>
      </c>
      <c r="GY130">
        <v>4548</v>
      </c>
      <c r="GZ130" s="379">
        <v>5059</v>
      </c>
      <c r="HA130" s="379">
        <v>4658</v>
      </c>
      <c r="HB130" s="379">
        <v>4427</v>
      </c>
      <c r="HC130" s="379">
        <v>4291</v>
      </c>
      <c r="HD130" s="379">
        <v>5181</v>
      </c>
      <c r="HE130">
        <v>5078</v>
      </c>
      <c r="HF130" s="379">
        <v>5377</v>
      </c>
      <c r="HG130" s="447">
        <f t="shared" si="374"/>
        <v>4848.333333333333</v>
      </c>
      <c r="HH130" s="446">
        <f t="shared" si="375"/>
        <v>335.51082717479494</v>
      </c>
      <c r="HI130" s="455"/>
      <c r="HJ130" s="561"/>
      <c r="HK130" s="458"/>
      <c r="HL130" s="453"/>
      <c r="HN130" s="615">
        <v>0.15277777777777801</v>
      </c>
      <c r="HO130">
        <f t="shared" si="355"/>
        <v>95.938775510204081</v>
      </c>
      <c r="HP130">
        <f t="shared" si="355"/>
        <v>86.930860033726816</v>
      </c>
      <c r="HQ130">
        <f t="shared" si="355"/>
        <v>90.915764360433101</v>
      </c>
      <c r="HR130">
        <f t="shared" si="355"/>
        <v>87.543762668140772</v>
      </c>
      <c r="HS130">
        <f t="shared" si="355"/>
        <v>90.996398559423781</v>
      </c>
      <c r="HT130">
        <f t="shared" si="355"/>
        <v>92.418706613080019</v>
      </c>
      <c r="HU130">
        <f t="shared" si="356"/>
        <v>88.944051938132517</v>
      </c>
      <c r="HV130">
        <f t="shared" si="356"/>
        <v>94.695187165775394</v>
      </c>
      <c r="HW130">
        <f t="shared" si="356"/>
        <v>93.506210503377645</v>
      </c>
      <c r="HX130">
        <f t="shared" si="356"/>
        <v>95.802514792899402</v>
      </c>
      <c r="HY130">
        <f t="shared" si="356"/>
        <v>92.613532737552447</v>
      </c>
      <c r="HZ130">
        <f t="shared" si="356"/>
        <v>102.7321360336263</v>
      </c>
      <c r="IA130" s="377">
        <f t="shared" si="357"/>
        <v>91.845978625704163</v>
      </c>
      <c r="IB130" s="365">
        <f t="shared" si="358"/>
        <v>3.1124330823614965</v>
      </c>
      <c r="IC130" s="594"/>
      <c r="ID130" s="545"/>
      <c r="IE130" s="559"/>
      <c r="IF130" s="558"/>
    </row>
    <row r="131" spans="2:240" ht="16.5" thickTop="1" thickBot="1" x14ac:dyDescent="0.4">
      <c r="B131" s="653">
        <v>0.16666666666666699</v>
      </c>
      <c r="C131" s="379">
        <v>4795</v>
      </c>
      <c r="D131" s="379">
        <v>5518</v>
      </c>
      <c r="E131" s="379">
        <v>4389</v>
      </c>
      <c r="F131" s="379">
        <v>4966</v>
      </c>
      <c r="G131" s="379">
        <v>4769</v>
      </c>
      <c r="H131" s="379">
        <v>5094</v>
      </c>
      <c r="I131" s="379">
        <v>4675</v>
      </c>
      <c r="J131" s="379">
        <v>4274</v>
      </c>
      <c r="K131" s="379">
        <v>4519</v>
      </c>
      <c r="L131" s="379">
        <v>5056</v>
      </c>
      <c r="M131" s="379">
        <v>4927</v>
      </c>
      <c r="N131" s="379">
        <v>5340</v>
      </c>
      <c r="O131" s="447">
        <f t="shared" si="359"/>
        <v>4860.166666666667</v>
      </c>
      <c r="P131" s="446">
        <f t="shared" si="360"/>
        <v>369.33720323976257</v>
      </c>
      <c r="Q131" s="463"/>
      <c r="R131" s="556"/>
      <c r="S131" s="458"/>
      <c r="T131" s="462"/>
      <c r="V131" s="460">
        <v>0.16666666666666699</v>
      </c>
      <c r="W131">
        <f t="shared" si="361"/>
        <v>97.857142857142847</v>
      </c>
      <c r="X131">
        <f t="shared" si="361"/>
        <v>93.052276559865092</v>
      </c>
      <c r="Y131">
        <f t="shared" si="335"/>
        <v>80.546889337493127</v>
      </c>
      <c r="Z131">
        <f t="shared" si="335"/>
        <v>91.50543578404276</v>
      </c>
      <c r="AA131">
        <f t="shared" si="335"/>
        <v>95.418167266906764</v>
      </c>
      <c r="AB131">
        <f t="shared" si="335"/>
        <v>93.058092802338322</v>
      </c>
      <c r="AC131">
        <f t="shared" si="336"/>
        <v>89.268665266373887</v>
      </c>
      <c r="AD131">
        <f t="shared" si="336"/>
        <v>91.422459893048128</v>
      </c>
      <c r="AE131">
        <f t="shared" si="336"/>
        <v>98.474613205491394</v>
      </c>
      <c r="AF131">
        <f t="shared" si="336"/>
        <v>93.491124260355036</v>
      </c>
      <c r="AG131">
        <f t="shared" si="336"/>
        <v>89.859565931059635</v>
      </c>
      <c r="AH131">
        <f t="shared" si="336"/>
        <v>102.02521971723348</v>
      </c>
      <c r="AI131" s="377">
        <f t="shared" si="337"/>
        <v>92.177675742192449</v>
      </c>
      <c r="AJ131" s="365">
        <f t="shared" si="338"/>
        <v>4.8559982107177708</v>
      </c>
      <c r="AK131" s="592"/>
      <c r="AL131" s="545"/>
      <c r="AM131" s="554"/>
      <c r="AN131" s="553"/>
      <c r="AP131" s="587">
        <v>0.16666666666666699</v>
      </c>
      <c r="AQ131">
        <v>4557</v>
      </c>
      <c r="AR131">
        <v>5563</v>
      </c>
      <c r="AS131">
        <v>4868</v>
      </c>
      <c r="AT131">
        <v>5068</v>
      </c>
      <c r="AU131">
        <v>4628</v>
      </c>
      <c r="AV131" s="379">
        <v>5458</v>
      </c>
      <c r="AW131" s="379">
        <v>4801</v>
      </c>
      <c r="AX131" s="379">
        <v>4541</v>
      </c>
      <c r="AY131" s="379">
        <v>4201</v>
      </c>
      <c r="AZ131" s="379">
        <v>5156</v>
      </c>
      <c r="BA131" s="379">
        <v>5009</v>
      </c>
      <c r="BB131" s="379">
        <v>5289</v>
      </c>
      <c r="BC131" s="447">
        <f t="shared" si="362"/>
        <v>4928.25</v>
      </c>
      <c r="BD131" s="446">
        <f t="shared" si="363"/>
        <v>406.56635933812152</v>
      </c>
      <c r="BE131" s="463"/>
      <c r="BF131" s="556"/>
      <c r="BG131" s="458"/>
      <c r="BH131" s="462"/>
      <c r="BJ131" s="460">
        <v>0.16666666666666699</v>
      </c>
      <c r="BK131">
        <f t="shared" si="364"/>
        <v>93</v>
      </c>
      <c r="BL131">
        <f t="shared" si="339"/>
        <v>93.811129848229342</v>
      </c>
      <c r="BM131">
        <f t="shared" si="339"/>
        <v>89.337493118003309</v>
      </c>
      <c r="BN131">
        <f t="shared" si="339"/>
        <v>93.38492721577299</v>
      </c>
      <c r="BO131">
        <f t="shared" si="339"/>
        <v>92.597038815526219</v>
      </c>
      <c r="BP131">
        <f t="shared" si="339"/>
        <v>99.707709170624767</v>
      </c>
      <c r="BQ131">
        <f t="shared" si="340"/>
        <v>91.674622875692194</v>
      </c>
      <c r="BR131">
        <f t="shared" si="340"/>
        <v>97.133689839572185</v>
      </c>
      <c r="BS131">
        <f t="shared" si="340"/>
        <v>91.544998910437997</v>
      </c>
      <c r="BT131">
        <f t="shared" si="340"/>
        <v>95.34023668639054</v>
      </c>
      <c r="BU131">
        <f t="shared" si="340"/>
        <v>91.355097574320638</v>
      </c>
      <c r="BV131">
        <f t="shared" si="340"/>
        <v>101.05082155139473</v>
      </c>
      <c r="BW131" s="377">
        <f t="shared" si="341"/>
        <v>93.535176732233651</v>
      </c>
      <c r="BX131" s="365">
        <f t="shared" si="342"/>
        <v>2.9217922226793389</v>
      </c>
      <c r="BY131" s="592"/>
      <c r="BZ131" s="545"/>
      <c r="CA131" s="554"/>
      <c r="CB131" s="553"/>
      <c r="CD131" s="587">
        <v>0.16666666666666699</v>
      </c>
      <c r="CE131">
        <v>4624</v>
      </c>
      <c r="CF131">
        <v>5631</v>
      </c>
      <c r="CG131">
        <v>4907</v>
      </c>
      <c r="CH131">
        <v>4911</v>
      </c>
      <c r="CI131">
        <v>4625</v>
      </c>
      <c r="CJ131" s="379">
        <v>5151</v>
      </c>
      <c r="CK131" s="379">
        <v>4848</v>
      </c>
      <c r="CL131" s="379">
        <v>4372</v>
      </c>
      <c r="CM131" s="379">
        <v>4322</v>
      </c>
      <c r="CN131" s="379">
        <v>5262</v>
      </c>
      <c r="CO131" s="379">
        <v>5182</v>
      </c>
      <c r="CP131" s="379">
        <v>5493</v>
      </c>
      <c r="CQ131" s="447">
        <f t="shared" si="365"/>
        <v>4944</v>
      </c>
      <c r="CR131" s="446">
        <f t="shared" si="366"/>
        <v>416.02993773394371</v>
      </c>
      <c r="CS131" s="463"/>
      <c r="CT131" s="556"/>
      <c r="CU131" s="458"/>
      <c r="CV131" s="462"/>
      <c r="CX131" s="460">
        <v>0.16666666666666699</v>
      </c>
      <c r="CY131">
        <f t="shared" si="367"/>
        <v>94.367346938775512</v>
      </c>
      <c r="CZ131">
        <f t="shared" si="343"/>
        <v>94.957841483979763</v>
      </c>
      <c r="DA131">
        <f t="shared" si="343"/>
        <v>90.053220774454019</v>
      </c>
      <c r="DB131">
        <f t="shared" si="343"/>
        <v>90.491984521835263</v>
      </c>
      <c r="DC131">
        <f t="shared" si="343"/>
        <v>92.537014805922368</v>
      </c>
      <c r="DD131">
        <f t="shared" si="343"/>
        <v>94.099378881987576</v>
      </c>
      <c r="DE131">
        <f t="shared" si="344"/>
        <v>92.57208325377124</v>
      </c>
      <c r="DF131">
        <f t="shared" si="344"/>
        <v>93.518716577540104</v>
      </c>
      <c r="DG131">
        <f t="shared" si="344"/>
        <v>94.181738940945735</v>
      </c>
      <c r="DH131">
        <f t="shared" si="344"/>
        <v>97.300295857988161</v>
      </c>
      <c r="DI131">
        <f t="shared" si="344"/>
        <v>94.510304577785888</v>
      </c>
      <c r="DJ131">
        <f t="shared" si="344"/>
        <v>104.94841421474972</v>
      </c>
      <c r="DK131" s="377">
        <f t="shared" si="345"/>
        <v>93.508175146816882</v>
      </c>
      <c r="DL131" s="365">
        <f t="shared" si="346"/>
        <v>2.0464850047337313</v>
      </c>
      <c r="DM131" s="592"/>
      <c r="DN131" s="545"/>
      <c r="DO131" s="554"/>
      <c r="DP131" s="553"/>
      <c r="DR131" s="587">
        <v>0.16666666666666699</v>
      </c>
      <c r="DS131">
        <v>4599</v>
      </c>
      <c r="DT131">
        <v>5430</v>
      </c>
      <c r="DU131">
        <v>4825</v>
      </c>
      <c r="DV131">
        <v>4819</v>
      </c>
      <c r="DW131">
        <v>4605</v>
      </c>
      <c r="DX131" s="379">
        <v>5217</v>
      </c>
      <c r="DY131" s="379">
        <v>4986</v>
      </c>
      <c r="DZ131" s="379">
        <v>4396</v>
      </c>
      <c r="EA131" s="379">
        <v>4220</v>
      </c>
      <c r="EB131" s="379">
        <v>5143</v>
      </c>
      <c r="EC131" s="379">
        <v>4959</v>
      </c>
      <c r="ED131" s="379">
        <v>5391</v>
      </c>
      <c r="EE131" s="447">
        <f t="shared" si="368"/>
        <v>4882.5</v>
      </c>
      <c r="EF131" s="446">
        <f t="shared" si="369"/>
        <v>380.78256740082475</v>
      </c>
      <c r="EG131" s="463"/>
      <c r="EH131" s="556"/>
      <c r="EI131" s="458"/>
      <c r="EJ131" s="462"/>
      <c r="EL131" s="460">
        <v>0.16666666666666699</v>
      </c>
      <c r="EM131">
        <f t="shared" si="370"/>
        <v>93.857142857142861</v>
      </c>
      <c r="EN131">
        <f t="shared" si="370"/>
        <v>91.56829679595279</v>
      </c>
      <c r="EO131">
        <f t="shared" si="347"/>
        <v>88.548357496788398</v>
      </c>
      <c r="EP131">
        <f t="shared" si="347"/>
        <v>88.79675695596093</v>
      </c>
      <c r="EQ131">
        <f t="shared" si="347"/>
        <v>92.136854741896755</v>
      </c>
      <c r="ER131">
        <f t="shared" si="347"/>
        <v>95.305078553160399</v>
      </c>
      <c r="ES131">
        <f t="shared" si="348"/>
        <v>95.207179683024634</v>
      </c>
      <c r="ET131">
        <f t="shared" si="348"/>
        <v>94.032085561497325</v>
      </c>
      <c r="EU131">
        <f t="shared" si="348"/>
        <v>91.959032468947484</v>
      </c>
      <c r="EV131">
        <f t="shared" si="348"/>
        <v>95.099852071005913</v>
      </c>
      <c r="EW131">
        <f t="shared" si="348"/>
        <v>90.443188035746857</v>
      </c>
      <c r="EX131">
        <f t="shared" si="348"/>
        <v>102.99961788307222</v>
      </c>
      <c r="EY131" s="377">
        <f t="shared" si="349"/>
        <v>92.450347747374934</v>
      </c>
      <c r="EZ131" s="365">
        <f t="shared" si="350"/>
        <v>2.4692322003471983</v>
      </c>
      <c r="FA131" s="592"/>
      <c r="FB131" s="545"/>
      <c r="FC131" s="554"/>
      <c r="FD131" s="553"/>
      <c r="FF131" s="587">
        <v>0.16666666666666699</v>
      </c>
      <c r="FG131">
        <v>4462</v>
      </c>
      <c r="FH131">
        <v>5139</v>
      </c>
      <c r="FI131">
        <v>4613</v>
      </c>
      <c r="FJ131">
        <v>4759</v>
      </c>
      <c r="FK131">
        <v>4862</v>
      </c>
      <c r="FL131" s="379">
        <v>5148</v>
      </c>
      <c r="FM131" s="379">
        <v>4712</v>
      </c>
      <c r="FN131" s="379">
        <v>4511</v>
      </c>
      <c r="FO131" s="379">
        <v>4085</v>
      </c>
      <c r="FP131" s="379">
        <v>5070</v>
      </c>
      <c r="FQ131" s="379">
        <v>5038</v>
      </c>
      <c r="FR131" s="379">
        <v>5355</v>
      </c>
      <c r="FS131" s="447">
        <f t="shared" si="371"/>
        <v>4812.833333333333</v>
      </c>
      <c r="FT131" s="446">
        <f t="shared" si="372"/>
        <v>360.40957341066928</v>
      </c>
      <c r="FU131" s="463"/>
      <c r="FV131" s="556"/>
      <c r="FW131" s="458"/>
      <c r="FX131" s="462"/>
      <c r="FZ131" s="460">
        <v>0.16666666666666699</v>
      </c>
      <c r="GA131">
        <f t="shared" si="373"/>
        <v>91.061224489795919</v>
      </c>
      <c r="GB131">
        <f t="shared" si="351"/>
        <v>86.661045531197303</v>
      </c>
      <c r="GC131">
        <f t="shared" si="351"/>
        <v>84.657735364287021</v>
      </c>
      <c r="GD131">
        <f t="shared" si="351"/>
        <v>87.691173760825507</v>
      </c>
      <c r="GE131">
        <f t="shared" si="351"/>
        <v>97.278911564625844</v>
      </c>
      <c r="GF131">
        <f t="shared" si="351"/>
        <v>94.044574351479724</v>
      </c>
      <c r="GG131">
        <f t="shared" si="352"/>
        <v>89.975176627840369</v>
      </c>
      <c r="GH131">
        <f t="shared" si="352"/>
        <v>96.491978609625676</v>
      </c>
      <c r="GI131">
        <f t="shared" si="352"/>
        <v>89.017215079538019</v>
      </c>
      <c r="GJ131">
        <f t="shared" si="352"/>
        <v>93.75</v>
      </c>
      <c r="GK131">
        <f t="shared" si="352"/>
        <v>91.884005106693408</v>
      </c>
      <c r="GL131">
        <f t="shared" si="352"/>
        <v>102.31180741306841</v>
      </c>
      <c r="GM131" s="377">
        <f t="shared" si="353"/>
        <v>91.137549135082608</v>
      </c>
      <c r="GN131" s="365">
        <f t="shared" si="354"/>
        <v>4.0246299852413694</v>
      </c>
      <c r="GO131" s="592"/>
      <c r="GP131" s="545"/>
      <c r="GQ131" s="554"/>
      <c r="GR131" s="553"/>
      <c r="GT131" s="587">
        <v>0.16666666666666699</v>
      </c>
      <c r="GU131">
        <v>4653</v>
      </c>
      <c r="GV131">
        <v>4634</v>
      </c>
      <c r="GW131">
        <v>4838</v>
      </c>
      <c r="GX131">
        <v>4818</v>
      </c>
      <c r="GY131">
        <v>4938</v>
      </c>
      <c r="GZ131" s="379">
        <v>5179</v>
      </c>
      <c r="HA131" s="379">
        <v>4786</v>
      </c>
      <c r="HB131" s="379">
        <v>4405</v>
      </c>
      <c r="HC131" s="379">
        <v>4309</v>
      </c>
      <c r="HD131" s="379">
        <v>5086</v>
      </c>
      <c r="HE131">
        <v>5182</v>
      </c>
      <c r="HF131" s="379">
        <v>5346</v>
      </c>
      <c r="HG131" s="447">
        <f t="shared" si="374"/>
        <v>4847.833333333333</v>
      </c>
      <c r="HH131" s="446">
        <f t="shared" si="375"/>
        <v>317.56168572802397</v>
      </c>
      <c r="HI131" s="463"/>
      <c r="HJ131" s="556"/>
      <c r="HK131" s="458"/>
      <c r="HL131" s="462"/>
      <c r="HN131" s="460">
        <v>0.16666666666666699</v>
      </c>
      <c r="HO131">
        <f t="shared" si="355"/>
        <v>94.959183673469383</v>
      </c>
      <c r="HP131">
        <f t="shared" si="355"/>
        <v>78.145025295109619</v>
      </c>
      <c r="HQ131">
        <f t="shared" si="355"/>
        <v>88.786933382271982</v>
      </c>
      <c r="HR131">
        <f t="shared" si="355"/>
        <v>88.778330569375342</v>
      </c>
      <c r="HS131">
        <f t="shared" si="355"/>
        <v>98.799519807923161</v>
      </c>
      <c r="HT131">
        <f t="shared" si="355"/>
        <v>94.61088783339423</v>
      </c>
      <c r="HU131">
        <f t="shared" si="356"/>
        <v>91.388199350773348</v>
      </c>
      <c r="HV131">
        <f t="shared" si="356"/>
        <v>94.224598930481278</v>
      </c>
      <c r="HW131">
        <f t="shared" si="356"/>
        <v>93.898452821965577</v>
      </c>
      <c r="HX131">
        <f t="shared" si="356"/>
        <v>94.045857988165679</v>
      </c>
      <c r="HY131">
        <f t="shared" si="356"/>
        <v>94.510304577785888</v>
      </c>
      <c r="HZ131">
        <f t="shared" si="356"/>
        <v>102.13985479556744</v>
      </c>
      <c r="IA131" s="377">
        <f t="shared" si="357"/>
        <v>92.013390384610503</v>
      </c>
      <c r="IB131" s="365">
        <f t="shared" si="358"/>
        <v>5.4210949373837813</v>
      </c>
      <c r="IC131" s="592"/>
      <c r="ID131" s="545"/>
      <c r="IE131" s="554"/>
      <c r="IF131" s="553"/>
    </row>
    <row r="132" spans="2:240" ht="16.5" thickTop="1" thickBot="1" x14ac:dyDescent="0.4">
      <c r="B132" s="651">
        <v>0.180555555555556</v>
      </c>
      <c r="C132" s="379">
        <v>4836</v>
      </c>
      <c r="D132" s="379">
        <v>5467</v>
      </c>
      <c r="E132" s="379">
        <v>5181</v>
      </c>
      <c r="F132" s="379">
        <v>4885</v>
      </c>
      <c r="G132" s="379">
        <v>4085</v>
      </c>
      <c r="H132" s="379">
        <v>5131</v>
      </c>
      <c r="I132" s="379">
        <v>4625</v>
      </c>
      <c r="J132" s="379">
        <v>4439</v>
      </c>
      <c r="K132" s="379">
        <v>4188</v>
      </c>
      <c r="L132" s="379">
        <v>5175</v>
      </c>
      <c r="M132" s="379">
        <v>4846</v>
      </c>
      <c r="N132" s="379">
        <v>5271</v>
      </c>
      <c r="O132" s="447">
        <f t="shared" si="359"/>
        <v>4844.083333333333</v>
      </c>
      <c r="P132" s="446">
        <f t="shared" si="360"/>
        <v>436.52646662098971</v>
      </c>
      <c r="Q132" s="459" t="s">
        <v>183</v>
      </c>
      <c r="R132" s="458">
        <f>AVERAGE(C132:C134,D130:D132,E132:E134,F131:F133,G132:G134,H132:H134,I132:I134,N132:N134,M132:M134,L132:L134,K132:K134,J132:J134)</f>
        <v>4878.8888888888887</v>
      </c>
      <c r="S132" s="458">
        <f>STDEV(C132:N134)</f>
        <v>373.88448581100391</v>
      </c>
      <c r="T132" s="457">
        <f>S132/SQRT(10)</f>
        <v>118.2326556963679</v>
      </c>
      <c r="V132" s="615">
        <v>0.180555555555556</v>
      </c>
      <c r="W132">
        <f t="shared" si="361"/>
        <v>98.693877551020407</v>
      </c>
      <c r="X132">
        <f t="shared" si="361"/>
        <v>92.192242833052276</v>
      </c>
      <c r="Y132">
        <f t="shared" si="335"/>
        <v>95.081666360800142</v>
      </c>
      <c r="Z132">
        <f t="shared" si="335"/>
        <v>90.012898470609912</v>
      </c>
      <c r="AA132">
        <f t="shared" si="335"/>
        <v>81.732693077230891</v>
      </c>
      <c r="AB132">
        <f t="shared" si="335"/>
        <v>93.734015345268546</v>
      </c>
      <c r="AC132">
        <f t="shared" si="336"/>
        <v>88.313920183311055</v>
      </c>
      <c r="AD132">
        <f t="shared" si="336"/>
        <v>94.951871657754012</v>
      </c>
      <c r="AE132">
        <f t="shared" si="336"/>
        <v>91.261712791457839</v>
      </c>
      <c r="AF132">
        <f t="shared" si="336"/>
        <v>95.691568047337284</v>
      </c>
      <c r="AG132">
        <f t="shared" si="336"/>
        <v>88.38227247857013</v>
      </c>
      <c r="AH132">
        <f t="shared" si="336"/>
        <v>100.70691631639281</v>
      </c>
      <c r="AI132" s="377">
        <f t="shared" si="337"/>
        <v>91.822612617855683</v>
      </c>
      <c r="AJ132" s="365">
        <f t="shared" si="338"/>
        <v>4.6468257051246749</v>
      </c>
      <c r="AK132" s="591" t="s">
        <v>183</v>
      </c>
      <c r="AL132" s="545">
        <f>AVERAGE(W132:W134,X132:X134,Y132:Y134,Z132:Z134,AA132:AA134,AB132:AB134,AG132:AG134)</f>
        <v>91.970686924362852</v>
      </c>
      <c r="AM132" s="545">
        <f>STDEV(W132:AG134)</f>
        <v>4.6662136137357573</v>
      </c>
      <c r="AN132" s="548">
        <f>AM132/SQRT(10)</f>
        <v>1.4755863068290147</v>
      </c>
      <c r="AP132" s="590">
        <v>0.180555555555556</v>
      </c>
      <c r="AQ132">
        <v>4640</v>
      </c>
      <c r="AR132">
        <v>5497</v>
      </c>
      <c r="AS132">
        <v>4691</v>
      </c>
      <c r="AT132">
        <v>4906</v>
      </c>
      <c r="AU132">
        <v>4717</v>
      </c>
      <c r="AV132" s="379">
        <v>5164</v>
      </c>
      <c r="AW132" s="379">
        <v>4758</v>
      </c>
      <c r="AX132" s="379">
        <v>4406</v>
      </c>
      <c r="AY132" s="379">
        <v>4398</v>
      </c>
      <c r="AZ132" s="379">
        <v>5194</v>
      </c>
      <c r="BA132" s="379">
        <v>4883</v>
      </c>
      <c r="BB132" s="379">
        <v>5449</v>
      </c>
      <c r="BC132" s="447">
        <f t="shared" si="362"/>
        <v>4891.916666666667</v>
      </c>
      <c r="BD132" s="446">
        <f t="shared" si="363"/>
        <v>366.11683637711593</v>
      </c>
      <c r="BE132" s="459" t="s">
        <v>183</v>
      </c>
      <c r="BF132" s="458">
        <f>AVERAGE(AQ132:AQ134,AR132:AR134,AS132:AS134,AT132:AT134,AU132:AU134,AV132:AV134,AW132:AW134,BB132:BB134,BA132:BA134,AZ132:AZ134,AY132:AY134,AX132:AX134)</f>
        <v>4834.8055555555557</v>
      </c>
      <c r="BG132" s="458">
        <f>STDEV(AQ132:BB134)</f>
        <v>375.35916662345414</v>
      </c>
      <c r="BH132" s="457">
        <f>BG132/SQRT(10)</f>
        <v>118.69899071527693</v>
      </c>
      <c r="BJ132" s="615">
        <v>0.180555555555556</v>
      </c>
      <c r="BK132">
        <f t="shared" si="364"/>
        <v>94.693877551020407</v>
      </c>
      <c r="BL132">
        <f t="shared" si="339"/>
        <v>92.698145025295105</v>
      </c>
      <c r="BM132">
        <f t="shared" si="339"/>
        <v>86.089190677188469</v>
      </c>
      <c r="BN132">
        <f t="shared" si="339"/>
        <v>90.399852588907308</v>
      </c>
      <c r="BO132">
        <f t="shared" si="339"/>
        <v>94.377751100440179</v>
      </c>
      <c r="BP132">
        <f t="shared" si="339"/>
        <v>94.336865180854943</v>
      </c>
      <c r="BQ132">
        <f t="shared" si="340"/>
        <v>90.853542104258167</v>
      </c>
      <c r="BR132">
        <f t="shared" si="340"/>
        <v>94.245989304812838</v>
      </c>
      <c r="BS132">
        <f t="shared" si="340"/>
        <v>95.837873174983656</v>
      </c>
      <c r="BT132">
        <f t="shared" si="340"/>
        <v>96.042899408284015</v>
      </c>
      <c r="BU132">
        <f t="shared" si="340"/>
        <v>89.057085537114716</v>
      </c>
      <c r="BV132">
        <f t="shared" si="340"/>
        <v>104.10775697363393</v>
      </c>
      <c r="BW132" s="377">
        <f t="shared" si="341"/>
        <v>92.603006513923617</v>
      </c>
      <c r="BX132" s="365">
        <f t="shared" si="342"/>
        <v>3.137694383009948</v>
      </c>
      <c r="BY132" s="591" t="s">
        <v>183</v>
      </c>
      <c r="BZ132" s="545">
        <f>AVERAGE(BK132:BK134,BL132:BL134,BM132:BM134,BN132:BN134,BO132:BO134,BP132:BP134,BU132:BU134)</f>
        <v>90.420762785231219</v>
      </c>
      <c r="CA132" s="545">
        <f>STDEV(BK132:BU134)</f>
        <v>3.0325118704437091</v>
      </c>
      <c r="CB132" s="548">
        <f>CA132/SQRT(10)</f>
        <v>0.95896445420995668</v>
      </c>
      <c r="CD132" s="590">
        <v>0.180555555555556</v>
      </c>
      <c r="CE132">
        <v>4550</v>
      </c>
      <c r="CF132">
        <v>5393</v>
      </c>
      <c r="CG132">
        <v>4700</v>
      </c>
      <c r="CH132">
        <v>4943</v>
      </c>
      <c r="CI132">
        <v>4513</v>
      </c>
      <c r="CJ132" s="379">
        <v>5199</v>
      </c>
      <c r="CK132" s="379">
        <v>4875</v>
      </c>
      <c r="CL132" s="379">
        <v>4484</v>
      </c>
      <c r="CM132" s="379">
        <v>4372</v>
      </c>
      <c r="CN132" s="379">
        <v>5097</v>
      </c>
      <c r="CO132" s="379">
        <v>4984</v>
      </c>
      <c r="CP132" s="379">
        <v>5383</v>
      </c>
      <c r="CQ132" s="447">
        <f t="shared" si="365"/>
        <v>4874.416666666667</v>
      </c>
      <c r="CR132" s="446">
        <f t="shared" si="366"/>
        <v>352.95285761269832</v>
      </c>
      <c r="CS132" s="459" t="s">
        <v>183</v>
      </c>
      <c r="CT132" s="458">
        <f>AVERAGE(CE132:CE134,CF132:CF134,CG132:CG134,CH132:CH134,CI132:CI134,CJ132:CJ134,CK132:CK134,CP132:CP134,CO132:CO134,CN132:CN134,CM132:CM134,CL132:CL134)</f>
        <v>4823.8888888888887</v>
      </c>
      <c r="CU132" s="458">
        <f>STDEV(CE132:CP134)</f>
        <v>372.11832049019631</v>
      </c>
      <c r="CV132" s="457">
        <f>CU132/SQRT(10)</f>
        <v>117.67414518255251</v>
      </c>
      <c r="CX132" s="615">
        <v>0.180555555555556</v>
      </c>
      <c r="CY132">
        <f t="shared" si="367"/>
        <v>92.857142857142861</v>
      </c>
      <c r="CZ132">
        <f t="shared" si="343"/>
        <v>90.94435075885329</v>
      </c>
      <c r="DA132">
        <f t="shared" si="343"/>
        <v>86.254358597907881</v>
      </c>
      <c r="DB132">
        <f t="shared" si="343"/>
        <v>91.081628892574159</v>
      </c>
      <c r="DC132">
        <f t="shared" si="343"/>
        <v>90.296118447378944</v>
      </c>
      <c r="DD132">
        <f t="shared" si="343"/>
        <v>94.97625137011326</v>
      </c>
      <c r="DE132">
        <f t="shared" si="344"/>
        <v>93.087645598625173</v>
      </c>
      <c r="DF132">
        <f t="shared" si="344"/>
        <v>95.914438502673789</v>
      </c>
      <c r="DG132">
        <f t="shared" si="344"/>
        <v>95.271300937023312</v>
      </c>
      <c r="DH132">
        <f t="shared" si="344"/>
        <v>94.249260355029591</v>
      </c>
      <c r="DI132">
        <f t="shared" si="344"/>
        <v>90.899142805033733</v>
      </c>
      <c r="DJ132">
        <f t="shared" si="344"/>
        <v>102.84677111196025</v>
      </c>
      <c r="DK132" s="377">
        <f t="shared" si="345"/>
        <v>92.348330829305084</v>
      </c>
      <c r="DL132" s="365">
        <f t="shared" si="346"/>
        <v>2.8215202747642945</v>
      </c>
      <c r="DM132" s="591" t="s">
        <v>183</v>
      </c>
      <c r="DN132" s="545">
        <f>AVERAGE(CY132:CY134,CZ132:CZ134,DA132:DA134,DB132:DB134,DC132:DC134,DD132:DD134,DI132:DI134)</f>
        <v>90.279385177524574</v>
      </c>
      <c r="DO132" s="545">
        <f>STDEV(CY132:DI134)</f>
        <v>3.0209393496832284</v>
      </c>
      <c r="DP132" s="548">
        <f>DO132/SQRT(10)</f>
        <v>0.95530490182268646</v>
      </c>
      <c r="DR132" s="590">
        <v>0.180555555555556</v>
      </c>
      <c r="DS132">
        <v>4643</v>
      </c>
      <c r="DT132">
        <v>5353</v>
      </c>
      <c r="DU132">
        <v>4578</v>
      </c>
      <c r="DV132">
        <v>4729</v>
      </c>
      <c r="DW132">
        <v>4601</v>
      </c>
      <c r="DX132" s="379">
        <v>5158</v>
      </c>
      <c r="DY132" s="379">
        <v>4753</v>
      </c>
      <c r="DZ132" s="379">
        <v>4328</v>
      </c>
      <c r="EA132" s="379">
        <v>4348</v>
      </c>
      <c r="EB132" s="379">
        <v>5031</v>
      </c>
      <c r="EC132" s="379">
        <v>4933</v>
      </c>
      <c r="ED132" s="379">
        <v>5507</v>
      </c>
      <c r="EE132" s="447">
        <f t="shared" si="368"/>
        <v>4830.166666666667</v>
      </c>
      <c r="EF132" s="446">
        <f t="shared" si="369"/>
        <v>374.38721650022705</v>
      </c>
      <c r="EG132" s="459" t="s">
        <v>183</v>
      </c>
      <c r="EH132" s="458">
        <f>AVERAGE(DS132:DS134,DT131:DT133,DU132:DU134,DV132:DV134,DW132:DW134,DX132:DX134,DY132:DY134,ED132:ED134,EC132:EC134,EB132:EB134,EA132:EA134,DZ132:DZ134)</f>
        <v>4801.6388888888887</v>
      </c>
      <c r="EI132" s="458">
        <f>STDEV(DS132:ED134)</f>
        <v>392.37302768812077</v>
      </c>
      <c r="EJ132" s="457">
        <f>EI132/SQRT(10)</f>
        <v>124.07924599107731</v>
      </c>
      <c r="EL132" s="615">
        <v>0.180555555555556</v>
      </c>
      <c r="EM132">
        <f t="shared" si="370"/>
        <v>94.755102040816325</v>
      </c>
      <c r="EN132">
        <f t="shared" si="370"/>
        <v>90.269814502529513</v>
      </c>
      <c r="EO132">
        <f t="shared" si="347"/>
        <v>84.015415672600483</v>
      </c>
      <c r="EP132">
        <f t="shared" si="347"/>
        <v>87.138382163257788</v>
      </c>
      <c r="EQ132">
        <f t="shared" si="347"/>
        <v>92.056822729091635</v>
      </c>
      <c r="ER132">
        <f t="shared" si="347"/>
        <v>94.22725611983924</v>
      </c>
      <c r="ES132">
        <f t="shared" si="348"/>
        <v>90.758067595951886</v>
      </c>
      <c r="ET132">
        <f t="shared" si="348"/>
        <v>92.577540106951872</v>
      </c>
      <c r="EU132">
        <f t="shared" si="348"/>
        <v>94.748311178906079</v>
      </c>
      <c r="EV132">
        <f t="shared" si="348"/>
        <v>93.02884615384616</v>
      </c>
      <c r="EW132">
        <f t="shared" si="348"/>
        <v>89.968995075688497</v>
      </c>
      <c r="EX132">
        <f t="shared" si="348"/>
        <v>105.21589606419563</v>
      </c>
      <c r="EY132" s="377">
        <f t="shared" si="349"/>
        <v>91.231323030861773</v>
      </c>
      <c r="EZ132" s="365">
        <f t="shared" si="350"/>
        <v>3.3324181000492699</v>
      </c>
      <c r="FA132" s="591" t="s">
        <v>183</v>
      </c>
      <c r="FB132" s="545">
        <f>AVERAGE(EM132:EM134,EN132:EN134,EO132:EO134,EP132:EP134,EQ132:EQ134,ER132:ER134,EW132:EW134)</f>
        <v>89.933631714884925</v>
      </c>
      <c r="FC132" s="545">
        <f>STDEV(EM132:EW134)</f>
        <v>3.3320767607064306</v>
      </c>
      <c r="FD132" s="548">
        <f>FC132/SQRT(10)</f>
        <v>1.0536951902348164</v>
      </c>
      <c r="FF132" s="590">
        <v>0.180555555555556</v>
      </c>
      <c r="FG132">
        <v>4296</v>
      </c>
      <c r="FH132">
        <v>5238</v>
      </c>
      <c r="FI132">
        <v>4810</v>
      </c>
      <c r="FJ132">
        <v>4659</v>
      </c>
      <c r="FK132">
        <v>4672</v>
      </c>
      <c r="FL132" s="379">
        <v>5149</v>
      </c>
      <c r="FM132" s="379">
        <v>4741</v>
      </c>
      <c r="FN132" s="379">
        <v>4403</v>
      </c>
      <c r="FO132" s="379">
        <v>4283</v>
      </c>
      <c r="FP132" s="379">
        <v>4999</v>
      </c>
      <c r="FQ132" s="379">
        <v>5040</v>
      </c>
      <c r="FR132" s="379">
        <v>5357</v>
      </c>
      <c r="FS132" s="447">
        <f t="shared" si="371"/>
        <v>4803.916666666667</v>
      </c>
      <c r="FT132" s="446">
        <f t="shared" si="372"/>
        <v>361.77226848174013</v>
      </c>
      <c r="FU132" s="459" t="s">
        <v>183</v>
      </c>
      <c r="FV132" s="458">
        <f>AVERAGE(FG132:FG134,FH132:FH134,FI132:FI134,FJ132:FJ134,FK132:FK134,FL132:FL134,FM132:FM134,FR132:FR134,FQ132:FQ134,FP132:FP134,FO132:FO134,FN132:FN134)</f>
        <v>4752.8055555555557</v>
      </c>
      <c r="FW132" s="458">
        <f>STDEV(FG132:FR134)</f>
        <v>400.99083134829505</v>
      </c>
      <c r="FX132" s="457">
        <f>FW132/SQRT(10)</f>
        <v>126.80443479050597</v>
      </c>
      <c r="FZ132" s="615">
        <v>0.180555555555556</v>
      </c>
      <c r="GA132">
        <f t="shared" si="373"/>
        <v>87.673469387755105</v>
      </c>
      <c r="GB132">
        <f t="shared" si="351"/>
        <v>88.330522765598658</v>
      </c>
      <c r="GC132">
        <f t="shared" si="351"/>
        <v>88.273077628922735</v>
      </c>
      <c r="GD132">
        <f t="shared" si="351"/>
        <v>85.848535102266439</v>
      </c>
      <c r="GE132">
        <f t="shared" si="351"/>
        <v>93.47739095638255</v>
      </c>
      <c r="GF132">
        <f t="shared" si="351"/>
        <v>94.06284252831567</v>
      </c>
      <c r="GG132">
        <f t="shared" si="352"/>
        <v>90.528928776016798</v>
      </c>
      <c r="GH132">
        <f t="shared" si="352"/>
        <v>94.181818181818173</v>
      </c>
      <c r="GI132">
        <f t="shared" si="352"/>
        <v>93.331880584005233</v>
      </c>
      <c r="GJ132">
        <f t="shared" si="352"/>
        <v>92.437130177514788</v>
      </c>
      <c r="GK132">
        <f t="shared" si="352"/>
        <v>91.920481488236376</v>
      </c>
      <c r="GL132">
        <f t="shared" si="352"/>
        <v>102.35001910584639</v>
      </c>
      <c r="GM132" s="377">
        <f t="shared" si="353"/>
        <v>90.915097961530222</v>
      </c>
      <c r="GN132" s="365">
        <f t="shared" si="354"/>
        <v>2.9377025144109066</v>
      </c>
      <c r="GO132" s="591" t="s">
        <v>183</v>
      </c>
      <c r="GP132" s="545">
        <f>AVERAGE(GA132:GA134,GB132:GB134,GC132:GC134,GD132:GD134,GE132:GE134,GF132:GF134,GK132:GK134)</f>
        <v>88.619320397980687</v>
      </c>
      <c r="GQ132" s="545">
        <f>STDEV(GA132:GK134)</f>
        <v>3.8707776963994553</v>
      </c>
      <c r="GR132" s="548">
        <f>GQ132/SQRT(10)</f>
        <v>1.2240473836802019</v>
      </c>
      <c r="GT132" s="590">
        <v>0.180555555555556</v>
      </c>
      <c r="GU132">
        <v>4463</v>
      </c>
      <c r="GV132">
        <v>4838</v>
      </c>
      <c r="GW132">
        <v>4836</v>
      </c>
      <c r="GX132">
        <v>4643</v>
      </c>
      <c r="GY132">
        <v>4756</v>
      </c>
      <c r="GZ132" s="379">
        <v>5087</v>
      </c>
      <c r="HA132" s="379">
        <v>4949</v>
      </c>
      <c r="HB132" s="379">
        <v>4423</v>
      </c>
      <c r="HC132" s="379">
        <v>4297</v>
      </c>
      <c r="HD132" s="379">
        <v>5148</v>
      </c>
      <c r="HE132" s="379">
        <v>5024</v>
      </c>
      <c r="HF132" s="379">
        <v>5333</v>
      </c>
      <c r="HG132" s="447">
        <f t="shared" si="374"/>
        <v>4816.416666666667</v>
      </c>
      <c r="HH132" s="446">
        <f t="shared" si="375"/>
        <v>315.47034389746983</v>
      </c>
      <c r="HI132" s="459" t="s">
        <v>183</v>
      </c>
      <c r="HJ132" s="458">
        <f>AVERAGE(GU131:GU133,GV132:GV134,GW132:GW134,GX132:GX134,GY132:GY134,GZ132:GZ134,HA132:HA134,HF132:HF134,HE132:HE134,HD132:HD134,HC132:HC134,HB132:HB134)</f>
        <v>4767.9722222222226</v>
      </c>
      <c r="HK132" s="458">
        <f>STDEV(GU132:HF134)</f>
        <v>329.42965022056597</v>
      </c>
      <c r="HL132" s="457">
        <f>HK132/SQRT(10)</f>
        <v>104.1748023489579</v>
      </c>
      <c r="HN132" s="615">
        <v>0.180555555555556</v>
      </c>
      <c r="HO132">
        <f t="shared" si="355"/>
        <v>91.081632653061234</v>
      </c>
      <c r="HP132">
        <f t="shared" si="355"/>
        <v>81.585160202360868</v>
      </c>
      <c r="HQ132">
        <f t="shared" si="355"/>
        <v>88.750229399889889</v>
      </c>
      <c r="HR132">
        <f t="shared" si="355"/>
        <v>85.553712916896998</v>
      </c>
      <c r="HS132">
        <f t="shared" si="355"/>
        <v>95.158063225290107</v>
      </c>
      <c r="HT132">
        <f t="shared" si="355"/>
        <v>92.930215564486659</v>
      </c>
      <c r="HU132">
        <f t="shared" si="356"/>
        <v>94.500668321558152</v>
      </c>
      <c r="HV132">
        <f t="shared" si="356"/>
        <v>94.609625668449198</v>
      </c>
      <c r="HW132">
        <f t="shared" si="356"/>
        <v>93.636957942906946</v>
      </c>
      <c r="HX132">
        <f t="shared" si="356"/>
        <v>95.192307692307693</v>
      </c>
      <c r="HY132">
        <f t="shared" si="356"/>
        <v>91.628670435892758</v>
      </c>
      <c r="HZ132">
        <f t="shared" si="356"/>
        <v>101.8914787925105</v>
      </c>
      <c r="IA132" s="377">
        <f t="shared" si="357"/>
        <v>91.329749456645501</v>
      </c>
      <c r="IB132" s="365">
        <f t="shared" si="358"/>
        <v>4.3976904947438529</v>
      </c>
      <c r="IC132" s="591" t="s">
        <v>183</v>
      </c>
      <c r="ID132" s="545">
        <f>AVERAGE(HO132:HO134,HP132:HP134,HQ132:HQ134,HR132:HR134,HS132:HS134,HT132:HT134,HY132:HY134)</f>
        <v>88.561677572228717</v>
      </c>
      <c r="IE132" s="545">
        <f>STDEV(HO132:HY134)</f>
        <v>5.1028916195082878</v>
      </c>
      <c r="IF132" s="548">
        <f>IE132/SQRT(10)</f>
        <v>1.6136760170631499</v>
      </c>
    </row>
    <row r="133" spans="2:240" ht="16.5" thickTop="1" thickBot="1" x14ac:dyDescent="0.4">
      <c r="B133" s="653">
        <v>0.194444444444445</v>
      </c>
      <c r="C133" s="379">
        <v>4495</v>
      </c>
      <c r="D133" s="379">
        <v>5351</v>
      </c>
      <c r="E133" s="379">
        <v>4654</v>
      </c>
      <c r="F133" s="379">
        <v>4855</v>
      </c>
      <c r="G133" s="379">
        <v>5477</v>
      </c>
      <c r="H133" s="393">
        <v>5018</v>
      </c>
      <c r="I133" s="393">
        <v>4766</v>
      </c>
      <c r="J133" s="393">
        <v>4313</v>
      </c>
      <c r="K133" s="393">
        <v>4497</v>
      </c>
      <c r="L133" s="393">
        <v>4958</v>
      </c>
      <c r="M133" s="393">
        <v>5137</v>
      </c>
      <c r="N133" s="379">
        <v>5314</v>
      </c>
      <c r="O133" s="447">
        <f t="shared" si="359"/>
        <v>4902.916666666667</v>
      </c>
      <c r="P133" s="446">
        <f t="shared" si="360"/>
        <v>373.2633626258916</v>
      </c>
      <c r="Q133" s="455"/>
      <c r="R133" s="458"/>
      <c r="S133" s="454"/>
      <c r="T133" s="453"/>
      <c r="V133" s="448">
        <v>0.194444444444445</v>
      </c>
      <c r="W133">
        <f t="shared" si="361"/>
        <v>91.734693877551024</v>
      </c>
      <c r="X133">
        <f t="shared" si="361"/>
        <v>90.236087689713315</v>
      </c>
      <c r="Y133">
        <f t="shared" si="335"/>
        <v>85.410167003119838</v>
      </c>
      <c r="Z133">
        <f t="shared" si="335"/>
        <v>89.460106873042207</v>
      </c>
      <c r="AA133">
        <f t="shared" si="335"/>
        <v>109.58383353341337</v>
      </c>
      <c r="AB133">
        <f t="shared" si="335"/>
        <v>91.669711362805998</v>
      </c>
      <c r="AC133">
        <f t="shared" si="336"/>
        <v>91.006301317548207</v>
      </c>
      <c r="AD133">
        <f t="shared" si="336"/>
        <v>92.256684491978618</v>
      </c>
      <c r="AE133">
        <f t="shared" si="336"/>
        <v>97.995205927217256</v>
      </c>
      <c r="AF133">
        <f t="shared" si="336"/>
        <v>91.678994082840234</v>
      </c>
      <c r="AG133">
        <f t="shared" si="336"/>
        <v>93.689585993069485</v>
      </c>
      <c r="AH133">
        <f t="shared" si="336"/>
        <v>101.5284677111196</v>
      </c>
      <c r="AI133" s="377">
        <f t="shared" si="337"/>
        <v>93.156488377481779</v>
      </c>
      <c r="AJ133" s="365">
        <f t="shared" si="338"/>
        <v>6.2257567171511203</v>
      </c>
      <c r="AK133" s="546"/>
      <c r="AL133" s="545"/>
      <c r="AM133" s="544"/>
      <c r="AN133" s="543"/>
      <c r="AP133" s="587">
        <v>0.194444444444445</v>
      </c>
      <c r="AQ133">
        <v>4535</v>
      </c>
      <c r="AR133">
        <v>5451</v>
      </c>
      <c r="AS133">
        <v>4754</v>
      </c>
      <c r="AT133">
        <v>4815</v>
      </c>
      <c r="AU133">
        <v>4462</v>
      </c>
      <c r="AV133" s="393">
        <v>5057</v>
      </c>
      <c r="AW133" s="393">
        <v>4808</v>
      </c>
      <c r="AX133" s="393">
        <v>4457</v>
      </c>
      <c r="AY133" s="393">
        <v>4421</v>
      </c>
      <c r="AZ133" s="393">
        <v>5157</v>
      </c>
      <c r="BA133" s="393">
        <v>5047</v>
      </c>
      <c r="BB133" s="393">
        <v>5317</v>
      </c>
      <c r="BC133" s="447">
        <f t="shared" si="362"/>
        <v>4856.75</v>
      </c>
      <c r="BD133" s="446">
        <f t="shared" si="363"/>
        <v>350.98747063884565</v>
      </c>
      <c r="BE133" s="455"/>
      <c r="BF133" s="458"/>
      <c r="BG133" s="454"/>
      <c r="BH133" s="453"/>
      <c r="BJ133" s="448">
        <v>0.194444444444445</v>
      </c>
      <c r="BK133">
        <f t="shared" si="364"/>
        <v>92.551020408163268</v>
      </c>
      <c r="BL133">
        <f t="shared" si="339"/>
        <v>91.922428330522763</v>
      </c>
      <c r="BM133">
        <f t="shared" si="339"/>
        <v>87.245366122224269</v>
      </c>
      <c r="BN133">
        <f t="shared" si="339"/>
        <v>88.723051409618563</v>
      </c>
      <c r="BO133">
        <f t="shared" si="339"/>
        <v>89.275710284113643</v>
      </c>
      <c r="BP133">
        <f t="shared" si="339"/>
        <v>92.382170259408113</v>
      </c>
      <c r="BQ133">
        <f t="shared" si="340"/>
        <v>91.808287187320985</v>
      </c>
      <c r="BR133">
        <f t="shared" si="340"/>
        <v>95.336898395721931</v>
      </c>
      <c r="BS133">
        <f t="shared" si="340"/>
        <v>96.339071693179349</v>
      </c>
      <c r="BT133">
        <f t="shared" si="340"/>
        <v>95.35872781065089</v>
      </c>
      <c r="BU133">
        <f t="shared" si="340"/>
        <v>92.048148823636694</v>
      </c>
      <c r="BV133">
        <f t="shared" si="340"/>
        <v>101.58578525028659</v>
      </c>
      <c r="BW133" s="377">
        <f t="shared" si="341"/>
        <v>92.090080065869131</v>
      </c>
      <c r="BX133" s="365">
        <f t="shared" si="342"/>
        <v>2.8708132100828392</v>
      </c>
      <c r="BY133" s="546"/>
      <c r="BZ133" s="545"/>
      <c r="CA133" s="544"/>
      <c r="CB133" s="543"/>
      <c r="CD133" s="587">
        <v>0.194444444444445</v>
      </c>
      <c r="CE133">
        <v>4590</v>
      </c>
      <c r="CF133">
        <v>5392</v>
      </c>
      <c r="CG133">
        <v>4761</v>
      </c>
      <c r="CH133">
        <v>4729</v>
      </c>
      <c r="CI133">
        <v>4486</v>
      </c>
      <c r="CJ133" s="393">
        <v>5100</v>
      </c>
      <c r="CK133" s="393">
        <v>4811</v>
      </c>
      <c r="CL133" s="393">
        <v>4250</v>
      </c>
      <c r="CM133" s="393">
        <v>4335</v>
      </c>
      <c r="CN133" s="393">
        <v>5126</v>
      </c>
      <c r="CO133" s="393">
        <v>5146</v>
      </c>
      <c r="CP133" s="393">
        <v>5299</v>
      </c>
      <c r="CQ133" s="447">
        <f t="shared" si="365"/>
        <v>4835.416666666667</v>
      </c>
      <c r="CR133" s="446">
        <f t="shared" si="366"/>
        <v>377.61318792776518</v>
      </c>
      <c r="CS133" s="455"/>
      <c r="CT133" s="458"/>
      <c r="CU133" s="454"/>
      <c r="CV133" s="453"/>
      <c r="CX133" s="448">
        <v>0.194444444444445</v>
      </c>
      <c r="CY133">
        <f t="shared" si="367"/>
        <v>93.673469387755105</v>
      </c>
      <c r="CZ133">
        <f t="shared" si="343"/>
        <v>90.927487352445198</v>
      </c>
      <c r="DA133">
        <f t="shared" si="343"/>
        <v>87.373830060561573</v>
      </c>
      <c r="DB133">
        <f t="shared" si="343"/>
        <v>87.138382163257788</v>
      </c>
      <c r="DC133">
        <f t="shared" si="343"/>
        <v>89.755902360944376</v>
      </c>
      <c r="DD133">
        <f t="shared" si="343"/>
        <v>93.16770186335404</v>
      </c>
      <c r="DE133">
        <f t="shared" si="344"/>
        <v>91.865571892304757</v>
      </c>
      <c r="DF133">
        <f t="shared" si="344"/>
        <v>90.909090909090907</v>
      </c>
      <c r="DG133">
        <f t="shared" si="344"/>
        <v>94.465025059925907</v>
      </c>
      <c r="DH133">
        <f t="shared" si="344"/>
        <v>94.785502958579883</v>
      </c>
      <c r="DI133">
        <f t="shared" si="344"/>
        <v>93.853729710012772</v>
      </c>
      <c r="DJ133">
        <f t="shared" si="344"/>
        <v>101.24188001528466</v>
      </c>
      <c r="DK133" s="377">
        <f t="shared" si="345"/>
        <v>91.628699428930204</v>
      </c>
      <c r="DL133" s="365">
        <f t="shared" si="346"/>
        <v>2.6898029434762343</v>
      </c>
      <c r="DM133" s="546"/>
      <c r="DN133" s="545"/>
      <c r="DO133" s="544"/>
      <c r="DP133" s="543"/>
      <c r="DR133" s="587">
        <v>0.194444444444445</v>
      </c>
      <c r="DS133">
        <v>4522</v>
      </c>
      <c r="DT133">
        <v>5463</v>
      </c>
      <c r="DU133">
        <v>4640</v>
      </c>
      <c r="DV133">
        <v>4611</v>
      </c>
      <c r="DW133">
        <v>4661</v>
      </c>
      <c r="DX133" s="393">
        <v>5179</v>
      </c>
      <c r="DY133" s="393">
        <v>4874</v>
      </c>
      <c r="DZ133" s="393">
        <v>4419</v>
      </c>
      <c r="EA133" s="393">
        <v>4174</v>
      </c>
      <c r="EB133" s="393">
        <v>5025</v>
      </c>
      <c r="EC133" s="393">
        <v>4922</v>
      </c>
      <c r="ED133" s="393">
        <v>5389</v>
      </c>
      <c r="EE133" s="447">
        <f t="shared" si="368"/>
        <v>4823.25</v>
      </c>
      <c r="EF133" s="446">
        <f t="shared" si="369"/>
        <v>391.91746000216096</v>
      </c>
      <c r="EG133" s="455"/>
      <c r="EH133" s="458"/>
      <c r="EI133" s="454"/>
      <c r="EJ133" s="453"/>
      <c r="EL133" s="448">
        <v>0.194444444444445</v>
      </c>
      <c r="EM133">
        <f t="shared" si="370"/>
        <v>92.285714285714278</v>
      </c>
      <c r="EN133">
        <f t="shared" si="370"/>
        <v>92.124789207419894</v>
      </c>
      <c r="EO133">
        <f t="shared" si="347"/>
        <v>85.153239126445229</v>
      </c>
      <c r="EP133">
        <f t="shared" si="347"/>
        <v>84.964068546158103</v>
      </c>
      <c r="EQ133">
        <f t="shared" si="347"/>
        <v>93.257302921168474</v>
      </c>
      <c r="ER133">
        <f t="shared" si="347"/>
        <v>94.61088783339423</v>
      </c>
      <c r="ES133">
        <f t="shared" si="348"/>
        <v>93.068550696963911</v>
      </c>
      <c r="ET133">
        <f t="shared" si="348"/>
        <v>94.524064171122987</v>
      </c>
      <c r="EU133">
        <f t="shared" si="348"/>
        <v>90.956635432556112</v>
      </c>
      <c r="EV133">
        <f t="shared" si="348"/>
        <v>92.917899408284015</v>
      </c>
      <c r="EW133">
        <f t="shared" si="348"/>
        <v>89.768374977202257</v>
      </c>
      <c r="EX133">
        <f t="shared" si="348"/>
        <v>102.96140619029424</v>
      </c>
      <c r="EY133" s="377">
        <f t="shared" si="349"/>
        <v>91.239229691493605</v>
      </c>
      <c r="EZ133" s="365">
        <f t="shared" si="350"/>
        <v>3.3605762962559531</v>
      </c>
      <c r="FA133" s="546"/>
      <c r="FB133" s="545"/>
      <c r="FC133" s="544"/>
      <c r="FD133" s="543"/>
      <c r="FF133" s="587">
        <v>0.194444444444445</v>
      </c>
      <c r="FG133">
        <v>4318</v>
      </c>
      <c r="FH133">
        <v>4955</v>
      </c>
      <c r="FI133">
        <v>4569</v>
      </c>
      <c r="FJ133">
        <v>4569</v>
      </c>
      <c r="FK133">
        <v>4595</v>
      </c>
      <c r="FL133" s="393">
        <v>5123</v>
      </c>
      <c r="FM133" s="393">
        <v>4760</v>
      </c>
      <c r="FN133" s="393">
        <v>4265</v>
      </c>
      <c r="FO133" s="393">
        <v>4158</v>
      </c>
      <c r="FP133" s="393">
        <v>5000</v>
      </c>
      <c r="FQ133" s="393">
        <v>4907</v>
      </c>
      <c r="FR133" s="393">
        <v>5404</v>
      </c>
      <c r="FS133" s="447">
        <f t="shared" si="371"/>
        <v>4718.583333333333</v>
      </c>
      <c r="FT133" s="446">
        <f t="shared" si="372"/>
        <v>374.91028219691401</v>
      </c>
      <c r="FU133" s="455"/>
      <c r="FV133" s="458"/>
      <c r="FW133" s="454"/>
      <c r="FX133" s="453"/>
      <c r="FZ133" s="448">
        <v>0.194444444444445</v>
      </c>
      <c r="GA133">
        <f t="shared" si="373"/>
        <v>88.122448979591837</v>
      </c>
      <c r="GB133">
        <f t="shared" si="351"/>
        <v>83.558178752107921</v>
      </c>
      <c r="GC133">
        <f t="shared" si="351"/>
        <v>83.850247751881085</v>
      </c>
      <c r="GD133">
        <f t="shared" si="351"/>
        <v>84.190160309563296</v>
      </c>
      <c r="GE133">
        <f t="shared" si="351"/>
        <v>91.936774709883949</v>
      </c>
      <c r="GF133">
        <f t="shared" si="351"/>
        <v>93.587869930580922</v>
      </c>
      <c r="GG133">
        <f t="shared" si="352"/>
        <v>90.891731907580677</v>
      </c>
      <c r="GH133">
        <f t="shared" si="352"/>
        <v>91.229946524064175</v>
      </c>
      <c r="GI133">
        <f t="shared" si="352"/>
        <v>90.60797559381129</v>
      </c>
      <c r="GJ133">
        <f t="shared" si="352"/>
        <v>92.455621301775153</v>
      </c>
      <c r="GK133">
        <f t="shared" si="352"/>
        <v>89.494802115630137</v>
      </c>
      <c r="GL133">
        <f t="shared" si="352"/>
        <v>103.24799388612915</v>
      </c>
      <c r="GM133" s="377">
        <f t="shared" si="353"/>
        <v>89.08415980695186</v>
      </c>
      <c r="GN133" s="365">
        <f t="shared" si="354"/>
        <v>3.6463179960072267</v>
      </c>
      <c r="GO133" s="546"/>
      <c r="GP133" s="545"/>
      <c r="GQ133" s="544"/>
      <c r="GR133" s="543"/>
      <c r="GT133" s="587">
        <v>0.194444444444445</v>
      </c>
      <c r="GU133">
        <v>4394</v>
      </c>
      <c r="GV133">
        <v>4945</v>
      </c>
      <c r="GW133">
        <v>4545</v>
      </c>
      <c r="GX133">
        <v>4562</v>
      </c>
      <c r="GY133">
        <v>4619</v>
      </c>
      <c r="GZ133" s="393">
        <v>5118</v>
      </c>
      <c r="HA133" s="393">
        <v>4626</v>
      </c>
      <c r="HB133" s="393">
        <v>4435</v>
      </c>
      <c r="HC133" s="393">
        <v>4385</v>
      </c>
      <c r="HD133" s="393">
        <v>5081</v>
      </c>
      <c r="HE133" s="379">
        <v>5226</v>
      </c>
      <c r="HF133" s="393">
        <v>5261</v>
      </c>
      <c r="HG133" s="447">
        <f t="shared" si="374"/>
        <v>4766.416666666667</v>
      </c>
      <c r="HH133" s="446">
        <f t="shared" si="375"/>
        <v>335.28345086544675</v>
      </c>
      <c r="HI133" s="455"/>
      <c r="HJ133" s="458"/>
      <c r="HK133" s="454"/>
      <c r="HL133" s="453"/>
      <c r="HN133" s="448">
        <v>0.194444444444445</v>
      </c>
      <c r="HO133">
        <f t="shared" si="355"/>
        <v>89.673469387755105</v>
      </c>
      <c r="HP133">
        <f t="shared" si="355"/>
        <v>83.389544688026987</v>
      </c>
      <c r="HQ133">
        <f t="shared" si="355"/>
        <v>83.40979996329601</v>
      </c>
      <c r="HR133">
        <f t="shared" si="355"/>
        <v>84.06117560346415</v>
      </c>
      <c r="HS133">
        <f t="shared" si="355"/>
        <v>92.416966786714681</v>
      </c>
      <c r="HT133">
        <f t="shared" si="355"/>
        <v>93.496529046401164</v>
      </c>
      <c r="HU133">
        <f t="shared" si="356"/>
        <v>88.333015084972317</v>
      </c>
      <c r="HV133">
        <f t="shared" si="356"/>
        <v>94.866310160427801</v>
      </c>
      <c r="HW133">
        <f t="shared" si="356"/>
        <v>95.554587056003484</v>
      </c>
      <c r="HX133">
        <f t="shared" si="356"/>
        <v>93.953402366863898</v>
      </c>
      <c r="HY133">
        <f t="shared" si="356"/>
        <v>95.312784971730807</v>
      </c>
      <c r="HZ133">
        <f t="shared" si="356"/>
        <v>100.51585785250288</v>
      </c>
      <c r="IA133" s="377">
        <f t="shared" si="357"/>
        <v>90.406144101423308</v>
      </c>
      <c r="IB133" s="365">
        <f t="shared" si="358"/>
        <v>4.8982282405414139</v>
      </c>
      <c r="IC133" s="546"/>
      <c r="ID133" s="545"/>
      <c r="IE133" s="544"/>
      <c r="IF133" s="543"/>
    </row>
    <row r="134" spans="2:240" ht="16.5" thickTop="1" thickBot="1" x14ac:dyDescent="0.4">
      <c r="B134" s="686">
        <v>0.20833333333333301</v>
      </c>
      <c r="C134" s="379">
        <v>4537</v>
      </c>
      <c r="D134" s="379">
        <v>5383</v>
      </c>
      <c r="E134" s="379">
        <v>5009</v>
      </c>
      <c r="F134" s="379">
        <v>4730</v>
      </c>
      <c r="G134" s="379">
        <v>4889</v>
      </c>
      <c r="H134" s="379">
        <v>4922</v>
      </c>
      <c r="I134" s="379">
        <v>4754</v>
      </c>
      <c r="J134" s="379">
        <v>4346</v>
      </c>
      <c r="K134" s="379">
        <v>4320</v>
      </c>
      <c r="L134" s="379">
        <v>5100</v>
      </c>
      <c r="M134" s="379">
        <v>4912</v>
      </c>
      <c r="N134" s="393">
        <v>5297</v>
      </c>
      <c r="O134" s="447">
        <f t="shared" si="359"/>
        <v>4849.916666666667</v>
      </c>
      <c r="P134" s="446">
        <f t="shared" si="360"/>
        <v>335.57669719003093</v>
      </c>
      <c r="Q134" s="445"/>
      <c r="R134" s="443"/>
      <c r="S134" s="443"/>
      <c r="T134" s="442"/>
      <c r="V134" s="613">
        <v>0.20833333333333301</v>
      </c>
      <c r="W134">
        <f t="shared" si="361"/>
        <v>92.591836734693871</v>
      </c>
      <c r="X134">
        <f t="shared" si="361"/>
        <v>90.775716694772342</v>
      </c>
      <c r="Y134">
        <f t="shared" si="335"/>
        <v>91.925123875940542</v>
      </c>
      <c r="Z134">
        <f t="shared" si="335"/>
        <v>87.156808549843376</v>
      </c>
      <c r="AA134">
        <f t="shared" si="335"/>
        <v>97.819127651060427</v>
      </c>
      <c r="AB134">
        <f t="shared" si="335"/>
        <v>89.915966386554629</v>
      </c>
      <c r="AC134">
        <f t="shared" si="336"/>
        <v>90.777162497613133</v>
      </c>
      <c r="AD134">
        <f t="shared" si="336"/>
        <v>92.962566844919778</v>
      </c>
      <c r="AE134">
        <f t="shared" si="336"/>
        <v>94.138156461102639</v>
      </c>
      <c r="AF134">
        <f t="shared" si="336"/>
        <v>94.304733727810657</v>
      </c>
      <c r="AG134">
        <f t="shared" si="336"/>
        <v>89.5859930694875</v>
      </c>
      <c r="AH134">
        <f t="shared" si="336"/>
        <v>101.20366832250669</v>
      </c>
      <c r="AI134" s="377">
        <f t="shared" si="337"/>
        <v>91.995744772163548</v>
      </c>
      <c r="AJ134" s="365">
        <f t="shared" si="338"/>
        <v>2.857434168804724</v>
      </c>
      <c r="AK134" s="537"/>
      <c r="AL134" s="536"/>
      <c r="AM134" s="536"/>
      <c r="AN134" s="535"/>
      <c r="AP134" s="614">
        <v>0.20833333333333301</v>
      </c>
      <c r="AQ134">
        <v>4408</v>
      </c>
      <c r="AR134">
        <v>5453</v>
      </c>
      <c r="AS134">
        <v>4694</v>
      </c>
      <c r="AT134">
        <v>4671</v>
      </c>
      <c r="AU134">
        <v>4296</v>
      </c>
      <c r="AV134" s="379">
        <v>5014</v>
      </c>
      <c r="AW134" s="379">
        <v>4751</v>
      </c>
      <c r="AX134" s="379">
        <v>4292</v>
      </c>
      <c r="AY134" s="379">
        <v>4126</v>
      </c>
      <c r="AZ134" s="379">
        <v>5013</v>
      </c>
      <c r="BA134" s="379">
        <v>5009</v>
      </c>
      <c r="BB134" s="379">
        <v>5342</v>
      </c>
      <c r="BC134" s="447">
        <f t="shared" si="362"/>
        <v>4755.75</v>
      </c>
      <c r="BD134" s="446">
        <f t="shared" si="363"/>
        <v>424.45904074801757</v>
      </c>
      <c r="BE134" s="445"/>
      <c r="BF134" s="443"/>
      <c r="BG134" s="443"/>
      <c r="BH134" s="442"/>
      <c r="BJ134" s="613">
        <v>0.20833333333333301</v>
      </c>
      <c r="BK134">
        <f t="shared" si="364"/>
        <v>89.959183673469383</v>
      </c>
      <c r="BL134">
        <f t="shared" si="339"/>
        <v>91.956155143338961</v>
      </c>
      <c r="BM134">
        <f t="shared" si="339"/>
        <v>86.144246650761602</v>
      </c>
      <c r="BN134">
        <f t="shared" si="339"/>
        <v>86.069651741293526</v>
      </c>
      <c r="BO134">
        <f t="shared" si="339"/>
        <v>85.954381752701082</v>
      </c>
      <c r="BP134">
        <f t="shared" si="339"/>
        <v>91.596638655462186</v>
      </c>
      <c r="BQ134">
        <f t="shared" si="340"/>
        <v>90.719877792629362</v>
      </c>
      <c r="BR134">
        <f t="shared" si="340"/>
        <v>91.807486631016047</v>
      </c>
      <c r="BS134">
        <f t="shared" si="340"/>
        <v>89.91065591632163</v>
      </c>
      <c r="BT134">
        <f t="shared" si="340"/>
        <v>92.696005917159766</v>
      </c>
      <c r="BU134">
        <f t="shared" si="340"/>
        <v>91.355097574320638</v>
      </c>
      <c r="BV134">
        <f t="shared" si="340"/>
        <v>102.06343141001146</v>
      </c>
      <c r="BW134" s="377">
        <f t="shared" si="341"/>
        <v>89.833580131679469</v>
      </c>
      <c r="BX134" s="365">
        <f t="shared" si="342"/>
        <v>2.5622697478428815</v>
      </c>
      <c r="BY134" s="537"/>
      <c r="BZ134" s="536"/>
      <c r="CA134" s="536"/>
      <c r="CB134" s="535"/>
      <c r="CD134" s="614">
        <v>0.20833333333333301</v>
      </c>
      <c r="CE134">
        <v>4366</v>
      </c>
      <c r="CF134">
        <v>5470</v>
      </c>
      <c r="CG134">
        <v>4462</v>
      </c>
      <c r="CH134">
        <v>4699</v>
      </c>
      <c r="CI134">
        <v>4566</v>
      </c>
      <c r="CJ134" s="379">
        <v>5058</v>
      </c>
      <c r="CK134" s="379">
        <v>4774</v>
      </c>
      <c r="CL134" s="379">
        <v>4239</v>
      </c>
      <c r="CM134" s="379">
        <v>4275</v>
      </c>
      <c r="CN134" s="379">
        <v>4967</v>
      </c>
      <c r="CO134" s="379">
        <v>4885</v>
      </c>
      <c r="CP134" s="379">
        <v>5381</v>
      </c>
      <c r="CQ134" s="447">
        <f t="shared" si="365"/>
        <v>4761.833333333333</v>
      </c>
      <c r="CR134" s="446">
        <f t="shared" si="366"/>
        <v>407.79202215508496</v>
      </c>
      <c r="CS134" s="445"/>
      <c r="CT134" s="443"/>
      <c r="CU134" s="443"/>
      <c r="CV134" s="442"/>
      <c r="CX134" s="613">
        <v>0.20833333333333301</v>
      </c>
      <c r="CY134">
        <f t="shared" si="367"/>
        <v>89.102040816326536</v>
      </c>
      <c r="CZ134">
        <f t="shared" si="343"/>
        <v>92.242833052276566</v>
      </c>
      <c r="DA134">
        <f t="shared" si="343"/>
        <v>81.88658469443935</v>
      </c>
      <c r="DB134">
        <f t="shared" si="343"/>
        <v>86.585590565690069</v>
      </c>
      <c r="DC134">
        <f t="shared" si="343"/>
        <v>91.356542617046827</v>
      </c>
      <c r="DD134">
        <f t="shared" si="343"/>
        <v>92.400438436244059</v>
      </c>
      <c r="DE134">
        <f t="shared" si="344"/>
        <v>91.159060530838261</v>
      </c>
      <c r="DF134">
        <f t="shared" si="344"/>
        <v>90.673796791443849</v>
      </c>
      <c r="DG134">
        <f t="shared" si="344"/>
        <v>93.157550664632822</v>
      </c>
      <c r="DH134">
        <f t="shared" si="344"/>
        <v>91.845414201183431</v>
      </c>
      <c r="DI134">
        <f t="shared" si="344"/>
        <v>89.09356191865767</v>
      </c>
      <c r="DJ134">
        <f t="shared" si="344"/>
        <v>102.80855941918227</v>
      </c>
      <c r="DK134" s="377">
        <f t="shared" si="345"/>
        <v>89.954855844434491</v>
      </c>
      <c r="DL134" s="365">
        <f t="shared" si="346"/>
        <v>3.2695100292898425</v>
      </c>
      <c r="DM134" s="537"/>
      <c r="DN134" s="536"/>
      <c r="DO134" s="536"/>
      <c r="DP134" s="535"/>
      <c r="DR134" s="614">
        <v>0.20833333333333301</v>
      </c>
      <c r="DS134">
        <v>4576</v>
      </c>
      <c r="DT134">
        <v>5428</v>
      </c>
      <c r="DU134">
        <v>4618</v>
      </c>
      <c r="DV134">
        <v>4486</v>
      </c>
      <c r="DW134">
        <v>4480</v>
      </c>
      <c r="DX134" s="379">
        <v>5075</v>
      </c>
      <c r="DY134" s="379">
        <v>4764</v>
      </c>
      <c r="DZ134" s="379">
        <v>4182</v>
      </c>
      <c r="EA134" s="379">
        <v>4063</v>
      </c>
      <c r="EB134" s="379">
        <v>5009</v>
      </c>
      <c r="EC134" s="379">
        <v>4898</v>
      </c>
      <c r="ED134" s="379">
        <v>5437</v>
      </c>
      <c r="EE134" s="447">
        <f t="shared" si="368"/>
        <v>4751.333333333333</v>
      </c>
      <c r="EF134" s="446">
        <f t="shared" si="369"/>
        <v>438.1081919786343</v>
      </c>
      <c r="EG134" s="445"/>
      <c r="EH134" s="443"/>
      <c r="EI134" s="443"/>
      <c r="EJ134" s="442"/>
      <c r="EL134" s="613">
        <v>0.20833333333333301</v>
      </c>
      <c r="EM134">
        <f t="shared" si="370"/>
        <v>93.387755102040813</v>
      </c>
      <c r="EN134">
        <f>DT134/DT$34*100</f>
        <v>91.534569983136592</v>
      </c>
      <c r="EO134">
        <f t="shared" si="347"/>
        <v>84.749495320242247</v>
      </c>
      <c r="EP134">
        <f t="shared" si="347"/>
        <v>82.660770222959286</v>
      </c>
      <c r="EQ134">
        <f t="shared" si="347"/>
        <v>89.635854341736703</v>
      </c>
      <c r="ER134">
        <f t="shared" si="347"/>
        <v>92.710997442455252</v>
      </c>
      <c r="ES134">
        <f t="shared" si="348"/>
        <v>90.968111514225697</v>
      </c>
      <c r="ET134">
        <f t="shared" si="348"/>
        <v>89.454545454545453</v>
      </c>
      <c r="EU134">
        <f t="shared" si="348"/>
        <v>88.537807801263895</v>
      </c>
      <c r="EV134">
        <f t="shared" si="348"/>
        <v>92.622041420118336</v>
      </c>
      <c r="EW134">
        <f t="shared" si="348"/>
        <v>89.33065839868685</v>
      </c>
      <c r="EX134">
        <f t="shared" si="348"/>
        <v>103.87848681696599</v>
      </c>
      <c r="EY134" s="377">
        <f t="shared" si="349"/>
        <v>89.599327909219198</v>
      </c>
      <c r="EZ134" s="365">
        <f t="shared" si="350"/>
        <v>3.3417953046520208</v>
      </c>
      <c r="FA134" s="537"/>
      <c r="FB134" s="536"/>
      <c r="FC134" s="536"/>
      <c r="FD134" s="535"/>
      <c r="FF134" s="614">
        <v>0.20833333333333301</v>
      </c>
      <c r="FG134">
        <v>4136</v>
      </c>
      <c r="FH134">
        <v>5766</v>
      </c>
      <c r="FI134">
        <v>4565</v>
      </c>
      <c r="FJ134">
        <v>4411</v>
      </c>
      <c r="FK134">
        <v>4346</v>
      </c>
      <c r="FL134" s="379">
        <v>5056</v>
      </c>
      <c r="FM134" s="379">
        <v>4651</v>
      </c>
      <c r="FN134" s="379">
        <v>4349</v>
      </c>
      <c r="FO134" s="379">
        <v>4326</v>
      </c>
      <c r="FP134" s="379">
        <v>4907</v>
      </c>
      <c r="FQ134" s="379">
        <v>4971</v>
      </c>
      <c r="FR134" s="379">
        <v>5347</v>
      </c>
      <c r="FS134" s="447">
        <f t="shared" si="371"/>
        <v>4735.916666666667</v>
      </c>
      <c r="FT134" s="446">
        <f t="shared" si="372"/>
        <v>485.53128507633659</v>
      </c>
      <c r="FU134" s="445"/>
      <c r="FV134" s="443"/>
      <c r="FW134" s="443"/>
      <c r="FX134" s="442"/>
      <c r="FZ134" s="613">
        <v>0.20833333333333301</v>
      </c>
      <c r="GA134">
        <f t="shared" si="373"/>
        <v>84.408163265306129</v>
      </c>
      <c r="GB134">
        <f t="shared" si="351"/>
        <v>97.234401349072513</v>
      </c>
      <c r="GC134">
        <f t="shared" si="351"/>
        <v>83.776839787116899</v>
      </c>
      <c r="GD134">
        <f t="shared" si="351"/>
        <v>81.278791229039982</v>
      </c>
      <c r="GE134">
        <f t="shared" si="351"/>
        <v>86.954781912765114</v>
      </c>
      <c r="GF134">
        <f t="shared" si="351"/>
        <v>92.363902082572153</v>
      </c>
      <c r="GG134">
        <f t="shared" si="352"/>
        <v>88.810387626503726</v>
      </c>
      <c r="GH134">
        <f t="shared" si="352"/>
        <v>93.026737967914443</v>
      </c>
      <c r="GI134">
        <f t="shared" si="352"/>
        <v>94.268903900631955</v>
      </c>
      <c r="GJ134">
        <f t="shared" si="352"/>
        <v>90.735946745562131</v>
      </c>
      <c r="GK134">
        <f t="shared" si="352"/>
        <v>90.662046325004567</v>
      </c>
      <c r="GL134">
        <f t="shared" si="352"/>
        <v>102.15896064195644</v>
      </c>
      <c r="GM134" s="377">
        <f t="shared" si="353"/>
        <v>89.410991108317234</v>
      </c>
      <c r="GN134" s="365">
        <f t="shared" si="354"/>
        <v>4.8909848725129823</v>
      </c>
      <c r="GO134" s="537"/>
      <c r="GP134" s="536"/>
      <c r="GQ134" s="536"/>
      <c r="GR134" s="535"/>
      <c r="GT134" s="614">
        <v>0.20833333333333301</v>
      </c>
      <c r="GU134">
        <v>4379</v>
      </c>
      <c r="GV134">
        <v>4522</v>
      </c>
      <c r="GW134">
        <v>4781</v>
      </c>
      <c r="GX134">
        <v>4314</v>
      </c>
      <c r="GY134">
        <v>4850</v>
      </c>
      <c r="GZ134" s="379">
        <v>4890</v>
      </c>
      <c r="HA134" s="379">
        <v>4673</v>
      </c>
      <c r="HB134" s="379">
        <v>4252</v>
      </c>
      <c r="HC134" s="379">
        <v>4289</v>
      </c>
      <c r="HD134" s="379">
        <v>5013</v>
      </c>
      <c r="HE134" s="379">
        <v>5051</v>
      </c>
      <c r="HF134" s="379">
        <v>5365</v>
      </c>
      <c r="HG134" s="447">
        <f t="shared" si="374"/>
        <v>4698.25</v>
      </c>
      <c r="HH134" s="446">
        <f t="shared" si="375"/>
        <v>354.52839993946378</v>
      </c>
      <c r="HI134" s="445"/>
      <c r="HJ134" s="443"/>
      <c r="HK134" s="443"/>
      <c r="HL134" s="442"/>
      <c r="HN134" s="613">
        <v>0.20833333333333301</v>
      </c>
      <c r="HO134">
        <f t="shared" si="355"/>
        <v>89.367346938775512</v>
      </c>
      <c r="HP134">
        <f t="shared" si="355"/>
        <v>76.25632377740304</v>
      </c>
      <c r="HQ134">
        <f t="shared" si="355"/>
        <v>87.740869884382448</v>
      </c>
      <c r="HR134">
        <f t="shared" si="355"/>
        <v>79.491431730237707</v>
      </c>
      <c r="HS134">
        <f t="shared" si="355"/>
        <v>97.038815526210485</v>
      </c>
      <c r="HT134">
        <f t="shared" si="355"/>
        <v>89.331384727804164</v>
      </c>
      <c r="HU134">
        <f t="shared" si="356"/>
        <v>89.230475463051363</v>
      </c>
      <c r="HV134">
        <f t="shared" si="356"/>
        <v>90.951871657754012</v>
      </c>
      <c r="HW134">
        <f t="shared" si="356"/>
        <v>93.462628023534549</v>
      </c>
      <c r="HX134">
        <f t="shared" si="356"/>
        <v>92.696005917159766</v>
      </c>
      <c r="HY134">
        <f t="shared" si="356"/>
        <v>92.121101586722602</v>
      </c>
      <c r="HZ134">
        <f t="shared" si="356"/>
        <v>102.50286587695837</v>
      </c>
      <c r="IA134" s="377">
        <f t="shared" si="357"/>
        <v>88.880750475730508</v>
      </c>
      <c r="IB134" s="365">
        <f t="shared" si="358"/>
        <v>6.0521909935956888</v>
      </c>
      <c r="IC134" s="537"/>
      <c r="ID134" s="536"/>
      <c r="IE134" s="536"/>
      <c r="IF134" s="535"/>
    </row>
    <row r="135" spans="2:240" ht="16" thickBot="1" x14ac:dyDescent="0.4">
      <c r="B135" s="579" t="s">
        <v>182</v>
      </c>
      <c r="C135" s="376">
        <f>AVERAGE(C120:C134)</f>
        <v>4286</v>
      </c>
      <c r="D135" s="376">
        <f>AVERAGE(D120:D134)</f>
        <v>5304.666666666667</v>
      </c>
      <c r="E135" s="422">
        <f t="shared" ref="E135:N135" si="376">AVERAGE(E120:E134)</f>
        <v>4578.2666666666664</v>
      </c>
      <c r="F135" s="422">
        <f t="shared" si="376"/>
        <v>4700.8</v>
      </c>
      <c r="G135" s="422">
        <f t="shared" si="376"/>
        <v>4499.1333333333332</v>
      </c>
      <c r="H135" s="434">
        <f t="shared" si="376"/>
        <v>4772.8</v>
      </c>
      <c r="I135" s="434">
        <f t="shared" si="376"/>
        <v>4343</v>
      </c>
      <c r="J135" s="434">
        <f t="shared" si="376"/>
        <v>4184.2</v>
      </c>
      <c r="K135" s="434">
        <f t="shared" si="376"/>
        <v>4104.2666666666664</v>
      </c>
      <c r="L135" s="434">
        <f t="shared" si="376"/>
        <v>4875</v>
      </c>
      <c r="M135" s="434">
        <f t="shared" si="376"/>
        <v>4740.7333333333336</v>
      </c>
      <c r="N135" s="584">
        <f t="shared" si="376"/>
        <v>4987.6000000000004</v>
      </c>
      <c r="O135" s="534"/>
      <c r="P135" s="422"/>
      <c r="Q135" s="432"/>
      <c r="R135" s="431"/>
      <c r="S135" s="431"/>
      <c r="T135" s="430"/>
      <c r="V135" s="368" t="s">
        <v>182</v>
      </c>
      <c r="W135" s="610">
        <f t="shared" ref="W135:AH135" si="377">AVERAGE(W120:W134)</f>
        <v>87.469387755102062</v>
      </c>
      <c r="X135" s="610">
        <f t="shared" si="377"/>
        <v>89.454749859471605</v>
      </c>
      <c r="Y135" s="610">
        <f t="shared" si="377"/>
        <v>84.020309536918091</v>
      </c>
      <c r="Z135" s="610">
        <f t="shared" si="377"/>
        <v>86.618758061544128</v>
      </c>
      <c r="AA135" s="610">
        <f t="shared" si="377"/>
        <v>90.018674136321181</v>
      </c>
      <c r="AB135" s="610">
        <f t="shared" si="377"/>
        <v>87.190354402630618</v>
      </c>
      <c r="AC135" s="681">
        <f t="shared" si="377"/>
        <v>82.929157914836722</v>
      </c>
      <c r="AD135" s="681">
        <f t="shared" si="377"/>
        <v>89.501604278074865</v>
      </c>
      <c r="AE135" s="681">
        <f t="shared" si="377"/>
        <v>89.437059635359915</v>
      </c>
      <c r="AF135" s="681">
        <f t="shared" si="377"/>
        <v>90.144230769230759</v>
      </c>
      <c r="AG135" s="681">
        <f t="shared" si="377"/>
        <v>86.46239893002614</v>
      </c>
      <c r="AH135" s="681">
        <f t="shared" si="377"/>
        <v>95.292319449751631</v>
      </c>
      <c r="AI135" s="681">
        <f>AVERAGE(AI120:AI134)</f>
        <v>87.567880479956003</v>
      </c>
      <c r="AJ135" s="585"/>
      <c r="AK135" s="415"/>
      <c r="AL135" s="414"/>
      <c r="AM135" s="414"/>
      <c r="AN135" s="413"/>
      <c r="AP135" s="579" t="s">
        <v>182</v>
      </c>
      <c r="AQ135" s="437">
        <f>AVERAGE(AQ120:AQ134)</f>
        <v>4485.7333333333336</v>
      </c>
      <c r="AR135" s="434">
        <f t="shared" ref="AR135:BB135" si="378">AVERAGE(AR120:AR134)</f>
        <v>5178.7333333333336</v>
      </c>
      <c r="AS135" s="434">
        <f t="shared" si="378"/>
        <v>4589.2666666666664</v>
      </c>
      <c r="AT135" s="434">
        <f t="shared" si="378"/>
        <v>4771.9333333333334</v>
      </c>
      <c r="AU135" s="434">
        <f t="shared" si="378"/>
        <v>4364.8666666666668</v>
      </c>
      <c r="AV135" s="434">
        <f t="shared" si="378"/>
        <v>4914.8</v>
      </c>
      <c r="AW135" s="434">
        <f t="shared" si="378"/>
        <v>4542.9333333333334</v>
      </c>
      <c r="AX135" s="434">
        <f t="shared" si="378"/>
        <v>4260.9333333333334</v>
      </c>
      <c r="AY135" s="434">
        <f t="shared" si="378"/>
        <v>4131.8</v>
      </c>
      <c r="AZ135" s="434">
        <f t="shared" si="378"/>
        <v>4961.4666666666662</v>
      </c>
      <c r="BA135" s="434">
        <f t="shared" si="378"/>
        <v>4800.3999999999996</v>
      </c>
      <c r="BB135" s="584">
        <f t="shared" si="378"/>
        <v>5135.8</v>
      </c>
      <c r="BC135" s="534"/>
      <c r="BD135" s="422"/>
      <c r="BE135" s="432"/>
      <c r="BF135" s="431"/>
      <c r="BG135" s="431"/>
      <c r="BH135" s="430"/>
      <c r="BJ135" s="368" t="s">
        <v>182</v>
      </c>
      <c r="BK135" s="610">
        <f t="shared" ref="BK135:BW135" si="379">AVERAGE(BK120:BK134)</f>
        <v>91.545578231292524</v>
      </c>
      <c r="BL135" s="610">
        <f t="shared" si="379"/>
        <v>87.331084879145607</v>
      </c>
      <c r="BM135" s="610">
        <f t="shared" si="379"/>
        <v>84.222181440019568</v>
      </c>
      <c r="BN135" s="610">
        <f t="shared" si="379"/>
        <v>87.9294883606658</v>
      </c>
      <c r="BO135" s="610">
        <f t="shared" si="379"/>
        <v>87.332266239829281</v>
      </c>
      <c r="BP135" s="610">
        <f t="shared" si="379"/>
        <v>89.784435513335765</v>
      </c>
      <c r="BQ135" s="681">
        <f t="shared" si="379"/>
        <v>86.746865253643961</v>
      </c>
      <c r="BR135" s="681">
        <f t="shared" si="379"/>
        <v>91.142959001782543</v>
      </c>
      <c r="BS135" s="681">
        <f t="shared" si="379"/>
        <v>90.037045107866632</v>
      </c>
      <c r="BT135" s="681">
        <f t="shared" si="379"/>
        <v>91.743096646942789</v>
      </c>
      <c r="BU135" s="681">
        <f t="shared" si="379"/>
        <v>87.550610979390825</v>
      </c>
      <c r="BV135" s="681">
        <f t="shared" si="379"/>
        <v>98.123805884600671</v>
      </c>
      <c r="BW135" s="681">
        <f t="shared" si="379"/>
        <v>88.669601059446848</v>
      </c>
      <c r="BX135" s="585"/>
      <c r="BY135" s="415"/>
      <c r="BZ135" s="414"/>
      <c r="CA135" s="414"/>
      <c r="CB135" s="413"/>
      <c r="CD135" s="579" t="s">
        <v>182</v>
      </c>
      <c r="CE135" s="437">
        <f>AVERAGE(CE120:CE134)</f>
        <v>4332.1333333333332</v>
      </c>
      <c r="CF135" s="434">
        <f t="shared" ref="CF135:CP135" si="380">AVERAGE(CF120:CF134)</f>
        <v>5334.666666666667</v>
      </c>
      <c r="CG135" s="434">
        <f t="shared" si="380"/>
        <v>4703.3999999999996</v>
      </c>
      <c r="CH135" s="434">
        <f t="shared" si="380"/>
        <v>4664.2666666666664</v>
      </c>
      <c r="CI135" s="434">
        <f t="shared" si="380"/>
        <v>4473.2</v>
      </c>
      <c r="CJ135" s="434">
        <f t="shared" si="380"/>
        <v>4936.8666666666668</v>
      </c>
      <c r="CK135" s="434">
        <f t="shared" si="380"/>
        <v>4562.8</v>
      </c>
      <c r="CL135" s="434">
        <f t="shared" si="380"/>
        <v>4181.4666666666662</v>
      </c>
      <c r="CM135" s="434">
        <f t="shared" si="380"/>
        <v>4126.2666666666664</v>
      </c>
      <c r="CN135" s="434">
        <f t="shared" si="380"/>
        <v>4850.3999999999996</v>
      </c>
      <c r="CO135" s="434">
        <f t="shared" si="380"/>
        <v>4868.7333333333336</v>
      </c>
      <c r="CP135" s="584">
        <f t="shared" si="380"/>
        <v>5146.1333333333332</v>
      </c>
      <c r="CQ135" s="534"/>
      <c r="CR135" s="422"/>
      <c r="CS135" s="432"/>
      <c r="CT135" s="431"/>
      <c r="CU135" s="431"/>
      <c r="CV135" s="430"/>
      <c r="CX135" s="368" t="s">
        <v>182</v>
      </c>
      <c r="CY135" s="610">
        <f t="shared" ref="CY135:DK135" si="381">AVERAGE(CY120:CY134)</f>
        <v>88.410884353741508</v>
      </c>
      <c r="CZ135" s="610">
        <f t="shared" si="381"/>
        <v>89.960652051714462</v>
      </c>
      <c r="DA135" s="610">
        <f t="shared" si="381"/>
        <v>86.316755367957427</v>
      </c>
      <c r="DB135" s="610">
        <f t="shared" si="381"/>
        <v>85.945580738283894</v>
      </c>
      <c r="DC135" s="610">
        <f t="shared" si="381"/>
        <v>89.499799919967998</v>
      </c>
      <c r="DD135" s="610">
        <f t="shared" si="381"/>
        <v>90.187553282182449</v>
      </c>
      <c r="DE135" s="681">
        <f t="shared" si="381"/>
        <v>87.126217299980908</v>
      </c>
      <c r="DF135" s="681">
        <f t="shared" si="381"/>
        <v>89.44313725490197</v>
      </c>
      <c r="DG135" s="681">
        <f t="shared" si="381"/>
        <v>89.916466913634068</v>
      </c>
      <c r="DH135" s="681">
        <f t="shared" si="381"/>
        <v>89.689349112426044</v>
      </c>
      <c r="DI135" s="681">
        <f t="shared" si="381"/>
        <v>88.796887348775016</v>
      </c>
      <c r="DJ135" s="681">
        <f t="shared" si="381"/>
        <v>98.321232963953619</v>
      </c>
      <c r="DK135" s="681">
        <f t="shared" si="381"/>
        <v>88.6630257857787</v>
      </c>
      <c r="DL135" s="585"/>
      <c r="DM135" s="415"/>
      <c r="DN135" s="414"/>
      <c r="DO135" s="414"/>
      <c r="DP135" s="413"/>
      <c r="DR135" s="579" t="s">
        <v>182</v>
      </c>
      <c r="DS135" s="434">
        <f t="shared" ref="DS135:ED135" si="382">AVERAGE(DS120:DS134)</f>
        <v>4418.2</v>
      </c>
      <c r="DT135" s="434">
        <f>AVERAGE(DT120:DT134)</f>
        <v>5331.5333333333338</v>
      </c>
      <c r="DU135" s="434">
        <f>AVERAGE(DU120:DU134)</f>
        <v>4700.8</v>
      </c>
      <c r="DV135" s="434">
        <f t="shared" si="382"/>
        <v>4599.9333333333334</v>
      </c>
      <c r="DW135" s="434">
        <f t="shared" si="382"/>
        <v>4516.666666666667</v>
      </c>
      <c r="DX135" s="434">
        <f t="shared" si="382"/>
        <v>4940.4666666666662</v>
      </c>
      <c r="DY135" s="434">
        <f t="shared" si="382"/>
        <v>4588.2</v>
      </c>
      <c r="DZ135" s="434">
        <f t="shared" si="382"/>
        <v>4179.0666666666666</v>
      </c>
      <c r="EA135" s="434">
        <f t="shared" si="382"/>
        <v>4016.2666666666669</v>
      </c>
      <c r="EB135" s="434">
        <f t="shared" si="382"/>
        <v>4884.7333333333336</v>
      </c>
      <c r="EC135" s="434">
        <f t="shared" si="382"/>
        <v>4763.8666666666668</v>
      </c>
      <c r="ED135" s="584">
        <f t="shared" si="382"/>
        <v>5209.9333333333334</v>
      </c>
      <c r="EE135" s="534"/>
      <c r="EF135" s="422"/>
      <c r="EG135" s="432"/>
      <c r="EH135" s="431"/>
      <c r="EI135" s="431"/>
      <c r="EJ135" s="430"/>
      <c r="EL135" s="368" t="s">
        <v>182</v>
      </c>
      <c r="EM135" s="610">
        <f t="shared" ref="EM135:EY135" si="383">AVERAGE(EM120:EM134)</f>
        <v>90.167346938775523</v>
      </c>
      <c r="EN135" s="610">
        <f t="shared" si="383"/>
        <v>89.907813378302407</v>
      </c>
      <c r="EO135" s="610">
        <f t="shared" si="383"/>
        <v>86.269040190860707</v>
      </c>
      <c r="EP135" s="610">
        <f t="shared" si="383"/>
        <v>84.760149867944222</v>
      </c>
      <c r="EQ135" s="610">
        <f t="shared" si="383"/>
        <v>90.369481125783651</v>
      </c>
      <c r="ER135" s="610">
        <f t="shared" si="383"/>
        <v>90.253318718791874</v>
      </c>
      <c r="ES135" s="681">
        <f t="shared" si="383"/>
        <v>87.611227802176828</v>
      </c>
      <c r="ET135" s="681">
        <f t="shared" si="383"/>
        <v>89.391800356506252</v>
      </c>
      <c r="EU135" s="681">
        <f t="shared" si="383"/>
        <v>87.519430522263377</v>
      </c>
      <c r="EV135" s="681">
        <f t="shared" si="383"/>
        <v>90.324211045364891</v>
      </c>
      <c r="EW135" s="681">
        <f t="shared" si="383"/>
        <v>86.884309076539608</v>
      </c>
      <c r="EX135" s="681">
        <f t="shared" si="383"/>
        <v>99.540185963571517</v>
      </c>
      <c r="EY135" s="681">
        <f t="shared" si="383"/>
        <v>88.496193547573569</v>
      </c>
      <c r="EZ135" s="585"/>
      <c r="FA135" s="415"/>
      <c r="FB135" s="414"/>
      <c r="FC135" s="414"/>
      <c r="FD135" s="413"/>
      <c r="FF135" s="579" t="s">
        <v>182</v>
      </c>
      <c r="FG135" s="437">
        <f>AVERAGE(FG120:FG134)</f>
        <v>4144.5333333333338</v>
      </c>
      <c r="FH135" s="434">
        <f t="shared" ref="FH135:FR135" si="384">AVERAGE(FH120:FH134)</f>
        <v>5212</v>
      </c>
      <c r="FI135" s="434">
        <f t="shared" si="384"/>
        <v>4682.2</v>
      </c>
      <c r="FJ135" s="434">
        <f t="shared" si="384"/>
        <v>4554.4666666666662</v>
      </c>
      <c r="FK135" s="434">
        <f t="shared" si="384"/>
        <v>4550</v>
      </c>
      <c r="FL135" s="434">
        <f t="shared" si="384"/>
        <v>4853.1333333333332</v>
      </c>
      <c r="FM135" s="434">
        <f t="shared" si="384"/>
        <v>4475</v>
      </c>
      <c r="FN135" s="434">
        <f t="shared" si="384"/>
        <v>4240.333333333333</v>
      </c>
      <c r="FO135" s="434">
        <f t="shared" si="384"/>
        <v>4037.5333333333333</v>
      </c>
      <c r="FP135" s="434">
        <f t="shared" si="384"/>
        <v>4854.1333333333332</v>
      </c>
      <c r="FQ135" s="434">
        <f t="shared" si="384"/>
        <v>4827.666666666667</v>
      </c>
      <c r="FR135" s="584">
        <f t="shared" si="384"/>
        <v>5156.4666666666662</v>
      </c>
      <c r="FS135" s="534"/>
      <c r="FT135" s="422"/>
      <c r="FU135" s="432"/>
      <c r="FV135" s="431"/>
      <c r="FW135" s="431"/>
      <c r="FX135" s="430"/>
      <c r="FZ135" s="368" t="s">
        <v>182</v>
      </c>
      <c r="GA135" s="610">
        <f t="shared" ref="GA135:GM135" si="385">AVERAGE(GA120:GA134)</f>
        <v>84.582312925170058</v>
      </c>
      <c r="GB135" s="610">
        <f t="shared" si="385"/>
        <v>87.892074198988212</v>
      </c>
      <c r="GC135" s="610">
        <f t="shared" si="385"/>
        <v>85.927693154707271</v>
      </c>
      <c r="GD135" s="610">
        <f t="shared" si="385"/>
        <v>83.922363491186033</v>
      </c>
      <c r="GE135" s="610">
        <f t="shared" si="385"/>
        <v>91.036414565826348</v>
      </c>
      <c r="GF135" s="610">
        <f t="shared" si="385"/>
        <v>88.657897941785407</v>
      </c>
      <c r="GG135" s="681">
        <f t="shared" si="385"/>
        <v>85.449684934122601</v>
      </c>
      <c r="GH135" s="681">
        <f t="shared" si="385"/>
        <v>90.702317290552585</v>
      </c>
      <c r="GI135" s="681">
        <f t="shared" si="385"/>
        <v>87.982857557928384</v>
      </c>
      <c r="GJ135" s="681">
        <f t="shared" si="385"/>
        <v>89.758382642998029</v>
      </c>
      <c r="GK135" s="681">
        <f t="shared" si="385"/>
        <v>88.047905647759748</v>
      </c>
      <c r="GL135" s="681">
        <f t="shared" si="385"/>
        <v>98.518660043306554</v>
      </c>
      <c r="GM135" s="681">
        <f t="shared" si="385"/>
        <v>87.632718577365864</v>
      </c>
      <c r="GN135" s="585"/>
      <c r="GO135" s="415"/>
      <c r="GP135" s="414"/>
      <c r="GQ135" s="414"/>
      <c r="GR135" s="413"/>
      <c r="GT135" s="579" t="s">
        <v>182</v>
      </c>
      <c r="GU135" s="434">
        <f t="shared" ref="GU135:HF135" si="386">AVERAGE(GU120:GU134)</f>
        <v>4442.1333333333332</v>
      </c>
      <c r="GV135" s="434">
        <f t="shared" si="386"/>
        <v>4602</v>
      </c>
      <c r="GW135" s="434">
        <f>AVERAGE(GW120:GW134)</f>
        <v>4652.2</v>
      </c>
      <c r="GX135" s="434">
        <f t="shared" si="386"/>
        <v>4589.7333333333336</v>
      </c>
      <c r="GY135" s="434">
        <f t="shared" si="386"/>
        <v>4443.6000000000004</v>
      </c>
      <c r="GZ135" s="434">
        <f t="shared" si="386"/>
        <v>4900.333333333333</v>
      </c>
      <c r="HA135" s="434">
        <f t="shared" si="386"/>
        <v>4517.333333333333</v>
      </c>
      <c r="HB135" s="434">
        <f t="shared" si="386"/>
        <v>4216.8</v>
      </c>
      <c r="HC135" s="434">
        <f t="shared" si="386"/>
        <v>4094.4</v>
      </c>
      <c r="HD135" s="434">
        <f t="shared" si="386"/>
        <v>4907.333333333333</v>
      </c>
      <c r="HE135" s="434">
        <f t="shared" si="386"/>
        <v>4922.3999999999996</v>
      </c>
      <c r="HF135" s="584">
        <f t="shared" si="386"/>
        <v>5140.666666666667</v>
      </c>
      <c r="HG135" s="534"/>
      <c r="HH135" s="422"/>
      <c r="HI135" s="432"/>
      <c r="HJ135" s="431"/>
      <c r="HK135" s="431"/>
      <c r="HL135" s="430"/>
      <c r="HN135" s="368" t="s">
        <v>182</v>
      </c>
      <c r="HO135" s="610">
        <f t="shared" ref="HO135:IA135" si="387">AVERAGE(HO120:HO134)</f>
        <v>90.655782312925169</v>
      </c>
      <c r="HP135" s="610">
        <f t="shared" si="387"/>
        <v>77.605396290050578</v>
      </c>
      <c r="HQ135" s="610">
        <f t="shared" si="387"/>
        <v>85.377133418975959</v>
      </c>
      <c r="HR135" s="610">
        <f t="shared" si="387"/>
        <v>84.572200724771207</v>
      </c>
      <c r="HS135" s="610">
        <f t="shared" si="387"/>
        <v>88.907563025210095</v>
      </c>
      <c r="HT135" s="610">
        <f t="shared" si="387"/>
        <v>89.520155888442318</v>
      </c>
      <c r="HU135" s="681">
        <f t="shared" si="387"/>
        <v>86.258035771115772</v>
      </c>
      <c r="HV135" s="681">
        <f t="shared" si="387"/>
        <v>90.198930481283412</v>
      </c>
      <c r="HW135" s="681">
        <f t="shared" si="387"/>
        <v>89.222052734800613</v>
      </c>
      <c r="HX135" s="681">
        <f t="shared" si="387"/>
        <v>90.742110453648905</v>
      </c>
      <c r="HY135" s="681">
        <f t="shared" si="387"/>
        <v>89.775670253510853</v>
      </c>
      <c r="HZ135" s="681">
        <f t="shared" si="387"/>
        <v>98.216787670360475</v>
      </c>
      <c r="IA135" s="681">
        <f t="shared" si="387"/>
        <v>87.530457395884994</v>
      </c>
      <c r="IB135" s="585"/>
      <c r="IC135" s="415"/>
      <c r="ID135" s="414"/>
      <c r="IE135" s="414"/>
      <c r="IF135" s="413"/>
    </row>
    <row r="136" spans="2:240" ht="15.5" x14ac:dyDescent="0.35">
      <c r="B136" s="398"/>
      <c r="L136" s="309"/>
      <c r="M136" s="309"/>
      <c r="N136" s="309"/>
      <c r="O136" s="309"/>
      <c r="P136" s="309"/>
      <c r="V136" s="334" t="s">
        <v>136</v>
      </c>
      <c r="W136" s="334">
        <f>COUNTIF(W120:W134,"&gt;=90")</f>
        <v>5</v>
      </c>
      <c r="X136" s="334">
        <f t="shared" ref="X136:AH136" si="388">COUNTIF(X120:X134,"&gt;=90")</f>
        <v>7</v>
      </c>
      <c r="Y136" s="334">
        <f t="shared" si="388"/>
        <v>3</v>
      </c>
      <c r="Z136" s="334">
        <f t="shared" si="388"/>
        <v>2</v>
      </c>
      <c r="AA136" s="334">
        <f t="shared" si="388"/>
        <v>5</v>
      </c>
      <c r="AB136" s="334">
        <f t="shared" si="388"/>
        <v>8</v>
      </c>
      <c r="AC136" s="334">
        <f t="shared" si="388"/>
        <v>2</v>
      </c>
      <c r="AD136" s="334">
        <f t="shared" si="388"/>
        <v>11</v>
      </c>
      <c r="AE136" s="334">
        <f t="shared" si="388"/>
        <v>9</v>
      </c>
      <c r="AF136" s="334">
        <f t="shared" si="388"/>
        <v>12</v>
      </c>
      <c r="AG136" s="334">
        <f t="shared" si="388"/>
        <v>5</v>
      </c>
      <c r="AH136" s="334">
        <f t="shared" si="388"/>
        <v>13</v>
      </c>
      <c r="AL136" s="398"/>
      <c r="AP136" s="398"/>
      <c r="AZ136" s="309"/>
      <c r="BA136" s="309"/>
      <c r="BB136" s="309"/>
      <c r="BC136" s="309"/>
      <c r="BD136" s="309"/>
      <c r="BJ136" s="334" t="s">
        <v>136</v>
      </c>
      <c r="BK136" s="334">
        <f>COUNTIF(BK120:BK134,"&gt;=90")</f>
        <v>11</v>
      </c>
      <c r="BL136" s="334">
        <f t="shared" ref="BL136:BV136" si="389">COUNTIF(BL120:BL134,"&gt;=90")</f>
        <v>11</v>
      </c>
      <c r="BM136" s="334">
        <f t="shared" si="389"/>
        <v>2</v>
      </c>
      <c r="BN136" s="334">
        <f t="shared" si="389"/>
        <v>5</v>
      </c>
      <c r="BO136" s="334">
        <f t="shared" si="389"/>
        <v>5</v>
      </c>
      <c r="BP136" s="334">
        <f t="shared" si="389"/>
        <v>10</v>
      </c>
      <c r="BQ136" s="334">
        <f t="shared" si="389"/>
        <v>6</v>
      </c>
      <c r="BR136" s="334">
        <f t="shared" si="389"/>
        <v>11</v>
      </c>
      <c r="BS136" s="334">
        <f t="shared" si="389"/>
        <v>11</v>
      </c>
      <c r="BT136" s="334">
        <f t="shared" si="389"/>
        <v>13</v>
      </c>
      <c r="BU136" s="334">
        <f t="shared" si="389"/>
        <v>5</v>
      </c>
      <c r="BV136" s="334">
        <f t="shared" si="389"/>
        <v>13</v>
      </c>
      <c r="BZ136" s="398"/>
      <c r="CD136" s="398"/>
      <c r="CN136" s="309"/>
      <c r="CO136" s="309"/>
      <c r="CP136" s="309"/>
      <c r="CQ136" s="309"/>
      <c r="CR136" s="309"/>
      <c r="CX136" s="334" t="s">
        <v>136</v>
      </c>
      <c r="CY136" s="334">
        <f>COUNTIF(CY120:CY134,"&gt;=90")</f>
        <v>10</v>
      </c>
      <c r="CZ136" s="334">
        <f t="shared" ref="CZ136:DJ136" si="390">COUNTIF(CZ120:CZ134,"&gt;=90")</f>
        <v>12</v>
      </c>
      <c r="DA136" s="334">
        <f t="shared" si="390"/>
        <v>4</v>
      </c>
      <c r="DB136" s="334">
        <f t="shared" si="390"/>
        <v>6</v>
      </c>
      <c r="DC136" s="334">
        <f t="shared" si="390"/>
        <v>9</v>
      </c>
      <c r="DD136" s="334">
        <f t="shared" si="390"/>
        <v>9</v>
      </c>
      <c r="DE136" s="334">
        <f t="shared" si="390"/>
        <v>6</v>
      </c>
      <c r="DF136" s="334">
        <f t="shared" si="390"/>
        <v>11</v>
      </c>
      <c r="DG136" s="334">
        <f t="shared" si="390"/>
        <v>10</v>
      </c>
      <c r="DH136" s="334">
        <f>COUNTIF(DH120:DH134,"&gt;=90")</f>
        <v>9</v>
      </c>
      <c r="DI136" s="334">
        <f t="shared" si="390"/>
        <v>8</v>
      </c>
      <c r="DJ136" s="334">
        <f t="shared" si="390"/>
        <v>13</v>
      </c>
      <c r="DN136" s="398"/>
      <c r="DR136" s="398"/>
      <c r="EB136" s="309"/>
      <c r="EC136" s="309"/>
      <c r="ED136" s="309"/>
      <c r="EE136" s="309"/>
      <c r="EF136" s="309"/>
      <c r="EL136" s="334" t="s">
        <v>136</v>
      </c>
      <c r="EM136" s="334">
        <f>COUNTIF(EM120:EM134,"&gt;=90")</f>
        <v>10</v>
      </c>
      <c r="EN136" s="334">
        <f t="shared" ref="EN136:EX136" si="391">COUNTIF(EN120:EN134,"&gt;=90")</f>
        <v>9</v>
      </c>
      <c r="EO136" s="334">
        <f t="shared" si="391"/>
        <v>1</v>
      </c>
      <c r="EP136" s="334">
        <f t="shared" si="391"/>
        <v>0</v>
      </c>
      <c r="EQ136" s="334">
        <f t="shared" si="391"/>
        <v>9</v>
      </c>
      <c r="ER136" s="334">
        <f t="shared" si="391"/>
        <v>12</v>
      </c>
      <c r="ES136" s="334">
        <f t="shared" si="391"/>
        <v>8</v>
      </c>
      <c r="ET136" s="334">
        <f t="shared" si="391"/>
        <v>10</v>
      </c>
      <c r="EU136" s="334">
        <f t="shared" si="391"/>
        <v>6</v>
      </c>
      <c r="EV136" s="334">
        <f t="shared" si="391"/>
        <v>12</v>
      </c>
      <c r="EW136" s="334">
        <f t="shared" si="391"/>
        <v>3</v>
      </c>
      <c r="EX136" s="334">
        <f t="shared" si="391"/>
        <v>13</v>
      </c>
      <c r="FB136" s="398"/>
      <c r="FF136" s="398"/>
      <c r="FP136" s="309"/>
      <c r="FQ136" s="309"/>
      <c r="FR136" s="309"/>
      <c r="FS136" s="309"/>
      <c r="FT136" s="309"/>
      <c r="FZ136" s="334" t="s">
        <v>136</v>
      </c>
      <c r="GA136" s="334">
        <f>COUNTIF(GA120:GA134,"&gt;=90")</f>
        <v>2</v>
      </c>
      <c r="GB136" s="334">
        <f t="shared" ref="GB136:GL136" si="392">COUNTIF(GB120:GB134,"&gt;=90")</f>
        <v>7</v>
      </c>
      <c r="GC136" s="334">
        <f t="shared" si="392"/>
        <v>3</v>
      </c>
      <c r="GD136" s="334">
        <f t="shared" si="392"/>
        <v>0</v>
      </c>
      <c r="GE136" s="334">
        <f t="shared" si="392"/>
        <v>10</v>
      </c>
      <c r="GF136" s="334">
        <f t="shared" si="392"/>
        <v>9</v>
      </c>
      <c r="GG136" s="334">
        <f t="shared" si="392"/>
        <v>4</v>
      </c>
      <c r="GH136" s="334">
        <f t="shared" si="392"/>
        <v>12</v>
      </c>
      <c r="GI136" s="334">
        <f t="shared" si="392"/>
        <v>9</v>
      </c>
      <c r="GJ136" s="334">
        <f t="shared" si="392"/>
        <v>12</v>
      </c>
      <c r="GK136" s="334">
        <f t="shared" si="392"/>
        <v>7</v>
      </c>
      <c r="GL136" s="334">
        <f t="shared" si="392"/>
        <v>13</v>
      </c>
      <c r="GP136" s="398"/>
      <c r="GT136" s="398"/>
      <c r="HD136" s="309"/>
      <c r="HE136" s="309"/>
      <c r="HF136" s="309"/>
      <c r="HG136" s="309"/>
      <c r="HH136" s="309"/>
      <c r="HN136" s="334" t="s">
        <v>136</v>
      </c>
      <c r="HO136" s="334">
        <f>COUNTIF(HO120:HO134,"&gt;=90")</f>
        <v>9</v>
      </c>
      <c r="HP136" s="334">
        <f t="shared" ref="HP136:HZ136" si="393">COUNTIF(HP120:HP134,"&gt;=90")</f>
        <v>0</v>
      </c>
      <c r="HQ136" s="334">
        <f t="shared" si="393"/>
        <v>4</v>
      </c>
      <c r="HR136" s="334">
        <f t="shared" si="393"/>
        <v>1</v>
      </c>
      <c r="HS136" s="334">
        <f t="shared" si="393"/>
        <v>12</v>
      </c>
      <c r="HT136" s="334">
        <f t="shared" si="393"/>
        <v>10</v>
      </c>
      <c r="HU136" s="334">
        <f t="shared" si="393"/>
        <v>3</v>
      </c>
      <c r="HV136" s="334">
        <f t="shared" si="393"/>
        <v>11</v>
      </c>
      <c r="HW136" s="334">
        <f t="shared" si="393"/>
        <v>11</v>
      </c>
      <c r="HX136" s="334">
        <f t="shared" si="393"/>
        <v>10</v>
      </c>
      <c r="HY136" s="334">
        <f t="shared" si="393"/>
        <v>12</v>
      </c>
      <c r="HZ136" s="334">
        <f t="shared" si="393"/>
        <v>13</v>
      </c>
      <c r="ID136" s="398"/>
    </row>
    <row r="137" spans="2:240" ht="16" thickBot="1" x14ac:dyDescent="0.4">
      <c r="B137" s="398"/>
      <c r="L137" s="309"/>
      <c r="M137" s="309"/>
      <c r="N137" s="309"/>
      <c r="O137" s="309"/>
      <c r="P137" s="309"/>
      <c r="V137" s="334" t="s">
        <v>135</v>
      </c>
      <c r="W137" s="334">
        <f>COUNTIF(W120:W134,"&gt;=85")</f>
        <v>12</v>
      </c>
      <c r="X137" s="334">
        <f t="shared" ref="X137:AH137" si="394">COUNTIF(X120:X134,"&gt;=85")</f>
        <v>13</v>
      </c>
      <c r="Y137" s="334">
        <f t="shared" si="394"/>
        <v>10</v>
      </c>
      <c r="Z137" s="334">
        <f t="shared" si="394"/>
        <v>11</v>
      </c>
      <c r="AA137" s="334">
        <f t="shared" si="394"/>
        <v>12</v>
      </c>
      <c r="AB137" s="334">
        <f t="shared" si="394"/>
        <v>11</v>
      </c>
      <c r="AC137" s="334">
        <f t="shared" si="394"/>
        <v>10</v>
      </c>
      <c r="AD137" s="334">
        <f t="shared" si="394"/>
        <v>13</v>
      </c>
      <c r="AE137" s="334">
        <f t="shared" si="394"/>
        <v>12</v>
      </c>
      <c r="AF137" s="334">
        <f t="shared" si="394"/>
        <v>13</v>
      </c>
      <c r="AG137" s="334">
        <f t="shared" si="394"/>
        <v>12</v>
      </c>
      <c r="AH137" s="334">
        <f t="shared" si="394"/>
        <v>13</v>
      </c>
      <c r="AL137" s="398"/>
      <c r="AP137" s="398"/>
      <c r="AZ137" s="309"/>
      <c r="BA137" s="309"/>
      <c r="BB137" s="309"/>
      <c r="BC137" s="309"/>
      <c r="BD137" s="309"/>
      <c r="BJ137" s="334" t="s">
        <v>135</v>
      </c>
      <c r="BK137" s="334">
        <f>COUNTIF(BK120:BK134,"&gt;=85")</f>
        <v>13</v>
      </c>
      <c r="BL137" s="334">
        <f t="shared" ref="BL137:BV137" si="395">COUNTIF(BL120:BL134,"&gt;=85")</f>
        <v>13</v>
      </c>
      <c r="BM137" s="334">
        <f t="shared" si="395"/>
        <v>11</v>
      </c>
      <c r="BN137" s="334">
        <f t="shared" si="395"/>
        <v>13</v>
      </c>
      <c r="BO137" s="334">
        <f t="shared" si="395"/>
        <v>13</v>
      </c>
      <c r="BP137" s="334">
        <f t="shared" si="395"/>
        <v>13</v>
      </c>
      <c r="BQ137" s="334">
        <f t="shared" si="395"/>
        <v>12</v>
      </c>
      <c r="BR137" s="334">
        <f t="shared" si="395"/>
        <v>13</v>
      </c>
      <c r="BS137" s="334">
        <f t="shared" si="395"/>
        <v>13</v>
      </c>
      <c r="BT137" s="334">
        <f t="shared" si="395"/>
        <v>14</v>
      </c>
      <c r="BU137" s="334">
        <f t="shared" si="395"/>
        <v>12</v>
      </c>
      <c r="BV137" s="334">
        <f t="shared" si="395"/>
        <v>14</v>
      </c>
      <c r="BZ137" s="398"/>
      <c r="CD137" s="398"/>
      <c r="CN137" s="309"/>
      <c r="CO137" s="309"/>
      <c r="CP137" s="309"/>
      <c r="CQ137" s="309"/>
      <c r="CR137" s="309"/>
      <c r="CX137" s="334" t="s">
        <v>135</v>
      </c>
      <c r="CY137" s="334">
        <f>COUNTIF(CY120:CY134,"&gt;=85")</f>
        <v>13</v>
      </c>
      <c r="CZ137" s="334">
        <f t="shared" ref="CZ137:DJ137" si="396">COUNTIF(CZ120:CZ134,"&gt;=85")</f>
        <v>13</v>
      </c>
      <c r="DA137" s="334">
        <f t="shared" si="396"/>
        <v>11</v>
      </c>
      <c r="DB137" s="334">
        <f t="shared" si="396"/>
        <v>12</v>
      </c>
      <c r="DC137" s="334">
        <f t="shared" si="396"/>
        <v>14</v>
      </c>
      <c r="DD137" s="334">
        <f t="shared" si="396"/>
        <v>13</v>
      </c>
      <c r="DE137" s="334">
        <f t="shared" si="396"/>
        <v>12</v>
      </c>
      <c r="DF137" s="334">
        <f t="shared" si="396"/>
        <v>13</v>
      </c>
      <c r="DG137" s="334">
        <f t="shared" si="396"/>
        <v>13</v>
      </c>
      <c r="DH137" s="334">
        <f>COUNTIF(DH120:DH134,"&gt;=85")</f>
        <v>14</v>
      </c>
      <c r="DI137" s="334">
        <f t="shared" si="396"/>
        <v>12</v>
      </c>
      <c r="DJ137" s="334">
        <f t="shared" si="396"/>
        <v>14</v>
      </c>
      <c r="DN137" s="398"/>
      <c r="DR137" s="398"/>
      <c r="EB137" s="309"/>
      <c r="EC137" s="309"/>
      <c r="ED137" s="309"/>
      <c r="EE137" s="309"/>
      <c r="EF137" s="309"/>
      <c r="EL137" s="334" t="s">
        <v>135</v>
      </c>
      <c r="EM137" s="334">
        <f>COUNTIF(EM120:EM134,"&gt;=85")</f>
        <v>13</v>
      </c>
      <c r="EN137" s="334">
        <f t="shared" ref="EN137:EX137" si="397">COUNTIF(EN120:EN134,"&gt;=85")</f>
        <v>14</v>
      </c>
      <c r="EO137" s="334">
        <f t="shared" si="397"/>
        <v>10</v>
      </c>
      <c r="EP137" s="334">
        <f t="shared" si="397"/>
        <v>8</v>
      </c>
      <c r="EQ137" s="334">
        <f t="shared" si="397"/>
        <v>15</v>
      </c>
      <c r="ER137" s="334">
        <f t="shared" si="397"/>
        <v>12</v>
      </c>
      <c r="ES137" s="334">
        <f t="shared" si="397"/>
        <v>12</v>
      </c>
      <c r="ET137" s="334">
        <f t="shared" si="397"/>
        <v>13</v>
      </c>
      <c r="EU137" s="334">
        <f t="shared" si="397"/>
        <v>13</v>
      </c>
      <c r="EV137" s="334">
        <f t="shared" si="397"/>
        <v>13</v>
      </c>
      <c r="EW137" s="334">
        <f t="shared" si="397"/>
        <v>12</v>
      </c>
      <c r="EX137" s="334">
        <f t="shared" si="397"/>
        <v>14</v>
      </c>
      <c r="FB137" s="398"/>
      <c r="FF137" s="398"/>
      <c r="FP137" s="309"/>
      <c r="FQ137" s="309"/>
      <c r="FR137" s="309"/>
      <c r="FS137" s="309"/>
      <c r="FT137" s="309"/>
      <c r="FZ137" s="334" t="s">
        <v>135</v>
      </c>
      <c r="GA137" s="334">
        <f>COUNTIF(GA120:GA134,"&gt;=85")</f>
        <v>11</v>
      </c>
      <c r="GB137" s="334">
        <f t="shared" ref="GB137:GL137" si="398">COUNTIF(GB120:GB134,"&gt;=85")</f>
        <v>11</v>
      </c>
      <c r="GC137" s="334">
        <f t="shared" si="398"/>
        <v>9</v>
      </c>
      <c r="GD137" s="334">
        <f t="shared" si="398"/>
        <v>8</v>
      </c>
      <c r="GE137" s="334">
        <f t="shared" si="398"/>
        <v>14</v>
      </c>
      <c r="GF137" s="334">
        <f t="shared" si="398"/>
        <v>12</v>
      </c>
      <c r="GG137" s="334">
        <f t="shared" si="398"/>
        <v>11</v>
      </c>
      <c r="GH137" s="334">
        <f t="shared" si="398"/>
        <v>13</v>
      </c>
      <c r="GI137" s="334">
        <f t="shared" si="398"/>
        <v>12</v>
      </c>
      <c r="GJ137" s="334">
        <f t="shared" si="398"/>
        <v>13</v>
      </c>
      <c r="GK137" s="334">
        <f t="shared" si="398"/>
        <v>13</v>
      </c>
      <c r="GL137" s="334">
        <f t="shared" si="398"/>
        <v>14</v>
      </c>
      <c r="GP137" s="398"/>
      <c r="GT137" s="398"/>
      <c r="HD137" s="309"/>
      <c r="HE137" s="309"/>
      <c r="HF137" s="309"/>
      <c r="HG137" s="309"/>
      <c r="HH137" s="309"/>
      <c r="HN137" s="334" t="s">
        <v>135</v>
      </c>
      <c r="HO137" s="334">
        <f>COUNTIF(HO120:HO134,"&gt;=85")</f>
        <v>14</v>
      </c>
      <c r="HP137" s="334">
        <f t="shared" ref="HP137:HZ137" si="399">COUNTIF(HP120:HP134,"&gt;=85")</f>
        <v>5</v>
      </c>
      <c r="HQ137" s="334">
        <f t="shared" si="399"/>
        <v>12</v>
      </c>
      <c r="HR137" s="334">
        <f t="shared" si="399"/>
        <v>8</v>
      </c>
      <c r="HS137" s="334">
        <f t="shared" si="399"/>
        <v>13</v>
      </c>
      <c r="HT137" s="334">
        <f t="shared" si="399"/>
        <v>12</v>
      </c>
      <c r="HU137" s="334">
        <f t="shared" si="399"/>
        <v>11</v>
      </c>
      <c r="HV137" s="334">
        <f t="shared" si="399"/>
        <v>13</v>
      </c>
      <c r="HW137" s="334">
        <f>COUNTIF(HW120:HW134,"&gt;=85")</f>
        <v>12</v>
      </c>
      <c r="HX137" s="334">
        <f t="shared" si="399"/>
        <v>13</v>
      </c>
      <c r="HY137" s="334">
        <f t="shared" si="399"/>
        <v>13</v>
      </c>
      <c r="HZ137" s="334">
        <f t="shared" si="399"/>
        <v>14</v>
      </c>
      <c r="ID137" s="398"/>
    </row>
    <row r="138" spans="2:240" ht="16" thickBot="1" x14ac:dyDescent="0.4">
      <c r="B138" s="687"/>
      <c r="C138" s="688" t="s">
        <v>91</v>
      </c>
      <c r="D138" s="582"/>
      <c r="E138" s="689"/>
      <c r="L138" s="309"/>
      <c r="M138" s="309"/>
      <c r="N138" s="309"/>
      <c r="O138" s="309"/>
      <c r="P138" s="309"/>
      <c r="V138" s="334" t="s">
        <v>134</v>
      </c>
      <c r="W138" s="334">
        <f>COUNTIF(W120:W134,"&gt;=88")</f>
        <v>9</v>
      </c>
      <c r="X138" s="334">
        <f t="shared" ref="X138:AH138" si="400">COUNTIF(X120:X134,"&gt;=88")</f>
        <v>10</v>
      </c>
      <c r="Y138" s="334">
        <f t="shared" si="400"/>
        <v>4</v>
      </c>
      <c r="Z138" s="334">
        <f t="shared" si="400"/>
        <v>6</v>
      </c>
      <c r="AA138" s="334">
        <f t="shared" si="400"/>
        <v>9</v>
      </c>
      <c r="AB138" s="334">
        <f t="shared" si="400"/>
        <v>10</v>
      </c>
      <c r="AC138" s="334">
        <f t="shared" si="400"/>
        <v>7</v>
      </c>
      <c r="AD138" s="334">
        <f t="shared" si="400"/>
        <v>12</v>
      </c>
      <c r="AE138" s="334">
        <f t="shared" si="400"/>
        <v>11</v>
      </c>
      <c r="AF138" s="334">
        <f t="shared" si="400"/>
        <v>13</v>
      </c>
      <c r="AG138" s="334">
        <f t="shared" si="400"/>
        <v>10</v>
      </c>
      <c r="AH138" s="334">
        <f t="shared" si="400"/>
        <v>13</v>
      </c>
      <c r="AI138" s="42"/>
      <c r="AL138" s="398"/>
      <c r="AP138" s="398"/>
      <c r="AZ138" s="309"/>
      <c r="BA138" s="309"/>
      <c r="BB138" s="309"/>
      <c r="BC138" s="309"/>
      <c r="BD138" s="309"/>
      <c r="BJ138" s="334" t="s">
        <v>134</v>
      </c>
      <c r="BK138" s="334">
        <f>COUNTIF(BK120:BK134,"&gt;=88")</f>
        <v>12</v>
      </c>
      <c r="BL138" s="334">
        <f t="shared" ref="BL138:BV138" si="401">COUNTIF(BL120:BL134,"&gt;=88")</f>
        <v>12</v>
      </c>
      <c r="BM138" s="334">
        <f t="shared" si="401"/>
        <v>6</v>
      </c>
      <c r="BN138" s="334">
        <f t="shared" si="401"/>
        <v>11</v>
      </c>
      <c r="BO138" s="334">
        <f t="shared" si="401"/>
        <v>9</v>
      </c>
      <c r="BP138" s="334">
        <f t="shared" si="401"/>
        <v>12</v>
      </c>
      <c r="BQ138" s="334">
        <f t="shared" si="401"/>
        <v>10</v>
      </c>
      <c r="BR138" s="334">
        <f t="shared" si="401"/>
        <v>12</v>
      </c>
      <c r="BS138" s="334">
        <f t="shared" si="401"/>
        <v>12</v>
      </c>
      <c r="BT138" s="334">
        <f t="shared" si="401"/>
        <v>13</v>
      </c>
      <c r="BU138" s="334">
        <f t="shared" si="401"/>
        <v>11</v>
      </c>
      <c r="BV138" s="334">
        <f t="shared" si="401"/>
        <v>13</v>
      </c>
      <c r="BW138" s="42"/>
      <c r="BZ138" s="398"/>
      <c r="CD138" s="398"/>
      <c r="CN138" s="309"/>
      <c r="CO138" s="309"/>
      <c r="CP138" s="309"/>
      <c r="CQ138" s="309"/>
      <c r="CR138" s="309"/>
      <c r="CX138" s="334" t="s">
        <v>134</v>
      </c>
      <c r="CY138" s="334">
        <f>COUNTIF(CY120:CY134,"&gt;=88")</f>
        <v>12</v>
      </c>
      <c r="CZ138" s="334">
        <f t="shared" ref="CZ138:DJ138" si="402">COUNTIF(CZ120:CZ134,"&gt;=88")</f>
        <v>13</v>
      </c>
      <c r="DA138" s="334">
        <f t="shared" si="402"/>
        <v>5</v>
      </c>
      <c r="DB138" s="334">
        <f t="shared" si="402"/>
        <v>9</v>
      </c>
      <c r="DC138" s="334">
        <f t="shared" si="402"/>
        <v>13</v>
      </c>
      <c r="DD138" s="334">
        <f t="shared" si="402"/>
        <v>12</v>
      </c>
      <c r="DE138" s="334">
        <f t="shared" si="402"/>
        <v>11</v>
      </c>
      <c r="DF138" s="334">
        <f t="shared" si="402"/>
        <v>13</v>
      </c>
      <c r="DG138" s="334">
        <f t="shared" si="402"/>
        <v>12</v>
      </c>
      <c r="DH138" s="334">
        <f t="shared" si="402"/>
        <v>12</v>
      </c>
      <c r="DI138" s="334">
        <f t="shared" si="402"/>
        <v>12</v>
      </c>
      <c r="DJ138" s="334">
        <f t="shared" si="402"/>
        <v>14</v>
      </c>
      <c r="DK138" s="42"/>
      <c r="DN138" s="398"/>
      <c r="DR138" s="398"/>
      <c r="EB138" s="309"/>
      <c r="EC138" s="309"/>
      <c r="ED138" s="309"/>
      <c r="EE138" s="309"/>
      <c r="EF138" s="309"/>
      <c r="EL138" s="334" t="s">
        <v>134</v>
      </c>
      <c r="EM138" s="334">
        <f>COUNTIF(EM120:EM134,"&gt;=88")</f>
        <v>11</v>
      </c>
      <c r="EN138" s="334">
        <f t="shared" ref="EN138:EX138" si="403">COUNTIF(EN120:EN134,"&gt;=88")</f>
        <v>12</v>
      </c>
      <c r="EO138" s="334">
        <f t="shared" si="403"/>
        <v>5</v>
      </c>
      <c r="EP138" s="334">
        <f t="shared" si="403"/>
        <v>5</v>
      </c>
      <c r="EQ138" s="334">
        <f t="shared" si="403"/>
        <v>13</v>
      </c>
      <c r="ER138" s="334">
        <f t="shared" si="403"/>
        <v>12</v>
      </c>
      <c r="ES138" s="334">
        <f t="shared" si="403"/>
        <v>9</v>
      </c>
      <c r="ET138" s="334">
        <f t="shared" si="403"/>
        <v>13</v>
      </c>
      <c r="EU138" s="334">
        <f t="shared" si="403"/>
        <v>10</v>
      </c>
      <c r="EV138" s="334">
        <f t="shared" si="403"/>
        <v>13</v>
      </c>
      <c r="EW138" s="334">
        <f t="shared" si="403"/>
        <v>9</v>
      </c>
      <c r="EX138" s="334">
        <f t="shared" si="403"/>
        <v>14</v>
      </c>
      <c r="EY138" s="42"/>
      <c r="FB138" s="398"/>
      <c r="FF138" s="398"/>
      <c r="FP138" s="309"/>
      <c r="FQ138" s="309"/>
      <c r="FR138" s="309"/>
      <c r="FS138" s="309"/>
      <c r="FT138" s="309"/>
      <c r="FZ138" s="334" t="s">
        <v>134</v>
      </c>
      <c r="GA138" s="334">
        <f>COUNTIF(GA120:GA134,"&gt;=88")</f>
        <v>4</v>
      </c>
      <c r="GB138" s="334">
        <f t="shared" ref="GB138:GL138" si="404">COUNTIF(GB120:GB134,"&gt;=88")</f>
        <v>9</v>
      </c>
      <c r="GC138" s="334">
        <f t="shared" si="404"/>
        <v>7</v>
      </c>
      <c r="GD138" s="334">
        <f t="shared" si="404"/>
        <v>1</v>
      </c>
      <c r="GE138" s="334">
        <f t="shared" si="404"/>
        <v>12</v>
      </c>
      <c r="GF138" s="334">
        <f t="shared" si="404"/>
        <v>10</v>
      </c>
      <c r="GG138" s="334">
        <f t="shared" si="404"/>
        <v>7</v>
      </c>
      <c r="GH138" s="334">
        <f t="shared" si="404"/>
        <v>13</v>
      </c>
      <c r="GI138" s="334">
        <f t="shared" si="404"/>
        <v>11</v>
      </c>
      <c r="GJ138" s="334">
        <f t="shared" si="404"/>
        <v>12</v>
      </c>
      <c r="GK138" s="334">
        <f t="shared" si="404"/>
        <v>12</v>
      </c>
      <c r="GL138" s="334">
        <f t="shared" si="404"/>
        <v>13</v>
      </c>
      <c r="GM138" s="42"/>
      <c r="GP138" s="398"/>
      <c r="GT138" s="398"/>
      <c r="HD138" s="309"/>
      <c r="HE138" s="309"/>
      <c r="HG138" s="309"/>
      <c r="HH138" s="309"/>
      <c r="HN138" s="334" t="s">
        <v>134</v>
      </c>
      <c r="HO138" s="334">
        <f>COUNTIF(HO120:HO134,"&gt;=88")</f>
        <v>14</v>
      </c>
      <c r="HP138" s="334">
        <f t="shared" ref="HP138:HZ138" si="405">COUNTIF(HP120:HP134,"&gt;=88")</f>
        <v>2</v>
      </c>
      <c r="HQ138" s="334">
        <f t="shared" si="405"/>
        <v>8</v>
      </c>
      <c r="HR138" s="334">
        <f t="shared" si="405"/>
        <v>3</v>
      </c>
      <c r="HS138" s="334">
        <f t="shared" si="405"/>
        <v>12</v>
      </c>
      <c r="HT138" s="334">
        <f t="shared" si="405"/>
        <v>12</v>
      </c>
      <c r="HU138" s="334">
        <f t="shared" si="405"/>
        <v>8</v>
      </c>
      <c r="HV138" s="334">
        <f t="shared" si="405"/>
        <v>13</v>
      </c>
      <c r="HW138" s="334">
        <f t="shared" si="405"/>
        <v>11</v>
      </c>
      <c r="HX138" s="334">
        <f t="shared" si="405"/>
        <v>13</v>
      </c>
      <c r="HY138" s="334">
        <f t="shared" si="405"/>
        <v>13</v>
      </c>
      <c r="HZ138" s="334">
        <f t="shared" si="405"/>
        <v>14</v>
      </c>
      <c r="IA138" s="42"/>
      <c r="ID138" s="398"/>
    </row>
    <row r="139" spans="2:240" ht="16" thickBot="1" x14ac:dyDescent="0.4">
      <c r="B139" s="325"/>
      <c r="C139" s="327" t="s">
        <v>181</v>
      </c>
      <c r="D139" s="325" t="s">
        <v>157</v>
      </c>
      <c r="E139" s="412" t="s">
        <v>156</v>
      </c>
      <c r="L139" s="309"/>
      <c r="M139" s="309"/>
      <c r="N139" s="309"/>
      <c r="O139" s="309"/>
      <c r="P139" s="309"/>
      <c r="V139" s="334" t="s">
        <v>133</v>
      </c>
      <c r="W139" s="334">
        <f t="shared" ref="W139:AG139" si="406">COUNTIF(W120:W134,"&gt;=92")</f>
        <v>3</v>
      </c>
      <c r="X139" s="334">
        <f t="shared" si="406"/>
        <v>4</v>
      </c>
      <c r="Y139" s="334">
        <f t="shared" si="406"/>
        <v>1</v>
      </c>
      <c r="Z139" s="334">
        <f t="shared" si="406"/>
        <v>0</v>
      </c>
      <c r="AA139" s="334">
        <f t="shared" si="406"/>
        <v>4</v>
      </c>
      <c r="AB139" s="334">
        <f t="shared" si="406"/>
        <v>3</v>
      </c>
      <c r="AC139" s="334">
        <f t="shared" si="406"/>
        <v>0</v>
      </c>
      <c r="AD139" s="334">
        <f t="shared" si="406"/>
        <v>6</v>
      </c>
      <c r="AE139" s="334">
        <f t="shared" si="406"/>
        <v>7</v>
      </c>
      <c r="AF139" s="334">
        <f t="shared" si="406"/>
        <v>9</v>
      </c>
      <c r="AG139" s="334">
        <f t="shared" si="406"/>
        <v>2</v>
      </c>
      <c r="AH139" s="334">
        <f>COUNTIF(AH120:AH134,"&gt;=92")</f>
        <v>12</v>
      </c>
      <c r="AI139" s="42"/>
      <c r="AL139" s="398"/>
      <c r="AP139" s="398"/>
      <c r="AZ139" s="309"/>
      <c r="BA139" s="309"/>
      <c r="BB139" s="309"/>
      <c r="BC139" s="309"/>
      <c r="BD139" s="309"/>
      <c r="BJ139" s="334" t="s">
        <v>133</v>
      </c>
      <c r="BK139" s="334">
        <f t="shared" ref="BK139:BU139" si="407">COUNTIF(BK120:BK134,"&gt;=92")</f>
        <v>9</v>
      </c>
      <c r="BL139" s="334">
        <f t="shared" si="407"/>
        <v>6</v>
      </c>
      <c r="BM139" s="334">
        <f t="shared" si="407"/>
        <v>0</v>
      </c>
      <c r="BN139" s="334">
        <f t="shared" si="407"/>
        <v>3</v>
      </c>
      <c r="BO139" s="334">
        <f t="shared" si="407"/>
        <v>4</v>
      </c>
      <c r="BP139" s="334">
        <f t="shared" si="407"/>
        <v>6</v>
      </c>
      <c r="BQ139" s="334">
        <f t="shared" si="407"/>
        <v>0</v>
      </c>
      <c r="BR139" s="334">
        <f t="shared" si="407"/>
        <v>9</v>
      </c>
      <c r="BS139" s="334">
        <f t="shared" si="407"/>
        <v>8</v>
      </c>
      <c r="BT139" s="334">
        <f t="shared" si="407"/>
        <v>11</v>
      </c>
      <c r="BU139" s="334">
        <f t="shared" si="407"/>
        <v>2</v>
      </c>
      <c r="BV139" s="334">
        <f>COUNTIF(BV120:BV134,"&gt;=92")</f>
        <v>13</v>
      </c>
      <c r="BW139" s="42"/>
      <c r="BZ139" s="398"/>
      <c r="CD139" s="398"/>
      <c r="CN139" s="309"/>
      <c r="CO139" s="309"/>
      <c r="CP139" s="309"/>
      <c r="CQ139" s="309"/>
      <c r="CR139" s="309"/>
      <c r="CX139" s="334" t="s">
        <v>133</v>
      </c>
      <c r="CY139" s="334">
        <f t="shared" ref="CY139:DI139" si="408">COUNTIF(CY120:CY134,"&gt;=92")</f>
        <v>8</v>
      </c>
      <c r="CZ139" s="334">
        <f t="shared" si="408"/>
        <v>7</v>
      </c>
      <c r="DA139" s="334">
        <f t="shared" si="408"/>
        <v>1</v>
      </c>
      <c r="DB139" s="334">
        <f t="shared" si="408"/>
        <v>1</v>
      </c>
      <c r="DC139" s="334">
        <f t="shared" si="408"/>
        <v>4</v>
      </c>
      <c r="DD139" s="334">
        <f t="shared" si="408"/>
        <v>8</v>
      </c>
      <c r="DE139" s="334">
        <f t="shared" si="408"/>
        <v>3</v>
      </c>
      <c r="DF139" s="334">
        <f t="shared" si="408"/>
        <v>5</v>
      </c>
      <c r="DG139" s="334">
        <f t="shared" si="408"/>
        <v>9</v>
      </c>
      <c r="DH139" s="334">
        <f t="shared" si="408"/>
        <v>4</v>
      </c>
      <c r="DI139" s="334">
        <f t="shared" si="408"/>
        <v>3</v>
      </c>
      <c r="DJ139" s="334">
        <f>COUNTIF(DJ120:DJ134,"&gt;=92")</f>
        <v>13</v>
      </c>
      <c r="DK139" s="42"/>
      <c r="DN139" s="398"/>
      <c r="DR139" s="398"/>
      <c r="EB139" s="309"/>
      <c r="EC139" s="309"/>
      <c r="ED139" s="309"/>
      <c r="EE139" s="309"/>
      <c r="EF139" s="309"/>
      <c r="EL139" s="334" t="s">
        <v>133</v>
      </c>
      <c r="EM139" s="334">
        <f t="shared" ref="EM139:EW139" si="409">COUNTIF(EM120:EM134,"&gt;=92")</f>
        <v>7</v>
      </c>
      <c r="EN139" s="334">
        <f t="shared" si="409"/>
        <v>5</v>
      </c>
      <c r="EO139" s="334">
        <f t="shared" si="409"/>
        <v>0</v>
      </c>
      <c r="EP139" s="334">
        <f t="shared" si="409"/>
        <v>0</v>
      </c>
      <c r="EQ139" s="334">
        <f t="shared" si="409"/>
        <v>4</v>
      </c>
      <c r="ER139" s="334">
        <f t="shared" si="409"/>
        <v>9</v>
      </c>
      <c r="ES139" s="334">
        <f t="shared" si="409"/>
        <v>4</v>
      </c>
      <c r="ET139" s="334">
        <f t="shared" si="409"/>
        <v>6</v>
      </c>
      <c r="EU139" s="334">
        <f t="shared" si="409"/>
        <v>2</v>
      </c>
      <c r="EV139" s="334">
        <f t="shared" si="409"/>
        <v>10</v>
      </c>
      <c r="EW139" s="334">
        <f t="shared" si="409"/>
        <v>0</v>
      </c>
      <c r="EX139" s="334">
        <f>COUNTIF(EX120:EX134,"&gt;=92")</f>
        <v>13</v>
      </c>
      <c r="EY139" s="42"/>
      <c r="FB139" s="398"/>
      <c r="FF139" s="398"/>
      <c r="FP139" s="309"/>
      <c r="FQ139" s="309"/>
      <c r="FR139" s="309"/>
      <c r="FS139" s="309"/>
      <c r="FT139" s="309"/>
      <c r="FZ139" s="334" t="s">
        <v>133</v>
      </c>
      <c r="GA139" s="334">
        <f t="shared" ref="GA139:GK139" si="410">COUNTIF(GA120:GA134,"&gt;=92")</f>
        <v>0</v>
      </c>
      <c r="GB139" s="334">
        <f t="shared" si="410"/>
        <v>2</v>
      </c>
      <c r="GC139" s="334">
        <f t="shared" si="410"/>
        <v>0</v>
      </c>
      <c r="GD139" s="334">
        <f t="shared" si="410"/>
        <v>0</v>
      </c>
      <c r="GE139" s="334">
        <f t="shared" si="410"/>
        <v>7</v>
      </c>
      <c r="GF139" s="334">
        <f t="shared" si="410"/>
        <v>7</v>
      </c>
      <c r="GG139" s="334">
        <f t="shared" si="410"/>
        <v>0</v>
      </c>
      <c r="GH139" s="334">
        <f t="shared" si="410"/>
        <v>8</v>
      </c>
      <c r="GI139" s="334">
        <f t="shared" si="410"/>
        <v>5</v>
      </c>
      <c r="GJ139" s="334">
        <f t="shared" si="410"/>
        <v>8</v>
      </c>
      <c r="GK139" s="334">
        <f t="shared" si="410"/>
        <v>0</v>
      </c>
      <c r="GL139" s="334">
        <f>COUNTIF(GL120:GL134,"&gt;=92")</f>
        <v>13</v>
      </c>
      <c r="GM139" s="42"/>
      <c r="GP139" s="398"/>
      <c r="GT139" s="398"/>
      <c r="HD139" s="309"/>
      <c r="HE139" s="309"/>
      <c r="HG139" s="309"/>
      <c r="HH139" s="309"/>
      <c r="HN139" s="334" t="s">
        <v>133</v>
      </c>
      <c r="HO139" s="334">
        <f t="shared" ref="HO139:HY139" si="411">COUNTIF(HO120:HO134,"&gt;=92")</f>
        <v>5</v>
      </c>
      <c r="HP139" s="334">
        <f t="shared" si="411"/>
        <v>0</v>
      </c>
      <c r="HQ139" s="334">
        <f t="shared" si="411"/>
        <v>0</v>
      </c>
      <c r="HR139" s="334">
        <f t="shared" si="411"/>
        <v>0</v>
      </c>
      <c r="HS139" s="334">
        <f t="shared" si="411"/>
        <v>10</v>
      </c>
      <c r="HT139" s="334">
        <f t="shared" si="411"/>
        <v>8</v>
      </c>
      <c r="HU139" s="334">
        <f t="shared" si="411"/>
        <v>2</v>
      </c>
      <c r="HV139" s="334">
        <f t="shared" si="411"/>
        <v>8</v>
      </c>
      <c r="HW139" s="334">
        <f t="shared" si="411"/>
        <v>9</v>
      </c>
      <c r="HX139" s="334">
        <f t="shared" si="411"/>
        <v>9</v>
      </c>
      <c r="HY139" s="334">
        <f t="shared" si="411"/>
        <v>6</v>
      </c>
      <c r="HZ139" s="334">
        <f>COUNTIF(HZ120:HZ134,"&gt;=92")</f>
        <v>13</v>
      </c>
      <c r="IA139" s="42"/>
      <c r="ID139" s="398"/>
    </row>
    <row r="140" spans="2:240" ht="16" thickBot="1" x14ac:dyDescent="0.4">
      <c r="B140" s="325" t="s">
        <v>72</v>
      </c>
      <c r="C140" s="327">
        <f>(AI23+BW23+DK23+EY23+GM23+IA23)/6</f>
        <v>86.744923780222166</v>
      </c>
      <c r="D140" s="325">
        <f>(AI51+BW51+DK51+EY51+GM51+IA51)/6</f>
        <v>87.126867506812729</v>
      </c>
      <c r="E140" s="391">
        <f>(AI135+BW135+DK135+EY135+GM135+IA135)/6</f>
        <v>88.093312807667658</v>
      </c>
      <c r="L140" s="309"/>
      <c r="M140" s="309"/>
      <c r="N140" s="309"/>
      <c r="O140" s="309"/>
      <c r="P140" s="309"/>
      <c r="V140" s="334" t="s">
        <v>132</v>
      </c>
      <c r="W140" s="334">
        <f>COUNTIF(W120:W134,"&gt;=95")</f>
        <v>2</v>
      </c>
      <c r="X140" s="334">
        <f t="shared" ref="X140:AH140" si="412">COUNTIF(X120:X134,"&gt;=95")</f>
        <v>1</v>
      </c>
      <c r="Y140" s="334">
        <f t="shared" si="412"/>
        <v>1</v>
      </c>
      <c r="Z140" s="334">
        <f t="shared" si="412"/>
        <v>0</v>
      </c>
      <c r="AA140" s="334">
        <f t="shared" si="412"/>
        <v>3</v>
      </c>
      <c r="AB140" s="334">
        <f t="shared" si="412"/>
        <v>0</v>
      </c>
      <c r="AC140" s="334">
        <f t="shared" si="412"/>
        <v>0</v>
      </c>
      <c r="AD140" s="334">
        <f t="shared" si="412"/>
        <v>0</v>
      </c>
      <c r="AE140" s="334">
        <f t="shared" si="412"/>
        <v>4</v>
      </c>
      <c r="AF140" s="334">
        <f t="shared" si="412"/>
        <v>1</v>
      </c>
      <c r="AG140" s="334">
        <f t="shared" si="412"/>
        <v>0</v>
      </c>
      <c r="AH140" s="334">
        <f t="shared" si="412"/>
        <v>11</v>
      </c>
      <c r="AL140" s="398"/>
      <c r="AP140" s="398"/>
      <c r="AZ140" s="309"/>
      <c r="BA140" s="309"/>
      <c r="BB140" s="309"/>
      <c r="BC140" s="309"/>
      <c r="BD140" s="309"/>
      <c r="BJ140" s="334" t="s">
        <v>132</v>
      </c>
      <c r="BK140" s="334">
        <f>COUNTIF(BK120:BK134,"&gt;=95")</f>
        <v>2</v>
      </c>
      <c r="BL140" s="334">
        <f t="shared" ref="BL140:BV140" si="413">COUNTIF(BL120:BL134,"&gt;=95")</f>
        <v>0</v>
      </c>
      <c r="BM140" s="334">
        <f t="shared" si="413"/>
        <v>0</v>
      </c>
      <c r="BN140" s="334">
        <f t="shared" si="413"/>
        <v>0</v>
      </c>
      <c r="BO140" s="334">
        <f t="shared" si="413"/>
        <v>0</v>
      </c>
      <c r="BP140" s="334">
        <f t="shared" si="413"/>
        <v>2</v>
      </c>
      <c r="BQ140" s="334">
        <f t="shared" si="413"/>
        <v>0</v>
      </c>
      <c r="BR140" s="334">
        <f t="shared" si="413"/>
        <v>5</v>
      </c>
      <c r="BS140" s="334">
        <f t="shared" si="413"/>
        <v>6</v>
      </c>
      <c r="BT140" s="334">
        <f t="shared" si="413"/>
        <v>7</v>
      </c>
      <c r="BU140" s="334">
        <f t="shared" si="413"/>
        <v>0</v>
      </c>
      <c r="BV140" s="334">
        <f t="shared" si="413"/>
        <v>13</v>
      </c>
      <c r="BZ140" s="398"/>
      <c r="CD140" s="398"/>
      <c r="CN140" s="309"/>
      <c r="CO140" s="309"/>
      <c r="CP140" s="309"/>
      <c r="CQ140" s="309"/>
      <c r="CR140" s="309"/>
      <c r="CX140" s="334" t="s">
        <v>132</v>
      </c>
      <c r="CY140" s="334">
        <f>COUNTIF(CY120:CY134,"&gt;=95")</f>
        <v>1</v>
      </c>
      <c r="CZ140" s="334">
        <f t="shared" ref="CZ140:DJ140" si="414">COUNTIF(CZ120:CZ134,"&gt;=95")</f>
        <v>1</v>
      </c>
      <c r="DA140" s="334">
        <f t="shared" si="414"/>
        <v>0</v>
      </c>
      <c r="DB140" s="334">
        <f t="shared" si="414"/>
        <v>0</v>
      </c>
      <c r="DC140" s="334">
        <f t="shared" si="414"/>
        <v>1</v>
      </c>
      <c r="DD140" s="334">
        <f t="shared" si="414"/>
        <v>2</v>
      </c>
      <c r="DE140" s="334">
        <f t="shared" si="414"/>
        <v>0</v>
      </c>
      <c r="DF140" s="334">
        <f t="shared" si="414"/>
        <v>2</v>
      </c>
      <c r="DG140" s="334">
        <f t="shared" si="414"/>
        <v>2</v>
      </c>
      <c r="DH140" s="334">
        <f t="shared" si="414"/>
        <v>1</v>
      </c>
      <c r="DI140" s="334">
        <f t="shared" si="414"/>
        <v>0</v>
      </c>
      <c r="DJ140" s="334">
        <f t="shared" si="414"/>
        <v>13</v>
      </c>
      <c r="DN140" s="398"/>
      <c r="DR140" s="398"/>
      <c r="EB140" s="309"/>
      <c r="EC140" s="309"/>
      <c r="ED140" s="309"/>
      <c r="EE140" s="309"/>
      <c r="EF140" s="309"/>
      <c r="EL140" s="334" t="s">
        <v>132</v>
      </c>
      <c r="EM140" s="334">
        <f>COUNTIF(EM120:EM134,"&gt;=95")</f>
        <v>2</v>
      </c>
      <c r="EN140" s="334">
        <f t="shared" ref="EN140:EX140" si="415">COUNTIF(EN120:EN134,"&gt;=95")</f>
        <v>0</v>
      </c>
      <c r="EO140" s="334">
        <f t="shared" si="415"/>
        <v>0</v>
      </c>
      <c r="EP140" s="334">
        <f t="shared" si="415"/>
        <v>0</v>
      </c>
      <c r="EQ140" s="334">
        <f t="shared" si="415"/>
        <v>0</v>
      </c>
      <c r="ER140" s="334">
        <f t="shared" si="415"/>
        <v>2</v>
      </c>
      <c r="ES140" s="334">
        <f t="shared" si="415"/>
        <v>1</v>
      </c>
      <c r="ET140" s="334">
        <f t="shared" si="415"/>
        <v>0</v>
      </c>
      <c r="EU140" s="334">
        <f t="shared" si="415"/>
        <v>1</v>
      </c>
      <c r="EV140" s="334">
        <f t="shared" si="415"/>
        <v>1</v>
      </c>
      <c r="EW140" s="334">
        <f t="shared" si="415"/>
        <v>0</v>
      </c>
      <c r="EX140" s="334">
        <f t="shared" si="415"/>
        <v>13</v>
      </c>
      <c r="FB140" s="398"/>
      <c r="FF140" s="398"/>
      <c r="FP140" s="309"/>
      <c r="FQ140" s="309"/>
      <c r="FR140" s="309"/>
      <c r="FS140" s="309"/>
      <c r="FT140" s="309"/>
      <c r="FZ140" s="334" t="s">
        <v>132</v>
      </c>
      <c r="GA140" s="334">
        <f>COUNTIF(GA120:GA134,"&gt;=95")</f>
        <v>0</v>
      </c>
      <c r="GB140" s="334">
        <f t="shared" ref="GB140:GL140" si="416">COUNTIF(GB120:GB134,"&gt;=95")</f>
        <v>1</v>
      </c>
      <c r="GC140" s="334">
        <f t="shared" si="416"/>
        <v>0</v>
      </c>
      <c r="GD140" s="334">
        <f t="shared" si="416"/>
        <v>0</v>
      </c>
      <c r="GE140" s="334">
        <f t="shared" si="416"/>
        <v>1</v>
      </c>
      <c r="GF140" s="334">
        <f t="shared" si="416"/>
        <v>0</v>
      </c>
      <c r="GG140" s="334">
        <f t="shared" si="416"/>
        <v>0</v>
      </c>
      <c r="GH140" s="334">
        <f t="shared" si="416"/>
        <v>2</v>
      </c>
      <c r="GI140" s="334">
        <f t="shared" si="416"/>
        <v>0</v>
      </c>
      <c r="GJ140" s="334">
        <f t="shared" si="416"/>
        <v>0</v>
      </c>
      <c r="GK140" s="334">
        <f t="shared" si="416"/>
        <v>0</v>
      </c>
      <c r="GL140" s="334">
        <f t="shared" si="416"/>
        <v>13</v>
      </c>
      <c r="GP140" s="398"/>
      <c r="GT140" s="398"/>
      <c r="HD140" s="309"/>
      <c r="HE140" s="309"/>
      <c r="HG140" s="309"/>
      <c r="HH140" s="309"/>
      <c r="HN140" s="334" t="s">
        <v>132</v>
      </c>
      <c r="HO140" s="334">
        <f>COUNTIF(HO120:HO134,"&gt;=95")</f>
        <v>2</v>
      </c>
      <c r="HP140" s="334">
        <f t="shared" ref="HP140:HZ140" si="417">COUNTIF(HP120:HP134,"&gt;=95")</f>
        <v>0</v>
      </c>
      <c r="HQ140" s="334">
        <f t="shared" si="417"/>
        <v>0</v>
      </c>
      <c r="HR140" s="334">
        <f t="shared" si="417"/>
        <v>0</v>
      </c>
      <c r="HS140" s="334">
        <f t="shared" si="417"/>
        <v>6</v>
      </c>
      <c r="HT140" s="334">
        <f t="shared" si="417"/>
        <v>1</v>
      </c>
      <c r="HU140" s="334">
        <f t="shared" si="417"/>
        <v>0</v>
      </c>
      <c r="HV140" s="334">
        <f t="shared" si="417"/>
        <v>0</v>
      </c>
      <c r="HW140" s="334">
        <f t="shared" si="417"/>
        <v>1</v>
      </c>
      <c r="HX140" s="334">
        <f t="shared" si="417"/>
        <v>3</v>
      </c>
      <c r="HY140" s="334">
        <f t="shared" si="417"/>
        <v>1</v>
      </c>
      <c r="HZ140" s="334">
        <f t="shared" si="417"/>
        <v>13</v>
      </c>
      <c r="ID140" s="398"/>
    </row>
    <row r="141" spans="2:240" ht="15" thickBot="1" x14ac:dyDescent="0.4">
      <c r="B141" s="328" t="s">
        <v>152</v>
      </c>
      <c r="C141" s="325">
        <f>_xlfn.STDEV.S(AI23,EY23,DK23,BW23,IA23,GM23)</f>
        <v>0.75636053018223182</v>
      </c>
      <c r="D141" s="327">
        <f>_xlfn.STDEV.S(AI51,BW51,IA51,GM51,EY51,DK51)</f>
        <v>0.96851553453373795</v>
      </c>
      <c r="E141" s="325">
        <f>_xlfn.STDEV.S(AI135,IA135,BW135,GM135,EY135,DK135)</f>
        <v>0.56991689003201573</v>
      </c>
    </row>
    <row r="142" spans="2:240" ht="15" thickBot="1" x14ac:dyDescent="0.4"/>
    <row r="143" spans="2:240" ht="17.5" thickBot="1" x14ac:dyDescent="0.45">
      <c r="B143" s="690" t="s">
        <v>269</v>
      </c>
      <c r="C143" s="691"/>
      <c r="D143" s="691"/>
      <c r="E143" s="691"/>
      <c r="F143" s="692"/>
      <c r="H143" s="690" t="s">
        <v>270</v>
      </c>
      <c r="I143" s="691"/>
      <c r="J143" s="691"/>
      <c r="K143" s="691"/>
      <c r="L143" s="692"/>
      <c r="BH143" s="693"/>
      <c r="BI143" s="694"/>
      <c r="BJ143" s="694"/>
      <c r="BK143" s="694"/>
    </row>
    <row r="144" spans="2:240" ht="21" x14ac:dyDescent="0.5">
      <c r="B144" s="44"/>
      <c r="F144" s="49"/>
      <c r="H144" s="687"/>
      <c r="I144" s="582"/>
      <c r="J144" s="582"/>
      <c r="K144" s="582"/>
      <c r="L144" s="689"/>
      <c r="M144" s="369"/>
      <c r="AE144" s="369"/>
      <c r="AF144" s="23"/>
      <c r="AG144" s="774"/>
      <c r="AH144" s="774"/>
      <c r="AI144" s="774"/>
      <c r="AJ144" s="774"/>
      <c r="AK144" s="774"/>
      <c r="AL144" s="774"/>
      <c r="AM144" s="774"/>
      <c r="AN144" s="774"/>
      <c r="AO144" s="774"/>
      <c r="AP144" s="774"/>
      <c r="AQ144" s="774"/>
      <c r="AR144" s="774"/>
      <c r="AS144" s="774"/>
      <c r="AT144" s="775"/>
      <c r="AU144" s="369"/>
      <c r="AV144" s="369"/>
      <c r="AW144" s="369"/>
      <c r="AX144" s="369"/>
      <c r="AY144" s="369"/>
      <c r="AZ144" s="369"/>
      <c r="BA144" s="369"/>
      <c r="BB144" s="369"/>
      <c r="BC144" s="369"/>
      <c r="BD144" s="369"/>
      <c r="BE144" s="369"/>
      <c r="BF144" s="369"/>
      <c r="BG144" s="369"/>
      <c r="BH144" s="693"/>
      <c r="BI144" s="694"/>
      <c r="BJ144" s="694"/>
      <c r="BK144" s="694"/>
      <c r="BL144" s="369"/>
      <c r="BM144" s="369"/>
      <c r="BN144" s="369"/>
      <c r="BO144" s="369"/>
      <c r="BP144" s="369"/>
      <c r="BQ144" s="369"/>
      <c r="BR144" s="369"/>
      <c r="BS144" s="369"/>
      <c r="BT144" s="369"/>
      <c r="BU144" s="369"/>
      <c r="BV144" s="369"/>
      <c r="BW144" s="369"/>
      <c r="BX144" s="369"/>
      <c r="BY144" s="369"/>
      <c r="BZ144" s="369"/>
      <c r="CA144" s="369"/>
      <c r="CB144" s="369"/>
      <c r="CC144" s="369"/>
      <c r="CD144" s="369"/>
      <c r="CE144" s="369"/>
      <c r="CF144" s="369"/>
      <c r="CG144" s="369"/>
      <c r="CH144" s="369"/>
      <c r="CI144" s="369"/>
      <c r="CJ144" s="369"/>
      <c r="CK144" s="369"/>
      <c r="CL144" s="369"/>
      <c r="CM144" s="369"/>
      <c r="CO144" s="369"/>
      <c r="CP144" s="369"/>
      <c r="CQ144" s="369"/>
      <c r="CR144" s="369"/>
      <c r="CS144" s="369"/>
      <c r="CT144" s="369"/>
      <c r="CU144" s="369"/>
      <c r="CV144" s="369"/>
      <c r="CW144" s="369"/>
      <c r="CX144" s="369"/>
      <c r="CY144" s="369"/>
      <c r="CZ144" s="369"/>
      <c r="DA144" s="369"/>
      <c r="DB144" s="369"/>
      <c r="DC144" s="369"/>
      <c r="DD144" s="369"/>
      <c r="DE144" s="369"/>
      <c r="DF144" s="369"/>
      <c r="DG144" s="369"/>
      <c r="DH144" s="369"/>
      <c r="DI144" s="369"/>
      <c r="DJ144" s="369"/>
      <c r="DK144" s="369"/>
      <c r="DL144" s="369"/>
      <c r="DM144" s="369"/>
      <c r="DN144" s="369"/>
      <c r="DO144" s="369"/>
      <c r="DP144" s="369"/>
      <c r="DQ144" s="369"/>
      <c r="DR144" s="369"/>
      <c r="DS144" s="369"/>
      <c r="DT144" s="369"/>
      <c r="DU144" s="369"/>
      <c r="DV144" s="369"/>
      <c r="DW144" s="369"/>
      <c r="DX144" s="369"/>
      <c r="DY144" s="369"/>
      <c r="DZ144" s="369"/>
      <c r="EA144" s="369"/>
      <c r="EB144" s="369"/>
      <c r="EC144" s="369"/>
      <c r="ED144" s="369"/>
      <c r="EE144" s="369"/>
      <c r="EF144" s="369"/>
      <c r="EG144" s="369"/>
      <c r="EH144" s="369"/>
      <c r="EI144" s="369"/>
      <c r="EJ144" s="369"/>
      <c r="EK144" s="369"/>
      <c r="EL144" s="369"/>
      <c r="EM144" s="369"/>
      <c r="EN144" s="369"/>
      <c r="EO144" s="369"/>
      <c r="EP144" s="369"/>
      <c r="EQ144" s="369"/>
      <c r="ER144" s="369"/>
      <c r="ES144" s="369"/>
      <c r="ET144" s="369"/>
      <c r="EU144" s="369"/>
      <c r="EV144" s="369"/>
      <c r="EW144" s="369"/>
      <c r="EX144" s="369"/>
      <c r="EY144" s="369"/>
      <c r="EZ144" s="369"/>
      <c r="FA144" s="369"/>
      <c r="FB144" s="369"/>
      <c r="FC144" s="369"/>
      <c r="FD144" s="369"/>
      <c r="FE144" s="369"/>
      <c r="FF144" s="369"/>
      <c r="FG144" s="369"/>
      <c r="FH144" s="369"/>
      <c r="FI144" s="369"/>
      <c r="FJ144" s="369"/>
      <c r="FK144" s="369"/>
      <c r="FL144" s="369"/>
      <c r="FM144" s="369"/>
      <c r="FN144" s="369"/>
      <c r="FO144" s="369"/>
      <c r="FP144" s="369"/>
      <c r="FQ144" s="369"/>
      <c r="FR144" s="369"/>
      <c r="FS144" s="369"/>
      <c r="FT144" s="369"/>
      <c r="FU144" s="369"/>
      <c r="FV144" s="369"/>
      <c r="FW144" s="369"/>
      <c r="FX144" s="369"/>
      <c r="FY144" s="369"/>
      <c r="FZ144" s="369"/>
      <c r="GA144" s="369"/>
      <c r="GB144" s="369"/>
      <c r="GC144" s="369"/>
      <c r="GD144" s="369"/>
      <c r="GE144" s="369"/>
      <c r="GF144" s="369"/>
      <c r="GG144" s="369"/>
      <c r="GH144" s="369"/>
      <c r="GI144" s="369"/>
      <c r="GJ144" s="369"/>
      <c r="GK144" s="369"/>
      <c r="GL144" s="369"/>
      <c r="GM144" s="369"/>
      <c r="GN144" s="369"/>
      <c r="GO144" s="369"/>
      <c r="GP144" s="369"/>
      <c r="GQ144" s="369"/>
      <c r="GR144" s="369"/>
      <c r="GS144" s="369"/>
      <c r="GT144" s="369"/>
    </row>
    <row r="145" spans="2:240" ht="21.5" thickBot="1" x14ac:dyDescent="0.55000000000000004">
      <c r="B145" s="59"/>
      <c r="C145" s="695">
        <f>AVERAGE(O176,AD176)</f>
        <v>0.34375</v>
      </c>
      <c r="D145" s="696" t="s">
        <v>271</v>
      </c>
      <c r="E145" s="695">
        <f>AS176</f>
        <v>0.62662037037037033</v>
      </c>
      <c r="F145" s="96"/>
      <c r="G145" s="369"/>
      <c r="H145" s="59"/>
      <c r="I145" s="697">
        <f>(O171+AD171)/2</f>
        <v>6.7013888888888901E-2</v>
      </c>
      <c r="J145" s="696" t="s">
        <v>271</v>
      </c>
      <c r="K145" s="697">
        <f>AS171</f>
        <v>0.13171296296296298</v>
      </c>
      <c r="L145" s="96"/>
      <c r="M145" s="574"/>
      <c r="AE145" s="574"/>
      <c r="AF145" s="23"/>
      <c r="AG145" s="776"/>
      <c r="AH145" s="776"/>
      <c r="AI145" s="776"/>
      <c r="AJ145" s="776"/>
      <c r="AK145" s="776"/>
      <c r="AL145" s="776"/>
      <c r="AM145" s="776"/>
      <c r="AN145" s="776"/>
      <c r="AO145" s="776"/>
      <c r="AP145" s="776"/>
      <c r="AQ145" s="776"/>
      <c r="AR145" s="776"/>
      <c r="AS145" s="770"/>
      <c r="AT145" s="777"/>
      <c r="AU145" s="574"/>
      <c r="AV145" s="574"/>
      <c r="AW145" s="574"/>
      <c r="AX145" s="574"/>
      <c r="AY145" s="574"/>
      <c r="AZ145" s="574"/>
      <c r="BA145" s="574"/>
      <c r="BB145" s="574"/>
      <c r="BH145" s="693"/>
      <c r="BI145" s="694"/>
      <c r="BJ145" s="698"/>
      <c r="BK145" s="698"/>
      <c r="BL145" s="574"/>
      <c r="BM145" s="574"/>
      <c r="BN145" s="574"/>
      <c r="BO145" s="574"/>
      <c r="BP145" s="574"/>
      <c r="BQ145" s="574"/>
      <c r="BR145" s="574"/>
      <c r="BS145" s="574"/>
      <c r="BT145" s="574"/>
      <c r="BU145" s="574"/>
      <c r="BV145" s="574"/>
      <c r="CD145" s="568"/>
      <c r="CE145" s="574"/>
      <c r="CF145" s="574"/>
      <c r="CG145" s="574"/>
      <c r="CH145" s="574"/>
      <c r="CI145" s="574"/>
      <c r="CJ145" s="574"/>
      <c r="CK145" s="574"/>
      <c r="CL145" s="574"/>
      <c r="CM145" s="574"/>
      <c r="CO145" s="574"/>
      <c r="CP145" s="574"/>
      <c r="CX145" s="568"/>
      <c r="CY145" s="574"/>
      <c r="CZ145" s="574"/>
      <c r="DA145" s="574"/>
      <c r="DB145" s="574"/>
      <c r="DC145" s="574"/>
      <c r="DD145" s="574"/>
      <c r="DE145" s="574"/>
      <c r="DF145" s="574"/>
      <c r="DG145" s="574"/>
      <c r="DH145" s="574"/>
      <c r="DI145" s="574"/>
      <c r="DJ145" s="574"/>
      <c r="DR145" s="568"/>
      <c r="DS145" s="574"/>
      <c r="DT145" s="574"/>
      <c r="DU145" s="574"/>
      <c r="DV145" s="574"/>
      <c r="DW145" s="574"/>
      <c r="DX145" s="574"/>
      <c r="DY145" s="574"/>
      <c r="DZ145" s="574"/>
      <c r="EA145" s="574"/>
      <c r="EB145" s="574"/>
      <c r="EC145" s="574"/>
      <c r="ED145" s="574"/>
      <c r="EL145" s="568"/>
      <c r="EM145" s="574"/>
      <c r="EN145" s="574"/>
      <c r="EO145" s="574"/>
      <c r="EP145" s="574"/>
      <c r="EQ145" s="574"/>
      <c r="ER145" s="574"/>
      <c r="ES145" s="574"/>
      <c r="ET145" s="574"/>
      <c r="EU145" s="574"/>
      <c r="EV145" s="574"/>
      <c r="EW145" s="574"/>
      <c r="EX145" s="574"/>
      <c r="FF145" s="568"/>
      <c r="FG145" s="574"/>
      <c r="FH145" s="574"/>
      <c r="FI145" s="574"/>
      <c r="FJ145" s="574"/>
      <c r="FK145" s="574"/>
      <c r="FL145" s="574"/>
      <c r="FM145" s="574"/>
      <c r="FN145" s="574"/>
      <c r="FO145" s="574"/>
      <c r="FP145" s="574"/>
      <c r="FQ145" s="574"/>
      <c r="FR145" s="574"/>
      <c r="FZ145" s="568"/>
      <c r="GA145" s="574"/>
      <c r="GB145" s="574"/>
      <c r="GC145" s="574"/>
      <c r="GD145" s="574"/>
      <c r="GE145" s="574"/>
      <c r="GF145" s="574"/>
      <c r="GG145" s="574"/>
      <c r="GH145" s="574"/>
      <c r="GI145" s="574"/>
      <c r="GJ145" s="574"/>
      <c r="GK145" s="574"/>
      <c r="GL145" s="574"/>
      <c r="GT145" s="568"/>
      <c r="GU145" s="574"/>
      <c r="GV145" s="574"/>
      <c r="GW145" s="574"/>
      <c r="GX145" s="574"/>
      <c r="GY145" s="574"/>
      <c r="GZ145" s="574"/>
      <c r="HA145" s="574"/>
      <c r="HB145" s="574"/>
      <c r="HC145" s="574"/>
      <c r="HD145" s="574"/>
      <c r="HE145" s="574"/>
      <c r="HN145" s="568"/>
      <c r="HO145" s="574"/>
      <c r="HP145" s="574"/>
      <c r="HQ145" s="574"/>
      <c r="HR145" s="574"/>
      <c r="HS145" s="574"/>
      <c r="HT145" s="574"/>
      <c r="HU145" s="574"/>
      <c r="HV145" s="574"/>
      <c r="HW145" s="574"/>
      <c r="HX145" s="574"/>
      <c r="HY145" s="574"/>
      <c r="HZ145" s="574"/>
    </row>
    <row r="146" spans="2:240" ht="15.5" x14ac:dyDescent="0.35">
      <c r="B146" s="568"/>
      <c r="C146" s="574"/>
      <c r="D146" s="574"/>
      <c r="E146" s="574"/>
      <c r="F146" s="574"/>
      <c r="G146" s="574"/>
      <c r="H146" s="574"/>
      <c r="I146" s="574"/>
      <c r="J146" s="574"/>
      <c r="K146" s="574"/>
      <c r="L146" s="574"/>
      <c r="M146" s="569"/>
      <c r="AE146" s="568"/>
      <c r="AF146" s="772"/>
      <c r="AG146" s="778"/>
      <c r="AH146" s="778"/>
      <c r="AI146" s="778"/>
      <c r="AJ146" s="778"/>
      <c r="AK146" s="778"/>
      <c r="AL146" s="778"/>
      <c r="AM146" s="778"/>
      <c r="AN146" s="778"/>
      <c r="AO146" s="778"/>
      <c r="AP146" s="778"/>
      <c r="AQ146" s="778"/>
      <c r="AR146" s="778"/>
      <c r="AS146" s="770"/>
      <c r="AT146" s="779"/>
      <c r="AU146" s="569"/>
      <c r="AV146" s="568"/>
      <c r="AW146" s="568"/>
      <c r="AX146" s="568"/>
      <c r="AY146" s="568"/>
      <c r="AZ146" s="569"/>
      <c r="BA146" s="569"/>
      <c r="BB146" s="569"/>
      <c r="BC146" s="567"/>
      <c r="BD146" s="567"/>
      <c r="BF146" s="526"/>
      <c r="BG146" s="526"/>
      <c r="BH146" s="699"/>
      <c r="BI146" s="694"/>
      <c r="BJ146" s="698"/>
      <c r="BK146" s="698"/>
      <c r="BL146" s="569"/>
      <c r="BM146" s="569"/>
      <c r="BN146" s="569"/>
      <c r="BO146" s="569"/>
      <c r="BP146" s="568"/>
      <c r="BQ146" s="568"/>
      <c r="BR146" s="568"/>
      <c r="BS146" s="568"/>
      <c r="BT146" s="568"/>
      <c r="BU146" s="568"/>
      <c r="BV146" s="568"/>
      <c r="BW146" s="567"/>
      <c r="BX146" s="567"/>
      <c r="BY146" s="3"/>
      <c r="BZ146" s="526"/>
      <c r="CA146" s="526"/>
      <c r="CB146" s="526"/>
      <c r="CD146" s="568"/>
      <c r="CE146" s="569"/>
      <c r="CF146" s="569"/>
      <c r="CG146" s="569"/>
      <c r="CH146" s="569"/>
      <c r="CI146" s="569"/>
      <c r="CJ146" s="568"/>
      <c r="CK146" s="568"/>
      <c r="CL146" s="568"/>
      <c r="CM146" s="568"/>
      <c r="CO146" s="569"/>
      <c r="CP146" s="569"/>
      <c r="CQ146" s="567"/>
      <c r="CR146" s="567"/>
      <c r="CT146" s="526"/>
      <c r="CU146" s="526"/>
      <c r="CV146" s="526"/>
      <c r="CX146" s="568"/>
      <c r="CY146" s="574"/>
      <c r="CZ146" s="569"/>
      <c r="DA146" s="569"/>
      <c r="DB146" s="569"/>
      <c r="DC146" s="569"/>
      <c r="DD146" s="568"/>
      <c r="DE146" s="568"/>
      <c r="DF146" s="568"/>
      <c r="DG146" s="568"/>
      <c r="DH146" s="568"/>
      <c r="DI146" s="568"/>
      <c r="DJ146" s="568"/>
      <c r="DK146" s="567"/>
      <c r="DL146" s="567"/>
      <c r="DM146" s="3"/>
      <c r="DN146" s="526"/>
      <c r="DO146" s="526"/>
      <c r="DP146" s="526"/>
      <c r="DR146" s="568"/>
      <c r="DS146" s="569"/>
      <c r="DT146" s="569"/>
      <c r="DU146" s="569"/>
      <c r="DV146" s="569"/>
      <c r="DW146" s="569"/>
      <c r="DX146" s="568"/>
      <c r="DY146" s="568"/>
      <c r="DZ146" s="568"/>
      <c r="EA146" s="568"/>
      <c r="EB146" s="569"/>
      <c r="EC146" s="569"/>
      <c r="ED146" s="569"/>
      <c r="EE146" s="567"/>
      <c r="EF146" s="567"/>
      <c r="EH146" s="526"/>
      <c r="EI146" s="526"/>
      <c r="EJ146" s="526"/>
      <c r="EL146" s="568"/>
      <c r="EM146" s="574"/>
      <c r="EN146" s="569"/>
      <c r="EO146" s="569"/>
      <c r="EP146" s="569"/>
      <c r="EQ146" s="569"/>
      <c r="ER146" s="568"/>
      <c r="ES146" s="568"/>
      <c r="ET146" s="568"/>
      <c r="EU146" s="568"/>
      <c r="EV146" s="568"/>
      <c r="EW146" s="568"/>
      <c r="EX146" s="568"/>
      <c r="EY146" s="567"/>
      <c r="EZ146" s="567"/>
      <c r="FA146" s="3"/>
      <c r="FB146" s="526"/>
      <c r="FC146" s="526"/>
      <c r="FD146" s="526"/>
      <c r="FF146" s="568"/>
      <c r="FG146" s="569"/>
      <c r="FH146" s="569"/>
      <c r="FI146" s="569"/>
      <c r="FJ146" s="569"/>
      <c r="FK146" s="569"/>
      <c r="FL146" s="568"/>
      <c r="FM146" s="568"/>
      <c r="FN146" s="568"/>
      <c r="FO146" s="568"/>
      <c r="FP146" s="569"/>
      <c r="FQ146" s="569"/>
      <c r="FR146" s="569"/>
      <c r="FS146" s="567"/>
      <c r="FT146" s="567"/>
      <c r="FV146" s="526"/>
      <c r="FW146" s="526"/>
      <c r="FX146" s="526"/>
      <c r="FZ146" s="568"/>
      <c r="GA146" s="574"/>
      <c r="GB146" s="569"/>
      <c r="GC146" s="569"/>
      <c r="GD146" s="569"/>
      <c r="GE146" s="569"/>
      <c r="GF146" s="568"/>
      <c r="GG146" s="568"/>
      <c r="GH146" s="568"/>
      <c r="GI146" s="568"/>
      <c r="GJ146" s="568"/>
      <c r="GK146" s="568"/>
      <c r="GL146" s="568"/>
      <c r="GM146" s="567"/>
      <c r="GN146" s="567"/>
      <c r="GO146" s="3"/>
      <c r="GP146" s="526"/>
      <c r="GQ146" s="526"/>
      <c r="GR146" s="526"/>
      <c r="GT146" s="568"/>
      <c r="GU146" s="569"/>
      <c r="GV146" s="569"/>
      <c r="GW146" s="569"/>
      <c r="GX146" s="569"/>
      <c r="GY146" s="569"/>
      <c r="GZ146" s="568"/>
      <c r="HA146" s="568"/>
      <c r="HB146" s="568"/>
      <c r="HC146" s="568"/>
      <c r="HD146" s="569"/>
      <c r="HE146" s="569"/>
      <c r="HG146" s="567"/>
      <c r="HH146" s="567"/>
      <c r="HJ146" s="526"/>
      <c r="HK146" s="526"/>
      <c r="HL146" s="526"/>
      <c r="HN146" s="568"/>
      <c r="HO146" s="574"/>
      <c r="HP146" s="569"/>
      <c r="HQ146" s="569"/>
      <c r="HR146" s="569"/>
      <c r="HS146" s="569"/>
      <c r="HT146" s="568"/>
      <c r="HU146" s="568"/>
      <c r="HV146" s="568"/>
      <c r="HW146" s="568"/>
      <c r="HX146" s="568"/>
      <c r="HY146" s="568"/>
      <c r="HZ146" s="568"/>
      <c r="IA146" s="567"/>
      <c r="IB146" s="567"/>
    </row>
    <row r="147" spans="2:240" ht="15.5" x14ac:dyDescent="0.35">
      <c r="B147" s="568"/>
      <c r="C147" s="569"/>
      <c r="D147" s="569"/>
      <c r="E147" s="569"/>
      <c r="F147" s="569"/>
      <c r="G147" s="569"/>
      <c r="H147" s="568"/>
      <c r="I147" s="568"/>
      <c r="J147" s="568"/>
      <c r="K147" s="568"/>
      <c r="L147" s="569"/>
      <c r="M147" s="309"/>
      <c r="AF147" s="780"/>
      <c r="AG147" s="776"/>
      <c r="AH147" s="776"/>
      <c r="AI147" s="776"/>
      <c r="AJ147" s="776"/>
      <c r="AK147" s="776"/>
      <c r="AL147" s="776"/>
      <c r="AM147" s="776"/>
      <c r="AN147" s="776"/>
      <c r="AO147" s="776"/>
      <c r="AP147" s="776"/>
      <c r="AQ147" s="776"/>
      <c r="AR147" s="776"/>
      <c r="AS147" s="770"/>
      <c r="AT147" s="23"/>
      <c r="BB147" s="309"/>
      <c r="BC147" s="283"/>
      <c r="BD147" s="335"/>
      <c r="BE147" s="526"/>
      <c r="BF147" s="42"/>
      <c r="BG147" s="42"/>
      <c r="BH147" s="693"/>
      <c r="BI147" s="694"/>
      <c r="BJ147" s="694"/>
      <c r="BK147" s="694"/>
      <c r="BX147" s="334"/>
      <c r="BY147" s="526"/>
      <c r="BZ147" s="525"/>
      <c r="CA147" s="525"/>
      <c r="CB147" s="3"/>
      <c r="CD147" s="398"/>
      <c r="CP147" s="309"/>
      <c r="CQ147" s="283"/>
      <c r="CR147" s="335"/>
      <c r="CS147" s="526"/>
      <c r="CT147" s="42"/>
      <c r="CU147" s="42"/>
      <c r="CX147" s="398"/>
      <c r="DL147" s="334"/>
      <c r="DM147" s="526"/>
      <c r="DN147" s="525"/>
      <c r="DO147" s="525"/>
      <c r="DP147" s="3"/>
      <c r="DR147" s="398"/>
      <c r="ED147" s="309"/>
      <c r="EE147" s="283"/>
      <c r="EF147" s="335"/>
      <c r="EG147" s="526"/>
      <c r="EH147" s="42"/>
      <c r="EI147" s="42"/>
      <c r="EL147" s="398"/>
      <c r="EZ147" s="334"/>
      <c r="FA147" s="526"/>
      <c r="FB147" s="525"/>
      <c r="FC147" s="525"/>
      <c r="FD147" s="3"/>
      <c r="FF147" s="398"/>
      <c r="FR147" s="309"/>
      <c r="FS147" s="283"/>
      <c r="FT147" s="335"/>
      <c r="FU147" s="526"/>
      <c r="FV147" s="42"/>
      <c r="FW147" s="42"/>
      <c r="FZ147" s="398"/>
      <c r="GN147" s="334"/>
      <c r="GO147" s="526"/>
      <c r="GP147" s="525"/>
      <c r="GQ147" s="525"/>
      <c r="GR147" s="3"/>
      <c r="GT147" s="398"/>
      <c r="HF147" s="309"/>
      <c r="HG147" s="283"/>
      <c r="HH147" s="335"/>
      <c r="HI147" s="526"/>
      <c r="HJ147" s="42"/>
      <c r="HK147" s="42"/>
      <c r="HN147" s="398"/>
      <c r="IB147" s="334"/>
    </row>
    <row r="148" spans="2:240" ht="15.5" x14ac:dyDescent="0.35">
      <c r="M148" s="309"/>
      <c r="AF148" s="780"/>
      <c r="AG148" s="781"/>
      <c r="AH148" s="781"/>
      <c r="AI148" s="781"/>
      <c r="AJ148" s="781"/>
      <c r="AK148" s="781"/>
      <c r="AL148" s="781"/>
      <c r="AM148" s="781"/>
      <c r="AN148" s="781"/>
      <c r="AO148" s="781"/>
      <c r="AP148" s="781"/>
      <c r="AQ148" s="781"/>
      <c r="AR148" s="781"/>
      <c r="AS148" s="770"/>
      <c r="AT148" s="23"/>
      <c r="BB148" s="309"/>
      <c r="BC148" s="283"/>
      <c r="BD148" s="335"/>
      <c r="BF148" s="42"/>
      <c r="BG148" s="42"/>
      <c r="BH148" s="693"/>
      <c r="BI148" s="694"/>
      <c r="BJ148" s="694"/>
      <c r="BK148" s="694"/>
      <c r="BX148" s="334"/>
      <c r="BZ148" s="525"/>
      <c r="CA148" s="525"/>
      <c r="CB148" s="3"/>
      <c r="CD148" s="398"/>
      <c r="CP148" s="309"/>
      <c r="CQ148" s="283"/>
      <c r="CR148" s="335"/>
      <c r="CT148" s="42"/>
      <c r="CU148" s="42"/>
      <c r="CX148" s="398"/>
      <c r="DL148" s="334"/>
      <c r="DN148" s="525"/>
      <c r="DO148" s="525"/>
      <c r="DP148" s="3"/>
      <c r="DR148" s="398"/>
      <c r="ED148" s="309"/>
      <c r="EE148" s="283"/>
      <c r="EF148" s="335"/>
      <c r="EH148" s="42"/>
      <c r="EI148" s="42"/>
      <c r="EL148" s="398"/>
      <c r="EZ148" s="334"/>
      <c r="FB148" s="525"/>
      <c r="FC148" s="525"/>
      <c r="FD148" s="3"/>
      <c r="FF148" s="398"/>
      <c r="FR148" s="309"/>
      <c r="FS148" s="283"/>
      <c r="FT148" s="335"/>
      <c r="FV148" s="42"/>
      <c r="FW148" s="42"/>
      <c r="FZ148" s="398"/>
      <c r="GN148" s="334"/>
      <c r="GP148" s="525"/>
      <c r="GQ148" s="525"/>
      <c r="GR148" s="3"/>
      <c r="GT148" s="398"/>
      <c r="HF148" s="309"/>
      <c r="HG148" s="283"/>
      <c r="HH148" s="335"/>
      <c r="HJ148" s="42"/>
      <c r="HK148" s="42"/>
      <c r="IB148" s="334"/>
    </row>
    <row r="149" spans="2:240" ht="15.5" x14ac:dyDescent="0.35">
      <c r="M149" s="309"/>
      <c r="N149" s="283"/>
      <c r="O149" s="335"/>
      <c r="P149" s="335"/>
      <c r="S149" s="42"/>
      <c r="V149" s="398"/>
      <c r="AF149" s="780"/>
      <c r="AG149" s="772"/>
      <c r="AH149" s="772"/>
      <c r="AI149" s="772"/>
      <c r="AJ149" s="772"/>
      <c r="AK149" s="772"/>
      <c r="AL149" s="772"/>
      <c r="AM149" s="772"/>
      <c r="AN149" s="772"/>
      <c r="AO149" s="772"/>
      <c r="AP149" s="772"/>
      <c r="AQ149" s="772"/>
      <c r="AR149" s="772"/>
      <c r="AS149" s="770"/>
      <c r="AT149" s="23"/>
      <c r="BB149" s="309"/>
      <c r="BC149" s="283"/>
      <c r="BD149" s="335"/>
      <c r="BG149" s="42"/>
      <c r="BH149" s="693"/>
      <c r="BI149" s="694"/>
      <c r="BJ149" s="694"/>
      <c r="BK149" s="694"/>
      <c r="BX149" s="334"/>
      <c r="BZ149" s="525"/>
      <c r="CA149" s="3"/>
      <c r="CB149" s="3"/>
      <c r="CD149" s="398"/>
      <c r="CP149" s="309"/>
      <c r="CQ149" s="283"/>
      <c r="CR149" s="335"/>
      <c r="CU149" s="42"/>
      <c r="CX149" s="398"/>
      <c r="DL149" s="334"/>
      <c r="DN149" s="525"/>
      <c r="DO149" s="3"/>
      <c r="DP149" s="3"/>
      <c r="DR149" s="398"/>
      <c r="ED149" s="309"/>
      <c r="EE149" s="283"/>
      <c r="EF149" s="335"/>
      <c r="EI149" s="42"/>
      <c r="EL149" s="398"/>
      <c r="EZ149" s="334"/>
      <c r="FB149" s="525"/>
      <c r="FC149" s="3"/>
      <c r="FD149" s="3"/>
      <c r="FF149" s="398"/>
      <c r="FR149" s="309"/>
      <c r="FS149" s="283"/>
      <c r="FT149" s="335"/>
      <c r="FW149" s="42"/>
      <c r="FZ149" s="398"/>
      <c r="GN149" s="334"/>
      <c r="GP149" s="525"/>
      <c r="GQ149" s="3"/>
      <c r="GR149" s="3"/>
      <c r="GT149" s="398"/>
      <c r="HF149" s="309"/>
      <c r="HG149" s="283"/>
      <c r="HH149" s="335"/>
      <c r="HK149" s="42"/>
      <c r="IB149" s="334"/>
    </row>
    <row r="150" spans="2:240" ht="15.5" x14ac:dyDescent="0.35">
      <c r="BB150" s="309"/>
      <c r="BC150" s="283"/>
      <c r="BD150" s="335"/>
      <c r="BE150" s="526"/>
      <c r="BF150" s="42"/>
      <c r="BG150" s="42"/>
      <c r="BH150" s="693"/>
      <c r="BI150" s="694"/>
      <c r="BJ150" s="694"/>
      <c r="BK150" s="694"/>
      <c r="BX150" s="334"/>
      <c r="BY150" s="526"/>
      <c r="BZ150" s="525"/>
      <c r="CA150" s="525"/>
      <c r="CB150" s="3"/>
      <c r="CD150" s="398"/>
      <c r="CP150" s="309"/>
      <c r="CQ150" s="283"/>
      <c r="CR150" s="335"/>
      <c r="CS150" s="526"/>
      <c r="CT150" s="42"/>
      <c r="CU150" s="42"/>
      <c r="CX150" s="398"/>
      <c r="DL150" s="334"/>
      <c r="DM150" s="526"/>
      <c r="DN150" s="525"/>
      <c r="DO150" s="525"/>
      <c r="DP150" s="3"/>
      <c r="DR150" s="398"/>
      <c r="ED150" s="309"/>
      <c r="EE150" s="283"/>
      <c r="EF150" s="335"/>
      <c r="EG150" s="526"/>
      <c r="EH150" s="42"/>
      <c r="EI150" s="42"/>
      <c r="EL150" s="398"/>
      <c r="EZ150" s="334"/>
      <c r="FA150" s="526"/>
      <c r="FB150" s="525"/>
      <c r="FC150" s="525"/>
      <c r="FD150" s="3"/>
      <c r="FF150" s="398"/>
      <c r="FR150" s="309"/>
      <c r="FS150" s="283"/>
      <c r="FT150" s="335"/>
      <c r="FU150" s="526"/>
      <c r="FV150" s="42"/>
      <c r="FW150" s="42"/>
      <c r="FZ150" s="398"/>
      <c r="GN150" s="334"/>
      <c r="GO150" s="526"/>
      <c r="GP150" s="525"/>
      <c r="GQ150" s="525"/>
      <c r="GR150" s="3"/>
      <c r="GT150" s="398"/>
      <c r="HF150" s="309"/>
      <c r="HG150" s="283"/>
      <c r="HH150" s="335"/>
      <c r="HI150" s="526"/>
      <c r="HJ150" s="42"/>
      <c r="HK150" s="42"/>
      <c r="IB150" s="334"/>
    </row>
    <row r="151" spans="2:240" ht="16" thickBot="1" x14ac:dyDescent="0.4">
      <c r="BB151" s="309"/>
      <c r="BC151" s="283"/>
      <c r="BD151" s="335"/>
      <c r="BG151" s="23"/>
      <c r="BH151" s="23"/>
      <c r="BI151" s="769"/>
      <c r="BJ151" s="769"/>
      <c r="BK151" s="769"/>
      <c r="BL151" s="23"/>
      <c r="BM151" s="23"/>
      <c r="BN151" s="23"/>
      <c r="BO151" s="23"/>
      <c r="BP151" s="23"/>
      <c r="BQ151" s="23"/>
      <c r="BX151" s="334"/>
      <c r="BZ151" s="525"/>
      <c r="CA151" s="3"/>
      <c r="CB151" s="3"/>
      <c r="CD151" s="398"/>
      <c r="CP151" s="309"/>
      <c r="CQ151" s="283"/>
      <c r="CR151" s="335"/>
      <c r="CU151" s="42"/>
      <c r="CX151" s="398"/>
      <c r="DL151" s="334"/>
      <c r="DN151" s="525"/>
      <c r="DO151" s="3"/>
      <c r="DP151" s="3"/>
      <c r="DR151" s="398"/>
      <c r="ED151" s="309"/>
      <c r="EE151" s="283"/>
      <c r="EF151" s="335"/>
      <c r="EI151" s="42"/>
      <c r="EL151" s="398"/>
      <c r="EZ151" s="334"/>
      <c r="FB151" s="525"/>
      <c r="FC151" s="3"/>
      <c r="FD151" s="3"/>
      <c r="FF151" s="398"/>
      <c r="FR151" s="309"/>
      <c r="FS151" s="283"/>
      <c r="FT151" s="335"/>
      <c r="FW151" s="42"/>
      <c r="FZ151" s="398"/>
      <c r="GN151" s="334"/>
      <c r="GP151" s="525"/>
      <c r="GQ151" s="3"/>
      <c r="GR151" s="3"/>
      <c r="GT151" s="398"/>
      <c r="HF151" s="309"/>
      <c r="HG151" s="283"/>
      <c r="HH151" s="335"/>
      <c r="HK151" s="42"/>
      <c r="IB151" s="334"/>
    </row>
    <row r="152" spans="2:240" ht="16" thickBot="1" x14ac:dyDescent="0.4">
      <c r="B152" s="339" t="s">
        <v>155</v>
      </c>
      <c r="C152" s="338">
        <v>1</v>
      </c>
      <c r="D152" s="336">
        <v>2</v>
      </c>
      <c r="E152" s="337">
        <v>3</v>
      </c>
      <c r="F152" s="336">
        <v>4</v>
      </c>
      <c r="G152" s="337">
        <v>5</v>
      </c>
      <c r="H152" s="336">
        <v>22</v>
      </c>
      <c r="I152" s="337">
        <v>23</v>
      </c>
      <c r="J152" s="336">
        <v>25</v>
      </c>
      <c r="K152" s="337">
        <v>27</v>
      </c>
      <c r="L152" s="336">
        <v>28</v>
      </c>
      <c r="M152" s="337">
        <v>29</v>
      </c>
      <c r="N152" s="336">
        <v>30</v>
      </c>
      <c r="O152" s="335"/>
      <c r="P152" s="335"/>
      <c r="Q152" s="339" t="s">
        <v>167</v>
      </c>
      <c r="R152" s="336">
        <v>1</v>
      </c>
      <c r="S152" s="336">
        <v>2</v>
      </c>
      <c r="T152" s="337">
        <v>3</v>
      </c>
      <c r="U152" s="336">
        <v>4</v>
      </c>
      <c r="V152" s="337">
        <v>5</v>
      </c>
      <c r="W152" s="336">
        <v>22</v>
      </c>
      <c r="X152" s="337">
        <v>23</v>
      </c>
      <c r="Y152" s="336">
        <v>25</v>
      </c>
      <c r="Z152" s="337">
        <v>27</v>
      </c>
      <c r="AA152" s="336">
        <v>28</v>
      </c>
      <c r="AB152" s="337">
        <v>29</v>
      </c>
      <c r="AC152" s="336">
        <v>30</v>
      </c>
      <c r="AF152" s="700" t="s">
        <v>272</v>
      </c>
      <c r="AG152" s="337">
        <v>1</v>
      </c>
      <c r="AH152" s="337">
        <v>2</v>
      </c>
      <c r="AI152" s="337">
        <v>3</v>
      </c>
      <c r="AJ152" s="337">
        <v>4</v>
      </c>
      <c r="AK152" s="337">
        <v>5</v>
      </c>
      <c r="AL152" s="337">
        <v>22</v>
      </c>
      <c r="AM152" s="337">
        <v>23</v>
      </c>
      <c r="AN152" s="337">
        <v>25</v>
      </c>
      <c r="AO152" s="337">
        <v>27</v>
      </c>
      <c r="AP152" s="337">
        <v>28</v>
      </c>
      <c r="AQ152" s="337">
        <v>29</v>
      </c>
      <c r="AR152" s="701">
        <v>30</v>
      </c>
      <c r="BB152" s="309"/>
      <c r="BC152" s="283"/>
      <c r="BD152" s="335"/>
      <c r="BG152" s="23"/>
      <c r="BH152" s="23"/>
      <c r="BI152" s="770"/>
      <c r="BJ152" s="770"/>
      <c r="BK152" s="770"/>
      <c r="BL152" s="23"/>
      <c r="BM152" s="23"/>
      <c r="BN152" s="23"/>
      <c r="BO152" s="23"/>
      <c r="BP152" s="23"/>
      <c r="BQ152" s="23"/>
      <c r="BX152" s="334"/>
      <c r="BZ152" s="525"/>
      <c r="CA152" s="3"/>
      <c r="CB152" s="3"/>
      <c r="CD152" s="398"/>
      <c r="CP152" s="309"/>
      <c r="CQ152" s="283"/>
      <c r="CR152" s="335"/>
      <c r="CU152" s="42"/>
      <c r="CX152" s="398"/>
      <c r="DL152" s="334"/>
      <c r="DN152" s="525"/>
      <c r="DO152" s="3"/>
      <c r="DP152" s="3"/>
      <c r="DR152" s="398"/>
      <c r="ED152" s="309"/>
      <c r="EE152" s="283"/>
      <c r="EF152" s="335"/>
      <c r="EI152" s="42"/>
      <c r="EL152" s="398"/>
      <c r="EZ152" s="334"/>
      <c r="FB152" s="525"/>
      <c r="FC152" s="3"/>
      <c r="FD152" s="3"/>
      <c r="FF152" s="398"/>
      <c r="FR152" s="309"/>
      <c r="FS152" s="283"/>
      <c r="FT152" s="335"/>
      <c r="FW152" s="42"/>
      <c r="FZ152" s="398"/>
      <c r="GN152" s="334"/>
      <c r="GP152" s="525"/>
      <c r="GQ152" s="3"/>
      <c r="GR152" s="3"/>
      <c r="GT152" s="398"/>
      <c r="HF152" s="309"/>
      <c r="HG152" s="283"/>
      <c r="HH152" s="335"/>
      <c r="HK152" s="42"/>
      <c r="IB152" s="334"/>
    </row>
    <row r="153" spans="2:240" ht="16" thickBot="1" x14ac:dyDescent="0.4">
      <c r="B153" s="321" t="s">
        <v>136</v>
      </c>
      <c r="C153" s="321">
        <f>X24+BL24+CZ24+EN24+GB24+HP24</f>
        <v>61</v>
      </c>
      <c r="D153" s="334">
        <f>W24+BK24+CY24+EM24+GA24+HO24</f>
        <v>26</v>
      </c>
      <c r="E153" s="334">
        <f t="shared" ref="E153:N157" si="418">Y24+BM24+DA24+EO24+GC24+HQ24</f>
        <v>10</v>
      </c>
      <c r="F153" s="321">
        <f t="shared" si="418"/>
        <v>42</v>
      </c>
      <c r="G153" s="334">
        <f t="shared" si="418"/>
        <v>18</v>
      </c>
      <c r="H153" s="321">
        <f t="shared" si="418"/>
        <v>13</v>
      </c>
      <c r="I153" s="334">
        <f t="shared" si="418"/>
        <v>10</v>
      </c>
      <c r="J153" s="321">
        <f t="shared" si="418"/>
        <v>37</v>
      </c>
      <c r="K153" s="334">
        <f t="shared" si="418"/>
        <v>32</v>
      </c>
      <c r="L153" s="321">
        <f t="shared" si="418"/>
        <v>75</v>
      </c>
      <c r="M153" s="334">
        <f t="shared" si="418"/>
        <v>27</v>
      </c>
      <c r="N153" s="321">
        <f t="shared" si="418"/>
        <v>77</v>
      </c>
      <c r="O153" s="334"/>
      <c r="P153" s="335"/>
      <c r="Q153" s="321" t="s">
        <v>136</v>
      </c>
      <c r="R153" s="334">
        <f>X52+BL52+CZ52+EN52+GB52+HP52</f>
        <v>60</v>
      </c>
      <c r="S153" s="334">
        <f>W52+BK52+CY52+EM52+GA52+HO52</f>
        <v>45</v>
      </c>
      <c r="T153" s="334">
        <f t="shared" ref="T153:AC157" si="419">Y52+BM52+DA52+EO52+GC52+HQ52</f>
        <v>47</v>
      </c>
      <c r="U153" s="334">
        <f t="shared" si="419"/>
        <v>3</v>
      </c>
      <c r="V153" s="334">
        <f t="shared" si="419"/>
        <v>18</v>
      </c>
      <c r="W153" s="334">
        <f t="shared" si="419"/>
        <v>51</v>
      </c>
      <c r="X153" s="334">
        <f t="shared" si="419"/>
        <v>22</v>
      </c>
      <c r="Y153" s="334">
        <f t="shared" si="419"/>
        <v>55</v>
      </c>
      <c r="Z153" s="334">
        <f t="shared" si="419"/>
        <v>29</v>
      </c>
      <c r="AA153" s="334">
        <f t="shared" si="419"/>
        <v>54</v>
      </c>
      <c r="AB153" s="334">
        <f t="shared" si="419"/>
        <v>41</v>
      </c>
      <c r="AC153" s="321">
        <f t="shared" si="419"/>
        <v>78</v>
      </c>
      <c r="AF153" s="321" t="s">
        <v>136</v>
      </c>
      <c r="AG153" s="334">
        <f t="shared" ref="AG153:AR157" si="420">W136+BK136+CY136+EM136+GA136+HO136</f>
        <v>47</v>
      </c>
      <c r="AH153" s="334">
        <f t="shared" si="420"/>
        <v>46</v>
      </c>
      <c r="AI153" s="334">
        <f t="shared" si="420"/>
        <v>17</v>
      </c>
      <c r="AJ153" s="334">
        <f t="shared" si="420"/>
        <v>14</v>
      </c>
      <c r="AK153" s="334">
        <f t="shared" si="420"/>
        <v>50</v>
      </c>
      <c r="AL153" s="334">
        <f t="shared" si="420"/>
        <v>58</v>
      </c>
      <c r="AM153" s="334">
        <f t="shared" si="420"/>
        <v>29</v>
      </c>
      <c r="AN153" s="334">
        <f t="shared" si="420"/>
        <v>66</v>
      </c>
      <c r="AO153" s="334">
        <f t="shared" si="420"/>
        <v>56</v>
      </c>
      <c r="AP153" s="334">
        <f t="shared" si="420"/>
        <v>68</v>
      </c>
      <c r="AQ153" s="334">
        <f t="shared" si="420"/>
        <v>40</v>
      </c>
      <c r="AR153" s="702">
        <f t="shared" si="420"/>
        <v>78</v>
      </c>
      <c r="BB153" s="309"/>
      <c r="BC153" s="283"/>
      <c r="BD153" s="335"/>
      <c r="BE153" s="526"/>
      <c r="BF153" s="42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X153" s="334"/>
      <c r="BY153" s="526"/>
      <c r="BZ153" s="525"/>
      <c r="CA153" s="525"/>
      <c r="CB153" s="3"/>
      <c r="CD153" s="398"/>
      <c r="CP153" s="309"/>
      <c r="CQ153" s="283"/>
      <c r="CR153" s="335"/>
      <c r="CS153" s="526"/>
      <c r="CT153" s="42"/>
      <c r="CU153" s="42"/>
      <c r="CX153" s="398"/>
      <c r="DL153" s="334"/>
      <c r="DM153" s="526"/>
      <c r="DN153" s="525"/>
      <c r="DO153" s="525"/>
      <c r="DP153" s="3"/>
      <c r="DR153" s="398"/>
      <c r="ED153" s="309"/>
      <c r="EE153" s="283"/>
      <c r="EF153" s="335"/>
      <c r="EG153" s="526"/>
      <c r="EH153" s="42"/>
      <c r="EI153" s="42"/>
      <c r="EL153" s="398"/>
      <c r="EZ153" s="334"/>
      <c r="FA153" s="526"/>
      <c r="FB153" s="525"/>
      <c r="FC153" s="525"/>
      <c r="FD153" s="3"/>
      <c r="FF153" s="398"/>
      <c r="FR153" s="309"/>
      <c r="FS153" s="283"/>
      <c r="FT153" s="335"/>
      <c r="FU153" s="526"/>
      <c r="FV153" s="42"/>
      <c r="FW153" s="42"/>
      <c r="FZ153" s="398"/>
      <c r="GN153" s="334"/>
      <c r="GO153" s="526"/>
      <c r="GP153" s="525"/>
      <c r="GQ153" s="525"/>
      <c r="GR153" s="3"/>
      <c r="GT153" s="398"/>
      <c r="HF153" s="309"/>
      <c r="HG153" s="283"/>
      <c r="HH153" s="335"/>
      <c r="HI153" s="526"/>
      <c r="HJ153" s="42"/>
      <c r="HK153" s="42"/>
      <c r="IB153" s="334"/>
      <c r="IC153" s="526"/>
      <c r="ID153" s="525"/>
      <c r="IE153" s="525"/>
      <c r="IF153" s="3"/>
    </row>
    <row r="154" spans="2:240" ht="16" thickBot="1" x14ac:dyDescent="0.4">
      <c r="B154" s="329" t="s">
        <v>135</v>
      </c>
      <c r="C154" s="321">
        <f>X25+BL25+CZ25+EN25+GB25+HP25</f>
        <v>79</v>
      </c>
      <c r="D154" s="334">
        <f>W25+BK25+CY25+EM25+GA25+HO25</f>
        <v>60</v>
      </c>
      <c r="E154" s="334">
        <f t="shared" si="418"/>
        <v>56</v>
      </c>
      <c r="F154" s="321">
        <f t="shared" si="418"/>
        <v>73</v>
      </c>
      <c r="G154" s="334">
        <f t="shared" si="418"/>
        <v>69</v>
      </c>
      <c r="H154" s="321">
        <f t="shared" si="418"/>
        <v>67</v>
      </c>
      <c r="I154" s="334">
        <f t="shared" si="418"/>
        <v>38</v>
      </c>
      <c r="J154" s="321">
        <f t="shared" si="418"/>
        <v>72</v>
      </c>
      <c r="K154" s="334">
        <f t="shared" si="418"/>
        <v>68</v>
      </c>
      <c r="L154" s="321">
        <f t="shared" si="418"/>
        <v>79</v>
      </c>
      <c r="M154" s="334">
        <f t="shared" si="418"/>
        <v>73</v>
      </c>
      <c r="N154" s="321">
        <f t="shared" si="418"/>
        <v>81</v>
      </c>
      <c r="O154" s="309"/>
      <c r="P154" s="335"/>
      <c r="Q154" s="329" t="s">
        <v>135</v>
      </c>
      <c r="R154" s="334">
        <f>X53+BL53+CZ53+EN53+GB53+HP53</f>
        <v>79</v>
      </c>
      <c r="S154" s="334">
        <f>W53+BK53+CY53+EM53+GA53+HO53</f>
        <v>77</v>
      </c>
      <c r="T154" s="334">
        <f t="shared" si="419"/>
        <v>76</v>
      </c>
      <c r="U154" s="334">
        <f t="shared" si="419"/>
        <v>45</v>
      </c>
      <c r="V154" s="334">
        <f t="shared" si="419"/>
        <v>67</v>
      </c>
      <c r="W154" s="334">
        <f t="shared" si="419"/>
        <v>79</v>
      </c>
      <c r="X154" s="334">
        <f t="shared" si="419"/>
        <v>54</v>
      </c>
      <c r="Y154" s="334">
        <f t="shared" si="419"/>
        <v>78</v>
      </c>
      <c r="Z154" s="334">
        <f t="shared" si="419"/>
        <v>68</v>
      </c>
      <c r="AA154" s="334">
        <f t="shared" si="419"/>
        <v>80</v>
      </c>
      <c r="AB154" s="334">
        <f t="shared" si="419"/>
        <v>68</v>
      </c>
      <c r="AC154" s="321">
        <f t="shared" si="419"/>
        <v>82</v>
      </c>
      <c r="AF154" s="321" t="s">
        <v>135</v>
      </c>
      <c r="AG154" s="334">
        <f t="shared" si="420"/>
        <v>76</v>
      </c>
      <c r="AH154" s="334">
        <f t="shared" si="420"/>
        <v>69</v>
      </c>
      <c r="AI154" s="334">
        <f t="shared" si="420"/>
        <v>63</v>
      </c>
      <c r="AJ154" s="334">
        <f t="shared" si="420"/>
        <v>60</v>
      </c>
      <c r="AK154" s="334">
        <f t="shared" si="420"/>
        <v>81</v>
      </c>
      <c r="AL154" s="334">
        <f t="shared" si="420"/>
        <v>73</v>
      </c>
      <c r="AM154" s="334">
        <f t="shared" si="420"/>
        <v>68</v>
      </c>
      <c r="AN154" s="334">
        <f t="shared" si="420"/>
        <v>78</v>
      </c>
      <c r="AO154" s="334">
        <f t="shared" si="420"/>
        <v>75</v>
      </c>
      <c r="AP154" s="334">
        <f t="shared" si="420"/>
        <v>80</v>
      </c>
      <c r="AQ154" s="334">
        <f t="shared" si="420"/>
        <v>74</v>
      </c>
      <c r="AR154" s="702">
        <f t="shared" si="420"/>
        <v>83</v>
      </c>
      <c r="BB154" s="309"/>
      <c r="BC154" s="283"/>
      <c r="BD154" s="335"/>
      <c r="BF154" s="42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X154" s="334"/>
      <c r="BZ154" s="525"/>
      <c r="CA154" s="525"/>
      <c r="CB154" s="3"/>
      <c r="CD154" s="398"/>
      <c r="CP154" s="309"/>
      <c r="CQ154" s="283"/>
      <c r="CR154" s="335"/>
      <c r="CT154" s="42"/>
      <c r="CU154" s="42"/>
      <c r="CX154" s="398"/>
      <c r="DL154" s="334"/>
      <c r="DN154" s="525"/>
      <c r="DO154" s="525"/>
      <c r="DP154" s="3"/>
      <c r="DR154" s="398"/>
      <c r="ED154" s="309"/>
      <c r="EE154" s="283"/>
      <c r="EF154" s="335"/>
      <c r="EH154" s="42"/>
      <c r="EI154" s="42"/>
      <c r="EL154" s="398"/>
      <c r="EZ154" s="334"/>
      <c r="FB154" s="525"/>
      <c r="FC154" s="525"/>
      <c r="FD154" s="3"/>
      <c r="FF154" s="398"/>
      <c r="FR154" s="309"/>
      <c r="FS154" s="283"/>
      <c r="FT154" s="335"/>
      <c r="FV154" s="42"/>
      <c r="FW154" s="42"/>
      <c r="FZ154" s="398"/>
      <c r="GN154" s="334"/>
      <c r="GP154" s="525"/>
      <c r="GQ154" s="525"/>
      <c r="GR154" s="3"/>
      <c r="GT154" s="398"/>
      <c r="HF154" s="309"/>
      <c r="HG154" s="283"/>
      <c r="HH154" s="335"/>
      <c r="HJ154" s="42"/>
      <c r="HK154" s="42"/>
      <c r="IB154" s="334"/>
      <c r="ID154" s="525"/>
      <c r="IE154" s="525"/>
      <c r="IF154" s="3"/>
    </row>
    <row r="155" spans="2:240" ht="16" thickBot="1" x14ac:dyDescent="0.4">
      <c r="B155" s="321" t="s">
        <v>134</v>
      </c>
      <c r="C155" s="321">
        <f>X26+BL26+CZ26+EN26+GB26+HP26</f>
        <v>73</v>
      </c>
      <c r="D155" s="334">
        <f>W26+BK26+CY26+EM26+GA26+HO26</f>
        <v>48</v>
      </c>
      <c r="E155" s="334">
        <f t="shared" si="418"/>
        <v>24</v>
      </c>
      <c r="F155" s="321">
        <f t="shared" si="418"/>
        <v>57</v>
      </c>
      <c r="G155" s="334">
        <f t="shared" si="418"/>
        <v>38</v>
      </c>
      <c r="H155" s="321">
        <f t="shared" si="418"/>
        <v>39</v>
      </c>
      <c r="I155" s="334">
        <f t="shared" si="418"/>
        <v>23</v>
      </c>
      <c r="J155" s="321">
        <f t="shared" si="418"/>
        <v>57</v>
      </c>
      <c r="K155" s="334">
        <f t="shared" si="418"/>
        <v>49</v>
      </c>
      <c r="L155" s="321">
        <f t="shared" si="418"/>
        <v>78</v>
      </c>
      <c r="M155" s="334">
        <f t="shared" si="418"/>
        <v>60</v>
      </c>
      <c r="N155" s="321">
        <f t="shared" si="418"/>
        <v>79</v>
      </c>
      <c r="O155" s="309"/>
      <c r="P155" s="335"/>
      <c r="Q155" s="321" t="s">
        <v>134</v>
      </c>
      <c r="R155" s="334">
        <f>X54+BL54+CZ54+EN54+GB54+HP54</f>
        <v>71</v>
      </c>
      <c r="S155" s="334">
        <f>W54+BK54+CY54+EM54+GA54+HO54</f>
        <v>62</v>
      </c>
      <c r="T155" s="334">
        <f t="shared" si="419"/>
        <v>61</v>
      </c>
      <c r="U155" s="334">
        <f t="shared" si="419"/>
        <v>16</v>
      </c>
      <c r="V155" s="334">
        <f t="shared" si="419"/>
        <v>42</v>
      </c>
      <c r="W155" s="334">
        <f t="shared" si="419"/>
        <v>67</v>
      </c>
      <c r="X155" s="334">
        <f t="shared" si="419"/>
        <v>36</v>
      </c>
      <c r="Y155" s="334">
        <f t="shared" si="419"/>
        <v>69</v>
      </c>
      <c r="Z155" s="334">
        <f t="shared" si="419"/>
        <v>50</v>
      </c>
      <c r="AA155" s="334">
        <f t="shared" si="419"/>
        <v>70</v>
      </c>
      <c r="AB155" s="334">
        <f t="shared" si="419"/>
        <v>58</v>
      </c>
      <c r="AC155" s="321">
        <f t="shared" si="419"/>
        <v>78</v>
      </c>
      <c r="AF155" s="321" t="s">
        <v>134</v>
      </c>
      <c r="AG155" s="334">
        <f t="shared" si="420"/>
        <v>62</v>
      </c>
      <c r="AH155" s="334">
        <f t="shared" si="420"/>
        <v>58</v>
      </c>
      <c r="AI155" s="334">
        <f t="shared" si="420"/>
        <v>35</v>
      </c>
      <c r="AJ155" s="334">
        <f t="shared" si="420"/>
        <v>35</v>
      </c>
      <c r="AK155" s="334">
        <f t="shared" si="420"/>
        <v>68</v>
      </c>
      <c r="AL155" s="334">
        <f t="shared" si="420"/>
        <v>68</v>
      </c>
      <c r="AM155" s="334">
        <f t="shared" si="420"/>
        <v>52</v>
      </c>
      <c r="AN155" s="334">
        <f t="shared" si="420"/>
        <v>76</v>
      </c>
      <c r="AO155" s="334">
        <f t="shared" si="420"/>
        <v>67</v>
      </c>
      <c r="AP155" s="334">
        <f t="shared" si="420"/>
        <v>76</v>
      </c>
      <c r="AQ155" s="334">
        <f t="shared" si="420"/>
        <v>67</v>
      </c>
      <c r="AR155" s="702">
        <f t="shared" si="420"/>
        <v>81</v>
      </c>
      <c r="BB155" s="309"/>
      <c r="BC155" s="283"/>
      <c r="BD155" s="335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X155" s="334"/>
      <c r="BZ155" s="525"/>
      <c r="CA155" s="3"/>
      <c r="CB155" s="3"/>
      <c r="CD155" s="398"/>
      <c r="CP155" s="309"/>
      <c r="CQ155" s="283"/>
      <c r="CR155" s="335"/>
      <c r="CU155" s="42"/>
      <c r="CX155" s="398"/>
      <c r="DL155" s="334"/>
      <c r="DN155" s="525"/>
      <c r="DO155" s="3"/>
      <c r="DP155" s="3"/>
      <c r="DR155" s="398"/>
      <c r="ED155" s="309"/>
      <c r="EE155" s="283"/>
      <c r="EF155" s="335"/>
      <c r="EI155" s="42"/>
      <c r="EL155" s="398"/>
      <c r="EZ155" s="334"/>
      <c r="FB155" s="525"/>
      <c r="FC155" s="3"/>
      <c r="FD155" s="3"/>
      <c r="FF155" s="398"/>
      <c r="FR155" s="309"/>
      <c r="FS155" s="283"/>
      <c r="FT155" s="335"/>
      <c r="FW155" s="42"/>
      <c r="FZ155" s="398"/>
      <c r="GN155" s="334"/>
      <c r="GP155" s="525"/>
      <c r="GQ155" s="3"/>
      <c r="GR155" s="3"/>
      <c r="GT155" s="398"/>
      <c r="HF155" s="309"/>
      <c r="HG155" s="283"/>
      <c r="HH155" s="335"/>
      <c r="HK155" s="42"/>
      <c r="IB155" s="334"/>
      <c r="ID155" s="525"/>
      <c r="IE155" s="3"/>
      <c r="IF155" s="3"/>
    </row>
    <row r="156" spans="2:240" ht="21.5" thickBot="1" x14ac:dyDescent="0.55000000000000004">
      <c r="B156" s="329" t="s">
        <v>133</v>
      </c>
      <c r="C156" s="321">
        <f>X27+BL27+CZ27+EN27+GB27+HP27</f>
        <v>37</v>
      </c>
      <c r="D156" s="334">
        <f>W27+BK27+CY27+EM27+GA27+HO27</f>
        <v>11</v>
      </c>
      <c r="E156" s="334">
        <f t="shared" si="418"/>
        <v>1</v>
      </c>
      <c r="F156" s="321">
        <f t="shared" si="418"/>
        <v>16</v>
      </c>
      <c r="G156" s="334">
        <f t="shared" si="418"/>
        <v>5</v>
      </c>
      <c r="H156" s="321">
        <f t="shared" si="418"/>
        <v>2</v>
      </c>
      <c r="I156" s="334">
        <f t="shared" si="418"/>
        <v>5</v>
      </c>
      <c r="J156" s="321">
        <f t="shared" si="418"/>
        <v>17</v>
      </c>
      <c r="K156" s="334">
        <f t="shared" si="418"/>
        <v>18</v>
      </c>
      <c r="L156" s="321">
        <f t="shared" si="418"/>
        <v>62</v>
      </c>
      <c r="M156" s="334">
        <f t="shared" si="418"/>
        <v>11</v>
      </c>
      <c r="N156" s="321">
        <f t="shared" si="418"/>
        <v>76</v>
      </c>
      <c r="O156" s="309"/>
      <c r="P156" s="335"/>
      <c r="Q156" s="329" t="s">
        <v>133</v>
      </c>
      <c r="R156" s="334">
        <f>X55+BL55+CZ55+EN55+GB55+HP55</f>
        <v>29</v>
      </c>
      <c r="S156" s="334">
        <f>W55+BK55+CY55+EM55+GA55+HO55</f>
        <v>23</v>
      </c>
      <c r="T156" s="334">
        <f t="shared" si="419"/>
        <v>18</v>
      </c>
      <c r="U156" s="334">
        <f t="shared" si="419"/>
        <v>0</v>
      </c>
      <c r="V156" s="334">
        <f t="shared" si="419"/>
        <v>5</v>
      </c>
      <c r="W156" s="334">
        <f t="shared" si="419"/>
        <v>25</v>
      </c>
      <c r="X156" s="334">
        <f t="shared" si="419"/>
        <v>6</v>
      </c>
      <c r="Y156" s="334">
        <f t="shared" si="419"/>
        <v>21</v>
      </c>
      <c r="Z156" s="334">
        <f t="shared" si="419"/>
        <v>16</v>
      </c>
      <c r="AA156" s="334">
        <f t="shared" si="419"/>
        <v>24</v>
      </c>
      <c r="AB156" s="334">
        <f t="shared" si="419"/>
        <v>10</v>
      </c>
      <c r="AC156" s="321">
        <f t="shared" si="419"/>
        <v>63</v>
      </c>
      <c r="AF156" s="321" t="s">
        <v>133</v>
      </c>
      <c r="AG156" s="334">
        <f t="shared" si="420"/>
        <v>32</v>
      </c>
      <c r="AH156" s="334">
        <f t="shared" si="420"/>
        <v>24</v>
      </c>
      <c r="AI156" s="334">
        <f t="shared" si="420"/>
        <v>2</v>
      </c>
      <c r="AJ156" s="334">
        <f t="shared" si="420"/>
        <v>4</v>
      </c>
      <c r="AK156" s="334">
        <f t="shared" si="420"/>
        <v>33</v>
      </c>
      <c r="AL156" s="334">
        <f t="shared" si="420"/>
        <v>41</v>
      </c>
      <c r="AM156" s="334">
        <f t="shared" si="420"/>
        <v>9</v>
      </c>
      <c r="AN156" s="334">
        <f t="shared" si="420"/>
        <v>42</v>
      </c>
      <c r="AO156" s="334">
        <f t="shared" si="420"/>
        <v>40</v>
      </c>
      <c r="AP156" s="334">
        <f t="shared" si="420"/>
        <v>51</v>
      </c>
      <c r="AQ156" s="334">
        <f t="shared" si="420"/>
        <v>13</v>
      </c>
      <c r="AR156" s="702">
        <f t="shared" si="420"/>
        <v>77</v>
      </c>
      <c r="BB156" s="309"/>
      <c r="BC156" s="283"/>
      <c r="BG156" s="23"/>
      <c r="BH156" s="23"/>
      <c r="BI156" s="771"/>
      <c r="BJ156" s="771"/>
      <c r="BK156" s="771"/>
      <c r="BL156" s="23"/>
      <c r="BM156" s="23"/>
      <c r="BN156" s="23"/>
      <c r="BO156" s="23"/>
      <c r="BP156" s="23"/>
      <c r="BQ156" s="23"/>
      <c r="BT156" s="703"/>
      <c r="BU156" s="703"/>
      <c r="BX156" s="334"/>
      <c r="BY156" s="526"/>
      <c r="BZ156" s="525"/>
      <c r="CA156" s="525"/>
      <c r="CB156" s="3"/>
      <c r="CD156" s="398"/>
      <c r="CP156" s="309"/>
      <c r="CQ156" s="283"/>
      <c r="CR156" s="335"/>
      <c r="CS156" s="526"/>
      <c r="CT156" s="42"/>
      <c r="CU156" s="42"/>
      <c r="CX156" s="398"/>
      <c r="DL156" s="334"/>
      <c r="DM156" s="526"/>
      <c r="DN156" s="525"/>
      <c r="DO156" s="525"/>
      <c r="DP156" s="3"/>
      <c r="DR156" s="398"/>
      <c r="ED156" s="309"/>
      <c r="EE156" s="283"/>
      <c r="EF156" s="335"/>
      <c r="EG156" s="526"/>
      <c r="EH156" s="42"/>
      <c r="EI156" s="42"/>
      <c r="EL156" s="398"/>
      <c r="EZ156" s="334"/>
      <c r="FA156" s="526"/>
      <c r="FB156" s="525"/>
      <c r="FC156" s="525"/>
      <c r="FD156" s="3"/>
      <c r="FF156" s="398"/>
      <c r="FR156" s="309"/>
      <c r="FS156" s="283"/>
      <c r="FT156" s="335"/>
      <c r="FU156" s="526"/>
      <c r="FV156" s="42"/>
      <c r="FW156" s="42"/>
      <c r="FZ156" s="398"/>
      <c r="GN156" s="334"/>
      <c r="GO156" s="526"/>
      <c r="GP156" s="525"/>
      <c r="GQ156" s="525"/>
      <c r="GR156" s="3"/>
      <c r="GT156" s="398"/>
      <c r="HF156" s="309"/>
      <c r="HG156" s="283"/>
      <c r="HH156" s="335"/>
      <c r="HI156" s="526"/>
      <c r="HJ156" s="42"/>
      <c r="HK156" s="42"/>
      <c r="IB156" s="334"/>
      <c r="IC156" s="526"/>
      <c r="ID156" s="525"/>
      <c r="IE156" s="525"/>
      <c r="IF156" s="3"/>
    </row>
    <row r="157" spans="2:240" ht="16" thickBot="1" x14ac:dyDescent="0.4">
      <c r="B157" s="321" t="s">
        <v>132</v>
      </c>
      <c r="C157" s="321">
        <f>X28+BL28+CZ28+EN28+GB28+HP28</f>
        <v>8</v>
      </c>
      <c r="D157" s="334">
        <f>W28+BK28+CY28+EM28+GA28+HO28</f>
        <v>4</v>
      </c>
      <c r="E157" s="334">
        <f t="shared" si="418"/>
        <v>0</v>
      </c>
      <c r="F157" s="321">
        <f t="shared" si="418"/>
        <v>1</v>
      </c>
      <c r="G157" s="334">
        <f t="shared" si="418"/>
        <v>1</v>
      </c>
      <c r="H157" s="321">
        <f t="shared" si="418"/>
        <v>0</v>
      </c>
      <c r="I157" s="334">
        <f t="shared" si="418"/>
        <v>1</v>
      </c>
      <c r="J157" s="321">
        <f t="shared" si="418"/>
        <v>3</v>
      </c>
      <c r="K157" s="334">
        <f t="shared" si="418"/>
        <v>1</v>
      </c>
      <c r="L157" s="321">
        <f t="shared" si="418"/>
        <v>31</v>
      </c>
      <c r="M157" s="334">
        <f t="shared" si="418"/>
        <v>0</v>
      </c>
      <c r="N157" s="321">
        <f t="shared" si="418"/>
        <v>56</v>
      </c>
      <c r="O157" s="309"/>
      <c r="P157" s="335"/>
      <c r="Q157" s="321" t="s">
        <v>132</v>
      </c>
      <c r="R157" s="334">
        <f>X56+BL56+CZ56+EN56+GB56+HP56</f>
        <v>1</v>
      </c>
      <c r="S157" s="334">
        <f>W56+BK56+CY56+EM56+GA56+HO56</f>
        <v>16</v>
      </c>
      <c r="T157" s="334">
        <f t="shared" si="419"/>
        <v>4</v>
      </c>
      <c r="U157" s="334">
        <f t="shared" si="419"/>
        <v>0</v>
      </c>
      <c r="V157" s="334">
        <f t="shared" si="419"/>
        <v>0</v>
      </c>
      <c r="W157" s="334">
        <f t="shared" si="419"/>
        <v>1</v>
      </c>
      <c r="X157" s="334">
        <f t="shared" si="419"/>
        <v>2</v>
      </c>
      <c r="Y157" s="334">
        <f t="shared" si="419"/>
        <v>5</v>
      </c>
      <c r="Z157" s="334">
        <f t="shared" si="419"/>
        <v>1</v>
      </c>
      <c r="AA157" s="334">
        <f t="shared" si="419"/>
        <v>7</v>
      </c>
      <c r="AB157" s="334">
        <f t="shared" si="419"/>
        <v>0</v>
      </c>
      <c r="AC157" s="321">
        <f t="shared" si="419"/>
        <v>63</v>
      </c>
      <c r="AF157" s="578" t="s">
        <v>132</v>
      </c>
      <c r="AG157" s="704">
        <f t="shared" si="420"/>
        <v>9</v>
      </c>
      <c r="AH157" s="704">
        <f t="shared" si="420"/>
        <v>3</v>
      </c>
      <c r="AI157" s="704">
        <f t="shared" si="420"/>
        <v>1</v>
      </c>
      <c r="AJ157" s="704">
        <f t="shared" si="420"/>
        <v>0</v>
      </c>
      <c r="AK157" s="704">
        <f t="shared" si="420"/>
        <v>11</v>
      </c>
      <c r="AL157" s="704">
        <f t="shared" si="420"/>
        <v>7</v>
      </c>
      <c r="AM157" s="704">
        <f t="shared" si="420"/>
        <v>1</v>
      </c>
      <c r="AN157" s="704">
        <f t="shared" si="420"/>
        <v>9</v>
      </c>
      <c r="AO157" s="704">
        <f t="shared" si="420"/>
        <v>14</v>
      </c>
      <c r="AP157" s="704">
        <f t="shared" si="420"/>
        <v>13</v>
      </c>
      <c r="AQ157" s="704">
        <f t="shared" si="420"/>
        <v>1</v>
      </c>
      <c r="AR157" s="638">
        <f t="shared" si="420"/>
        <v>76</v>
      </c>
      <c r="BB157" s="309"/>
      <c r="BC157" s="283"/>
      <c r="BG157" s="23"/>
      <c r="BH157" s="23"/>
      <c r="BI157" s="769"/>
      <c r="BJ157" s="769"/>
      <c r="BK157" s="769"/>
      <c r="BL157" s="23"/>
      <c r="BM157" s="23"/>
      <c r="BN157" s="265"/>
      <c r="BO157" s="265"/>
      <c r="BP157" s="265"/>
      <c r="BQ157" s="265"/>
      <c r="BX157" s="334"/>
      <c r="BZ157" s="525"/>
      <c r="CA157" s="3"/>
      <c r="CB157" s="3"/>
      <c r="CD157" s="398"/>
      <c r="CP157" s="309"/>
      <c r="CQ157" s="283"/>
      <c r="CR157" s="335"/>
      <c r="CU157" s="42"/>
      <c r="CX157" s="398"/>
      <c r="DL157" s="334"/>
      <c r="DN157" s="525"/>
      <c r="DO157" s="3"/>
      <c r="DP157" s="3"/>
      <c r="DR157" s="398"/>
      <c r="ED157" s="309"/>
      <c r="EE157" s="283"/>
      <c r="EF157" s="335"/>
      <c r="EI157" s="42"/>
      <c r="EL157" s="398"/>
      <c r="EZ157" s="334"/>
      <c r="FB157" s="525"/>
      <c r="FC157" s="3"/>
      <c r="FD157" s="3"/>
      <c r="FF157" s="398"/>
      <c r="FR157" s="309"/>
      <c r="FS157" s="283"/>
      <c r="FT157" s="335"/>
      <c r="FW157" s="42"/>
      <c r="FZ157" s="398"/>
      <c r="GN157" s="334"/>
      <c r="GP157" s="525"/>
      <c r="GQ157" s="3"/>
      <c r="GR157" s="3"/>
      <c r="GT157" s="398"/>
      <c r="HF157" s="309"/>
      <c r="HG157" s="283"/>
      <c r="HH157" s="335"/>
      <c r="HK157" s="42"/>
      <c r="IB157" s="334"/>
      <c r="ID157" s="525"/>
      <c r="IE157" s="3"/>
      <c r="IF157" s="3"/>
    </row>
    <row r="158" spans="2:240" ht="16" thickBot="1" x14ac:dyDescent="0.4">
      <c r="B158" s="62"/>
      <c r="C158" s="58"/>
      <c r="D158" s="62"/>
      <c r="E158" s="58"/>
      <c r="F158" s="62"/>
      <c r="G158" s="58"/>
      <c r="H158" s="62"/>
      <c r="I158" s="58"/>
      <c r="J158" s="62"/>
      <c r="K158" s="333"/>
      <c r="L158" s="332"/>
      <c r="M158" s="333"/>
      <c r="N158" s="332"/>
      <c r="O158" s="309"/>
      <c r="P158" s="335"/>
      <c r="Q158" s="62"/>
      <c r="R158" s="58"/>
      <c r="S158" s="62"/>
      <c r="T158" s="58"/>
      <c r="U158" s="62"/>
      <c r="V158" s="58"/>
      <c r="W158" s="62"/>
      <c r="X158" s="58"/>
      <c r="Y158" s="62"/>
      <c r="Z158" s="333"/>
      <c r="AA158" s="332"/>
      <c r="AB158" s="333"/>
      <c r="AC158" s="332"/>
      <c r="AF158" s="62"/>
      <c r="AG158" s="58"/>
      <c r="AH158" s="62"/>
      <c r="AI158" s="58"/>
      <c r="AJ158" s="62"/>
      <c r="AK158" s="58"/>
      <c r="AL158" s="62"/>
      <c r="AM158" s="58"/>
      <c r="AN158" s="62"/>
      <c r="AO158" s="333"/>
      <c r="AP158" s="332"/>
      <c r="AQ158" s="333"/>
      <c r="AR158" s="332"/>
      <c r="BB158" s="309"/>
      <c r="BC158" s="283"/>
      <c r="BG158" s="23"/>
      <c r="BH158" s="23"/>
      <c r="BI158" s="769"/>
      <c r="BJ158" s="769"/>
      <c r="BK158" s="769"/>
      <c r="BL158" s="23"/>
      <c r="BM158" s="23"/>
      <c r="BN158" s="265"/>
      <c r="BO158" s="265"/>
      <c r="BP158" s="265"/>
      <c r="BQ158" s="265"/>
      <c r="BX158" s="334"/>
      <c r="BZ158" s="525"/>
      <c r="CA158" s="3"/>
      <c r="CB158" s="3"/>
      <c r="CD158" s="398"/>
      <c r="CP158" s="309"/>
      <c r="CQ158" s="283"/>
      <c r="CR158" s="335"/>
      <c r="CU158" s="42"/>
      <c r="CX158" s="398"/>
      <c r="DL158" s="334"/>
      <c r="DN158" s="525"/>
      <c r="DO158" s="3"/>
      <c r="DP158" s="3"/>
      <c r="DR158" s="398"/>
      <c r="ED158" s="309"/>
      <c r="EE158" s="283"/>
      <c r="EF158" s="335"/>
      <c r="EI158" s="42"/>
      <c r="EL158" s="398"/>
      <c r="EZ158" s="334"/>
      <c r="FB158" s="525"/>
      <c r="FC158" s="3"/>
      <c r="FD158" s="3"/>
      <c r="FF158" s="398"/>
      <c r="FR158" s="309"/>
      <c r="FS158" s="283"/>
      <c r="FT158" s="335"/>
      <c r="FW158" s="42"/>
      <c r="FZ158" s="398"/>
      <c r="GN158" s="334"/>
      <c r="GP158" s="525"/>
      <c r="GQ158" s="3"/>
      <c r="GR158" s="3"/>
      <c r="GT158" s="398"/>
      <c r="HF158" s="309"/>
      <c r="HG158" s="283"/>
      <c r="HH158" s="335"/>
      <c r="HK158" s="42"/>
      <c r="IB158" s="334"/>
      <c r="ID158" s="525"/>
      <c r="IE158" s="3"/>
      <c r="IF158" s="3"/>
    </row>
    <row r="159" spans="2:240" ht="16" thickBot="1" x14ac:dyDescent="0.4">
      <c r="P159" s="335"/>
      <c r="BB159" s="309"/>
      <c r="BC159" s="283"/>
      <c r="BG159" s="23"/>
      <c r="BH159" s="23"/>
      <c r="BI159" s="769"/>
      <c r="BJ159" s="769"/>
      <c r="BK159" s="769"/>
      <c r="BL159" s="23"/>
      <c r="BM159" s="23"/>
      <c r="BN159" s="265"/>
      <c r="BO159" s="265"/>
      <c r="BP159" s="265"/>
      <c r="BQ159" s="265"/>
      <c r="BX159" s="334"/>
      <c r="BY159" s="526"/>
      <c r="BZ159" s="525"/>
      <c r="CA159" s="525"/>
      <c r="CB159" s="3"/>
      <c r="CD159" s="398"/>
      <c r="CP159" s="309"/>
      <c r="CQ159" s="283"/>
      <c r="CR159" s="335"/>
      <c r="CS159" s="526"/>
      <c r="CT159" s="42"/>
      <c r="CU159" s="42"/>
      <c r="CX159" s="398"/>
      <c r="DL159" s="334"/>
      <c r="DM159" s="526"/>
      <c r="DN159" s="525"/>
      <c r="DO159" s="525"/>
      <c r="DP159" s="3"/>
      <c r="DR159" s="398"/>
      <c r="ED159" s="309"/>
      <c r="EE159" s="283"/>
      <c r="EF159" s="335"/>
      <c r="EG159" s="526"/>
      <c r="EH159" s="42"/>
      <c r="EI159" s="42"/>
      <c r="EL159" s="398"/>
      <c r="EZ159" s="334"/>
      <c r="FA159" s="526"/>
      <c r="FB159" s="525"/>
      <c r="FC159" s="525"/>
      <c r="FD159" s="3"/>
      <c r="FF159" s="398"/>
      <c r="FR159" s="309"/>
      <c r="FS159" s="283"/>
      <c r="FT159" s="335"/>
      <c r="FU159" s="526"/>
      <c r="FV159" s="42"/>
      <c r="FW159" s="42"/>
      <c r="FZ159" s="398"/>
      <c r="GN159" s="334"/>
      <c r="GO159" s="526"/>
      <c r="GP159" s="525"/>
      <c r="GQ159" s="525"/>
      <c r="GR159" s="3"/>
      <c r="GT159" s="398"/>
      <c r="HF159" s="309"/>
      <c r="HG159" s="283"/>
      <c r="HH159" s="335"/>
      <c r="HI159" s="526"/>
      <c r="HJ159" s="42"/>
      <c r="HK159" s="42"/>
      <c r="HN159" s="398"/>
      <c r="IB159" s="334"/>
      <c r="IC159" s="526"/>
      <c r="ID159" s="525"/>
      <c r="IE159" s="525"/>
      <c r="IF159" s="3"/>
    </row>
    <row r="160" spans="2:240" ht="16" thickBot="1" x14ac:dyDescent="0.4">
      <c r="B160" s="325" t="s">
        <v>151</v>
      </c>
      <c r="C160" s="324" t="s">
        <v>149</v>
      </c>
      <c r="D160" s="324" t="s">
        <v>148</v>
      </c>
      <c r="E160" s="324" t="s">
        <v>147</v>
      </c>
      <c r="F160" s="324" t="s">
        <v>146</v>
      </c>
      <c r="G160" s="324" t="s">
        <v>145</v>
      </c>
      <c r="H160" s="324" t="s">
        <v>144</v>
      </c>
      <c r="I160" s="324" t="s">
        <v>143</v>
      </c>
      <c r="J160" s="324" t="s">
        <v>142</v>
      </c>
      <c r="K160" s="324" t="s">
        <v>141</v>
      </c>
      <c r="L160" s="324" t="s">
        <v>140</v>
      </c>
      <c r="M160" s="324" t="s">
        <v>139</v>
      </c>
      <c r="N160" s="324" t="s">
        <v>138</v>
      </c>
      <c r="O160" s="330" t="s">
        <v>137</v>
      </c>
      <c r="P160" s="335"/>
      <c r="Q160" s="325" t="s">
        <v>151</v>
      </c>
      <c r="R160" s="324" t="s">
        <v>149</v>
      </c>
      <c r="S160" s="324" t="s">
        <v>148</v>
      </c>
      <c r="T160" s="324" t="s">
        <v>147</v>
      </c>
      <c r="U160" s="324" t="s">
        <v>146</v>
      </c>
      <c r="V160" s="324" t="s">
        <v>145</v>
      </c>
      <c r="W160" s="324" t="s">
        <v>144</v>
      </c>
      <c r="X160" s="324" t="s">
        <v>143</v>
      </c>
      <c r="Y160" s="324" t="s">
        <v>142</v>
      </c>
      <c r="Z160" s="324" t="s">
        <v>141</v>
      </c>
      <c r="AA160" s="324" t="s">
        <v>140</v>
      </c>
      <c r="AB160" s="324" t="s">
        <v>139</v>
      </c>
      <c r="AC160" s="324" t="s">
        <v>138</v>
      </c>
      <c r="AD160" s="330" t="s">
        <v>137</v>
      </c>
      <c r="AF160" s="325" t="s">
        <v>151</v>
      </c>
      <c r="AG160" s="324" t="s">
        <v>149</v>
      </c>
      <c r="AH160" s="324" t="s">
        <v>148</v>
      </c>
      <c r="AI160" s="324" t="s">
        <v>147</v>
      </c>
      <c r="AJ160" s="324" t="s">
        <v>146</v>
      </c>
      <c r="AK160" s="324" t="s">
        <v>145</v>
      </c>
      <c r="AL160" s="324" t="s">
        <v>144</v>
      </c>
      <c r="AM160" s="324" t="s">
        <v>143</v>
      </c>
      <c r="AN160" s="324" t="s">
        <v>142</v>
      </c>
      <c r="AO160" s="324" t="s">
        <v>141</v>
      </c>
      <c r="AP160" s="324" t="s">
        <v>140</v>
      </c>
      <c r="AQ160" s="324" t="s">
        <v>139</v>
      </c>
      <c r="AR160" s="324" t="s">
        <v>138</v>
      </c>
      <c r="AS160" s="330" t="s">
        <v>137</v>
      </c>
      <c r="BB160" s="309"/>
      <c r="BC160" s="283"/>
      <c r="BG160" s="23"/>
      <c r="BH160" s="23"/>
      <c r="BI160" s="769"/>
      <c r="BJ160" s="769"/>
      <c r="BK160" s="769"/>
      <c r="BL160" s="23"/>
      <c r="BM160" s="23"/>
      <c r="BN160" s="265"/>
      <c r="BO160" s="265"/>
      <c r="BP160" s="265"/>
      <c r="BQ160" s="265"/>
      <c r="BX160" s="334"/>
      <c r="BY160" s="3"/>
      <c r="BZ160" s="525"/>
      <c r="CA160" s="525"/>
      <c r="CB160" s="3"/>
      <c r="CD160" s="398"/>
      <c r="CP160" s="309"/>
      <c r="CQ160" s="283"/>
      <c r="CR160" s="335"/>
      <c r="CT160" s="42"/>
      <c r="CU160" s="42"/>
      <c r="CX160" s="398"/>
      <c r="DL160" s="334"/>
      <c r="DM160" s="3"/>
      <c r="DN160" s="525"/>
      <c r="DO160" s="525"/>
      <c r="DP160" s="3"/>
      <c r="DR160" s="398"/>
      <c r="ED160" s="309"/>
      <c r="EE160" s="283"/>
      <c r="EF160" s="335"/>
      <c r="EH160" s="42"/>
      <c r="EI160" s="42"/>
      <c r="EL160" s="398"/>
      <c r="EZ160" s="334"/>
      <c r="FA160" s="3"/>
      <c r="FB160" s="525"/>
      <c r="FC160" s="525"/>
      <c r="FD160" s="3"/>
      <c r="FF160" s="398"/>
      <c r="FR160" s="309"/>
      <c r="FS160" s="283"/>
      <c r="FT160" s="335"/>
      <c r="FV160" s="42"/>
      <c r="FW160" s="42"/>
      <c r="FZ160" s="398"/>
      <c r="GN160" s="334"/>
      <c r="GO160" s="3"/>
      <c r="GP160" s="525"/>
      <c r="GQ160" s="525"/>
      <c r="GR160" s="3"/>
      <c r="GT160" s="398"/>
      <c r="HF160" s="309"/>
      <c r="HG160" s="283"/>
      <c r="HH160" s="335"/>
      <c r="HJ160" s="42"/>
      <c r="HK160" s="42"/>
      <c r="HN160" s="398"/>
      <c r="IB160" s="334"/>
      <c r="IC160" s="3"/>
      <c r="ID160" s="525"/>
      <c r="IE160" s="525"/>
      <c r="IF160" s="3"/>
    </row>
    <row r="161" spans="2:240" ht="16" thickBot="1" x14ac:dyDescent="0.4">
      <c r="B161" s="321" t="s">
        <v>136</v>
      </c>
      <c r="C161">
        <f>C153*20</f>
        <v>1220</v>
      </c>
      <c r="D161">
        <f>D153*20</f>
        <v>520</v>
      </c>
      <c r="E161">
        <f t="shared" ref="E161:N161" si="421">E153*20</f>
        <v>200</v>
      </c>
      <c r="F161">
        <f t="shared" si="421"/>
        <v>840</v>
      </c>
      <c r="G161">
        <f t="shared" si="421"/>
        <v>360</v>
      </c>
      <c r="H161">
        <f t="shared" si="421"/>
        <v>260</v>
      </c>
      <c r="I161">
        <f t="shared" si="421"/>
        <v>200</v>
      </c>
      <c r="J161">
        <f t="shared" si="421"/>
        <v>740</v>
      </c>
      <c r="K161">
        <f t="shared" si="421"/>
        <v>640</v>
      </c>
      <c r="L161">
        <f t="shared" si="421"/>
        <v>1500</v>
      </c>
      <c r="M161">
        <f t="shared" si="421"/>
        <v>540</v>
      </c>
      <c r="N161">
        <f t="shared" si="421"/>
        <v>1540</v>
      </c>
      <c r="O161" s="630">
        <f>SUM(C161:K161)</f>
        <v>4980</v>
      </c>
      <c r="P161" s="335"/>
      <c r="Q161" s="321" t="s">
        <v>136</v>
      </c>
      <c r="R161">
        <f t="shared" ref="R161:AC165" si="422">R153*20</f>
        <v>1200</v>
      </c>
      <c r="S161">
        <f t="shared" si="422"/>
        <v>900</v>
      </c>
      <c r="T161">
        <f t="shared" si="422"/>
        <v>940</v>
      </c>
      <c r="U161">
        <f t="shared" si="422"/>
        <v>60</v>
      </c>
      <c r="V161">
        <f t="shared" si="422"/>
        <v>360</v>
      </c>
      <c r="W161">
        <f t="shared" si="422"/>
        <v>1020</v>
      </c>
      <c r="X161">
        <f t="shared" si="422"/>
        <v>440</v>
      </c>
      <c r="Y161">
        <f t="shared" si="422"/>
        <v>1100</v>
      </c>
      <c r="Z161">
        <f t="shared" si="422"/>
        <v>580</v>
      </c>
      <c r="AA161">
        <f t="shared" si="422"/>
        <v>1080</v>
      </c>
      <c r="AB161">
        <f t="shared" si="422"/>
        <v>820</v>
      </c>
      <c r="AC161">
        <f t="shared" si="422"/>
        <v>1560</v>
      </c>
      <c r="AD161" s="630">
        <f>SUM(R161:Z161)</f>
        <v>6600</v>
      </c>
      <c r="AF161" s="321" t="s">
        <v>136</v>
      </c>
      <c r="AG161">
        <f>AG153*20</f>
        <v>940</v>
      </c>
      <c r="AH161">
        <f t="shared" ref="AH161:AR161" si="423">AH153*20</f>
        <v>920</v>
      </c>
      <c r="AI161">
        <f t="shared" si="423"/>
        <v>340</v>
      </c>
      <c r="AJ161">
        <f t="shared" si="423"/>
        <v>280</v>
      </c>
      <c r="AK161">
        <f t="shared" si="423"/>
        <v>1000</v>
      </c>
      <c r="AL161">
        <f t="shared" si="423"/>
        <v>1160</v>
      </c>
      <c r="AM161">
        <f t="shared" si="423"/>
        <v>580</v>
      </c>
      <c r="AN161">
        <f t="shared" si="423"/>
        <v>1320</v>
      </c>
      <c r="AO161">
        <f t="shared" si="423"/>
        <v>1120</v>
      </c>
      <c r="AP161">
        <f>AP153*20</f>
        <v>1360</v>
      </c>
      <c r="AQ161">
        <f t="shared" si="423"/>
        <v>800</v>
      </c>
      <c r="AR161">
        <f t="shared" si="423"/>
        <v>1560</v>
      </c>
      <c r="AS161" s="630">
        <f>SUM(AG161:AR161)</f>
        <v>11380</v>
      </c>
      <c r="BB161" s="309"/>
      <c r="BC161" s="283"/>
      <c r="BD161" s="335"/>
      <c r="BG161" s="23"/>
      <c r="BH161" s="23"/>
      <c r="BI161" s="769"/>
      <c r="BJ161" s="769"/>
      <c r="BK161" s="769"/>
      <c r="BL161" s="23"/>
      <c r="BM161" s="23"/>
      <c r="BN161" s="265"/>
      <c r="BO161" s="265"/>
      <c r="BP161" s="265"/>
      <c r="BQ161" s="265"/>
      <c r="BX161" s="334"/>
      <c r="BY161" s="3"/>
      <c r="BZ161" s="3"/>
      <c r="CA161" s="3"/>
      <c r="CB161" s="3"/>
      <c r="CD161" s="398"/>
      <c r="CP161" s="309"/>
      <c r="CQ161" s="283"/>
      <c r="CR161" s="335"/>
      <c r="CX161" s="398"/>
      <c r="DL161" s="334"/>
      <c r="DM161" s="3"/>
      <c r="DN161" s="3"/>
      <c r="DO161" s="3"/>
      <c r="DP161" s="3"/>
      <c r="DR161" s="398"/>
      <c r="ED161" s="309"/>
      <c r="EE161" s="283"/>
      <c r="EF161" s="335"/>
      <c r="EL161" s="398"/>
      <c r="EZ161" s="334"/>
      <c r="FA161" s="3"/>
      <c r="FB161" s="3"/>
      <c r="FC161" s="3"/>
      <c r="FD161" s="3"/>
      <c r="FF161" s="398"/>
      <c r="FR161" s="309"/>
      <c r="FS161" s="283"/>
      <c r="FT161" s="335"/>
      <c r="FZ161" s="398"/>
      <c r="GN161" s="334"/>
      <c r="GO161" s="3"/>
      <c r="GP161" s="3"/>
      <c r="GQ161" s="3"/>
      <c r="GR161" s="3"/>
      <c r="GT161" s="398"/>
      <c r="HF161" s="309"/>
      <c r="HG161" s="283"/>
      <c r="HH161" s="335"/>
      <c r="HN161" s="398"/>
      <c r="IB161" s="334"/>
      <c r="IC161" s="3"/>
      <c r="ID161" s="3"/>
      <c r="IE161" s="3"/>
      <c r="IF161" s="3"/>
    </row>
    <row r="162" spans="2:240" ht="16" thickBot="1" x14ac:dyDescent="0.4">
      <c r="B162" s="329" t="s">
        <v>135</v>
      </c>
      <c r="C162">
        <f t="shared" ref="C162:N165" si="424">C154*20</f>
        <v>1580</v>
      </c>
      <c r="D162">
        <f t="shared" si="424"/>
        <v>1200</v>
      </c>
      <c r="E162">
        <f t="shared" si="424"/>
        <v>1120</v>
      </c>
      <c r="F162">
        <f t="shared" si="424"/>
        <v>1460</v>
      </c>
      <c r="G162">
        <f t="shared" si="424"/>
        <v>1380</v>
      </c>
      <c r="H162">
        <f t="shared" si="424"/>
        <v>1340</v>
      </c>
      <c r="I162">
        <f t="shared" si="424"/>
        <v>760</v>
      </c>
      <c r="J162">
        <f t="shared" si="424"/>
        <v>1440</v>
      </c>
      <c r="K162">
        <f t="shared" si="424"/>
        <v>1360</v>
      </c>
      <c r="L162">
        <f t="shared" si="424"/>
        <v>1580</v>
      </c>
      <c r="M162">
        <f t="shared" si="424"/>
        <v>1460</v>
      </c>
      <c r="N162">
        <f t="shared" si="424"/>
        <v>1620</v>
      </c>
      <c r="O162" s="34">
        <f>SUM(C162:K162)</f>
        <v>11640</v>
      </c>
      <c r="P162" s="335"/>
      <c r="Q162" s="329" t="s">
        <v>135</v>
      </c>
      <c r="R162">
        <f t="shared" si="422"/>
        <v>1580</v>
      </c>
      <c r="S162">
        <f t="shared" si="422"/>
        <v>1540</v>
      </c>
      <c r="T162">
        <f t="shared" si="422"/>
        <v>1520</v>
      </c>
      <c r="U162">
        <f t="shared" si="422"/>
        <v>900</v>
      </c>
      <c r="V162">
        <f t="shared" si="422"/>
        <v>1340</v>
      </c>
      <c r="W162">
        <f t="shared" si="422"/>
        <v>1580</v>
      </c>
      <c r="X162">
        <f t="shared" si="422"/>
        <v>1080</v>
      </c>
      <c r="Y162">
        <f t="shared" si="422"/>
        <v>1560</v>
      </c>
      <c r="Z162">
        <f t="shared" si="422"/>
        <v>1360</v>
      </c>
      <c r="AA162">
        <f t="shared" si="422"/>
        <v>1600</v>
      </c>
      <c r="AB162">
        <f t="shared" si="422"/>
        <v>1360</v>
      </c>
      <c r="AC162">
        <f t="shared" si="422"/>
        <v>1640</v>
      </c>
      <c r="AD162" s="34">
        <f>SUM(R162:Z162)</f>
        <v>12460</v>
      </c>
      <c r="AF162" s="329" t="s">
        <v>135</v>
      </c>
      <c r="AG162">
        <f t="shared" ref="AG162:AR165" si="425">AG154*20</f>
        <v>1520</v>
      </c>
      <c r="AH162">
        <f t="shared" si="425"/>
        <v>1380</v>
      </c>
      <c r="AI162">
        <f t="shared" si="425"/>
        <v>1260</v>
      </c>
      <c r="AJ162">
        <f t="shared" si="425"/>
        <v>1200</v>
      </c>
      <c r="AK162">
        <f t="shared" si="425"/>
        <v>1620</v>
      </c>
      <c r="AL162">
        <f t="shared" si="425"/>
        <v>1460</v>
      </c>
      <c r="AM162">
        <f t="shared" si="425"/>
        <v>1360</v>
      </c>
      <c r="AN162">
        <f t="shared" si="425"/>
        <v>1560</v>
      </c>
      <c r="AO162">
        <f t="shared" si="425"/>
        <v>1500</v>
      </c>
      <c r="AP162">
        <f t="shared" si="425"/>
        <v>1600</v>
      </c>
      <c r="AQ162">
        <f t="shared" si="425"/>
        <v>1480</v>
      </c>
      <c r="AR162">
        <f t="shared" si="425"/>
        <v>1660</v>
      </c>
      <c r="AS162" s="630">
        <f>SUM(AG162:AR162)</f>
        <v>17600</v>
      </c>
      <c r="AY162" s="334"/>
      <c r="AZ162" s="334"/>
      <c r="BA162" s="334"/>
      <c r="BB162" s="334"/>
      <c r="BD162" s="334"/>
      <c r="BE162" s="526"/>
      <c r="BF162" s="42"/>
      <c r="BG162" s="23"/>
      <c r="BH162" s="23"/>
      <c r="BI162" s="769"/>
      <c r="BJ162" s="769"/>
      <c r="BK162" s="769"/>
      <c r="BL162" s="23"/>
      <c r="BM162" s="23"/>
      <c r="BN162" s="265"/>
      <c r="BO162" s="265"/>
      <c r="BP162" s="265"/>
      <c r="BQ162" s="265"/>
      <c r="BY162" s="526"/>
      <c r="BZ162" s="525"/>
      <c r="CA162" s="525"/>
      <c r="CB162" s="3"/>
      <c r="CD162" s="334"/>
      <c r="CE162" s="334"/>
      <c r="CF162" s="334"/>
      <c r="CG162" s="334"/>
      <c r="CH162" s="334"/>
      <c r="CI162" s="334"/>
      <c r="CJ162" s="334"/>
      <c r="CK162" s="334"/>
      <c r="CL162" s="334"/>
      <c r="CM162" s="334"/>
      <c r="CN162" s="334"/>
      <c r="CO162" s="334"/>
      <c r="CP162" s="334"/>
      <c r="CR162" s="334"/>
      <c r="CS162" s="526"/>
      <c r="CT162" s="42"/>
      <c r="CU162" s="42"/>
      <c r="CX162" s="334"/>
      <c r="CY162" s="334"/>
      <c r="CZ162" s="334"/>
      <c r="DA162" s="334"/>
      <c r="DB162" s="334"/>
      <c r="DC162" s="334"/>
      <c r="DD162" s="334"/>
      <c r="DE162" s="334"/>
      <c r="DF162" s="334"/>
      <c r="DG162" s="334"/>
      <c r="DH162" s="334"/>
      <c r="DI162" s="334"/>
      <c r="DJ162" s="334"/>
      <c r="DM162" s="526"/>
      <c r="DN162" s="525"/>
      <c r="DO162" s="525"/>
      <c r="DP162" s="3"/>
      <c r="DR162" s="334"/>
      <c r="DS162" s="334"/>
      <c r="DT162" s="334"/>
      <c r="DU162" s="334"/>
      <c r="DV162" s="334"/>
      <c r="DW162" s="334"/>
      <c r="DX162" s="334"/>
      <c r="DY162" s="334"/>
      <c r="DZ162" s="334"/>
      <c r="EA162" s="334"/>
      <c r="EB162" s="334"/>
      <c r="EC162" s="334"/>
      <c r="ED162" s="334"/>
      <c r="EF162" s="334"/>
      <c r="EG162" s="526"/>
      <c r="EH162" s="42"/>
      <c r="EI162" s="42"/>
      <c r="EL162" s="334"/>
      <c r="EM162" s="334"/>
      <c r="EN162" s="334"/>
      <c r="EO162" s="334"/>
      <c r="EP162" s="334"/>
      <c r="EQ162" s="334"/>
      <c r="ER162" s="334"/>
      <c r="ES162" s="334"/>
      <c r="ET162" s="334"/>
      <c r="EU162" s="334"/>
      <c r="EV162" s="334"/>
      <c r="EW162" s="334"/>
      <c r="EX162" s="334"/>
      <c r="FA162" s="526"/>
      <c r="FB162" s="525"/>
      <c r="FC162" s="525"/>
      <c r="FD162" s="3"/>
      <c r="FF162" s="334"/>
      <c r="FG162" s="334"/>
      <c r="FH162" s="334"/>
      <c r="FI162" s="334"/>
      <c r="FJ162" s="334"/>
      <c r="FK162" s="334"/>
      <c r="FL162" s="334"/>
      <c r="FM162" s="334"/>
      <c r="FN162" s="334"/>
      <c r="FO162" s="334"/>
      <c r="FP162" s="334"/>
      <c r="FQ162" s="334"/>
      <c r="FR162" s="334"/>
      <c r="FT162" s="334"/>
      <c r="FU162" s="526"/>
      <c r="FV162" s="42"/>
      <c r="FW162" s="42"/>
      <c r="FZ162" s="334"/>
      <c r="GA162" s="334"/>
      <c r="GB162" s="334"/>
      <c r="GC162" s="334"/>
      <c r="GD162" s="334"/>
      <c r="GE162" s="334"/>
      <c r="GF162" s="334"/>
      <c r="GG162" s="334"/>
      <c r="GH162" s="334"/>
      <c r="GI162" s="334"/>
      <c r="GJ162" s="334"/>
      <c r="GK162" s="334"/>
      <c r="GL162" s="334"/>
      <c r="GO162" s="526"/>
      <c r="GP162" s="525"/>
      <c r="GQ162" s="525"/>
      <c r="GR162" s="3"/>
      <c r="GT162" s="334"/>
      <c r="GU162" s="334"/>
      <c r="GV162" s="334"/>
      <c r="GW162" s="334"/>
      <c r="GX162" s="334"/>
      <c r="GY162" s="334"/>
      <c r="GZ162" s="334"/>
      <c r="HA162" s="334"/>
      <c r="HB162" s="334"/>
      <c r="HC162" s="334"/>
      <c r="HD162" s="334"/>
      <c r="HE162" s="334"/>
      <c r="HF162" s="334"/>
      <c r="HH162" s="334"/>
      <c r="HI162" s="526"/>
      <c r="HJ162" s="42"/>
      <c r="HK162" s="42"/>
      <c r="HN162" s="334"/>
      <c r="HO162" s="334"/>
      <c r="HP162" s="334"/>
      <c r="HQ162" s="334"/>
      <c r="HR162" s="334"/>
      <c r="HS162" s="334"/>
      <c r="HT162" s="334"/>
      <c r="HU162" s="334"/>
      <c r="HV162" s="334"/>
      <c r="HW162" s="334"/>
      <c r="HX162" s="334"/>
      <c r="HY162" s="334"/>
      <c r="HZ162" s="334"/>
      <c r="IC162" s="526"/>
      <c r="ID162" s="525"/>
      <c r="IE162" s="525"/>
      <c r="IF162" s="3"/>
    </row>
    <row r="163" spans="2:240" ht="16" thickBot="1" x14ac:dyDescent="0.4">
      <c r="B163" s="321" t="s">
        <v>134</v>
      </c>
      <c r="C163">
        <f t="shared" si="424"/>
        <v>1460</v>
      </c>
      <c r="D163">
        <f t="shared" si="424"/>
        <v>960</v>
      </c>
      <c r="E163">
        <f t="shared" si="424"/>
        <v>480</v>
      </c>
      <c r="F163">
        <f t="shared" si="424"/>
        <v>1140</v>
      </c>
      <c r="G163">
        <f t="shared" si="424"/>
        <v>760</v>
      </c>
      <c r="H163">
        <f t="shared" si="424"/>
        <v>780</v>
      </c>
      <c r="I163">
        <f t="shared" si="424"/>
        <v>460</v>
      </c>
      <c r="J163">
        <f t="shared" si="424"/>
        <v>1140</v>
      </c>
      <c r="K163">
        <f t="shared" si="424"/>
        <v>980</v>
      </c>
      <c r="L163">
        <f t="shared" si="424"/>
        <v>1560</v>
      </c>
      <c r="M163">
        <f t="shared" si="424"/>
        <v>1200</v>
      </c>
      <c r="N163">
        <f t="shared" si="424"/>
        <v>1580</v>
      </c>
      <c r="O163" s="34">
        <f>SUM(C163:K163)</f>
        <v>8160</v>
      </c>
      <c r="P163" s="335"/>
      <c r="Q163" s="321" t="s">
        <v>134</v>
      </c>
      <c r="R163">
        <f t="shared" si="422"/>
        <v>1420</v>
      </c>
      <c r="S163">
        <f t="shared" si="422"/>
        <v>1240</v>
      </c>
      <c r="T163">
        <f t="shared" si="422"/>
        <v>1220</v>
      </c>
      <c r="U163">
        <f t="shared" si="422"/>
        <v>320</v>
      </c>
      <c r="V163">
        <f t="shared" si="422"/>
        <v>840</v>
      </c>
      <c r="W163">
        <f t="shared" si="422"/>
        <v>1340</v>
      </c>
      <c r="X163">
        <f t="shared" si="422"/>
        <v>720</v>
      </c>
      <c r="Y163">
        <f t="shared" si="422"/>
        <v>1380</v>
      </c>
      <c r="Z163">
        <f t="shared" si="422"/>
        <v>1000</v>
      </c>
      <c r="AA163">
        <f t="shared" si="422"/>
        <v>1400</v>
      </c>
      <c r="AB163">
        <f t="shared" si="422"/>
        <v>1160</v>
      </c>
      <c r="AC163">
        <f t="shared" si="422"/>
        <v>1560</v>
      </c>
      <c r="AD163" s="34">
        <f>SUM(R163:Z163)</f>
        <v>9480</v>
      </c>
      <c r="AF163" s="321" t="s">
        <v>134</v>
      </c>
      <c r="AG163">
        <f t="shared" si="425"/>
        <v>1240</v>
      </c>
      <c r="AH163">
        <f t="shared" si="425"/>
        <v>1160</v>
      </c>
      <c r="AI163">
        <f t="shared" si="425"/>
        <v>700</v>
      </c>
      <c r="AJ163">
        <f t="shared" si="425"/>
        <v>700</v>
      </c>
      <c r="AK163">
        <f t="shared" si="425"/>
        <v>1360</v>
      </c>
      <c r="AL163">
        <f t="shared" si="425"/>
        <v>1360</v>
      </c>
      <c r="AM163">
        <f t="shared" si="425"/>
        <v>1040</v>
      </c>
      <c r="AN163">
        <f t="shared" si="425"/>
        <v>1520</v>
      </c>
      <c r="AO163">
        <f t="shared" si="425"/>
        <v>1340</v>
      </c>
      <c r="AP163">
        <f t="shared" si="425"/>
        <v>1520</v>
      </c>
      <c r="AQ163">
        <f t="shared" si="425"/>
        <v>1340</v>
      </c>
      <c r="AR163">
        <f t="shared" si="425"/>
        <v>1620</v>
      </c>
      <c r="AS163" s="630">
        <f>SUM(AG163:AR163)</f>
        <v>14900</v>
      </c>
      <c r="AZ163" s="309"/>
      <c r="BA163" s="309"/>
      <c r="BB163" s="309"/>
      <c r="BC163" s="309"/>
      <c r="BD163" s="309"/>
      <c r="BG163" s="23"/>
      <c r="BH163" s="23"/>
      <c r="BI163" s="769"/>
      <c r="BJ163" s="769"/>
      <c r="BK163" s="769"/>
      <c r="BL163" s="23"/>
      <c r="BM163" s="23"/>
      <c r="BN163" s="265"/>
      <c r="BO163" s="265"/>
      <c r="BP163" s="265"/>
      <c r="BQ163" s="265"/>
      <c r="BZ163" s="398"/>
      <c r="CD163" s="398"/>
      <c r="CN163" s="309"/>
      <c r="CO163" s="309"/>
      <c r="CP163" s="309"/>
      <c r="CQ163" s="309"/>
      <c r="CR163" s="309"/>
      <c r="CX163" s="334"/>
      <c r="CY163" s="334"/>
      <c r="CZ163" s="334"/>
      <c r="DA163" s="334"/>
      <c r="DB163" s="334"/>
      <c r="DC163" s="334"/>
      <c r="DD163" s="334"/>
      <c r="DE163" s="334"/>
      <c r="DF163" s="334"/>
      <c r="DG163" s="334"/>
      <c r="DH163" s="334"/>
      <c r="DI163" s="334"/>
      <c r="DJ163" s="334"/>
      <c r="DN163" s="398"/>
      <c r="DR163" s="398"/>
      <c r="EB163" s="309"/>
      <c r="EC163" s="309"/>
      <c r="ED163" s="309"/>
      <c r="EE163" s="309"/>
      <c r="EF163" s="309"/>
      <c r="EL163" s="334"/>
      <c r="EM163" s="334"/>
      <c r="EN163" s="334"/>
      <c r="EO163" s="334"/>
      <c r="EP163" s="334"/>
      <c r="EQ163" s="334"/>
      <c r="ER163" s="334"/>
      <c r="ES163" s="334"/>
      <c r="ET163" s="334"/>
      <c r="EU163" s="334"/>
      <c r="EV163" s="334"/>
      <c r="EW163" s="334"/>
      <c r="EX163" s="334"/>
      <c r="FB163" s="398"/>
      <c r="FF163" s="398"/>
      <c r="FP163" s="309"/>
      <c r="FQ163" s="309"/>
      <c r="FR163" s="309"/>
      <c r="FS163" s="309"/>
      <c r="FT163" s="309"/>
      <c r="FZ163" s="334"/>
      <c r="GA163" s="334"/>
      <c r="GB163" s="334"/>
      <c r="GC163" s="334"/>
      <c r="GD163" s="334"/>
      <c r="GE163" s="334"/>
      <c r="GF163" s="334"/>
      <c r="GG163" s="334"/>
      <c r="GH163" s="334"/>
      <c r="GI163" s="334"/>
      <c r="GJ163" s="334"/>
      <c r="GK163" s="334"/>
      <c r="GL163" s="334"/>
      <c r="GP163" s="398"/>
      <c r="GT163" s="398"/>
      <c r="HD163" s="309"/>
      <c r="HE163" s="309"/>
      <c r="HF163" s="309"/>
      <c r="HG163" s="309"/>
      <c r="HH163" s="309"/>
      <c r="HN163" s="334"/>
      <c r="HO163" s="334"/>
      <c r="HP163" s="334"/>
      <c r="HQ163" s="334"/>
      <c r="HR163" s="334"/>
      <c r="HS163" s="334"/>
      <c r="HT163" s="334"/>
      <c r="HU163" s="334"/>
      <c r="HV163" s="334"/>
      <c r="HW163" s="334"/>
      <c r="HX163" s="334"/>
      <c r="HY163" s="334"/>
      <c r="HZ163" s="334"/>
      <c r="ID163" s="398"/>
    </row>
    <row r="164" spans="2:240" ht="16" thickBot="1" x14ac:dyDescent="0.4">
      <c r="B164" s="329" t="s">
        <v>133</v>
      </c>
      <c r="C164">
        <f t="shared" si="424"/>
        <v>740</v>
      </c>
      <c r="D164">
        <f t="shared" si="424"/>
        <v>220</v>
      </c>
      <c r="E164">
        <f t="shared" si="424"/>
        <v>20</v>
      </c>
      <c r="F164">
        <f t="shared" si="424"/>
        <v>320</v>
      </c>
      <c r="G164">
        <f t="shared" si="424"/>
        <v>100</v>
      </c>
      <c r="H164">
        <f t="shared" si="424"/>
        <v>40</v>
      </c>
      <c r="I164">
        <f t="shared" si="424"/>
        <v>100</v>
      </c>
      <c r="J164">
        <f t="shared" si="424"/>
        <v>340</v>
      </c>
      <c r="K164">
        <f t="shared" si="424"/>
        <v>360</v>
      </c>
      <c r="L164">
        <f t="shared" si="424"/>
        <v>1240</v>
      </c>
      <c r="M164">
        <f t="shared" si="424"/>
        <v>220</v>
      </c>
      <c r="N164">
        <f t="shared" si="424"/>
        <v>1520</v>
      </c>
      <c r="O164" s="34">
        <f>SUM(C164:K164)</f>
        <v>2240</v>
      </c>
      <c r="P164" s="334"/>
      <c r="Q164" s="329" t="s">
        <v>133</v>
      </c>
      <c r="R164">
        <f t="shared" si="422"/>
        <v>580</v>
      </c>
      <c r="S164">
        <f t="shared" si="422"/>
        <v>460</v>
      </c>
      <c r="T164">
        <f t="shared" si="422"/>
        <v>360</v>
      </c>
      <c r="U164">
        <f t="shared" si="422"/>
        <v>0</v>
      </c>
      <c r="V164">
        <f t="shared" si="422"/>
        <v>100</v>
      </c>
      <c r="W164">
        <f t="shared" si="422"/>
        <v>500</v>
      </c>
      <c r="X164">
        <f t="shared" si="422"/>
        <v>120</v>
      </c>
      <c r="Y164">
        <f t="shared" si="422"/>
        <v>420</v>
      </c>
      <c r="Z164">
        <f t="shared" si="422"/>
        <v>320</v>
      </c>
      <c r="AA164">
        <f t="shared" si="422"/>
        <v>480</v>
      </c>
      <c r="AB164">
        <f t="shared" si="422"/>
        <v>200</v>
      </c>
      <c r="AC164">
        <f t="shared" si="422"/>
        <v>1260</v>
      </c>
      <c r="AD164" s="34">
        <f>SUM(R164:Z164)</f>
        <v>2860</v>
      </c>
      <c r="AE164" s="334"/>
      <c r="AF164" s="329" t="s">
        <v>133</v>
      </c>
      <c r="AG164">
        <f t="shared" si="425"/>
        <v>640</v>
      </c>
      <c r="AH164">
        <f t="shared" si="425"/>
        <v>480</v>
      </c>
      <c r="AI164">
        <f t="shared" si="425"/>
        <v>40</v>
      </c>
      <c r="AJ164">
        <f t="shared" si="425"/>
        <v>80</v>
      </c>
      <c r="AK164">
        <f t="shared" si="425"/>
        <v>660</v>
      </c>
      <c r="AL164">
        <f t="shared" si="425"/>
        <v>820</v>
      </c>
      <c r="AM164">
        <f t="shared" si="425"/>
        <v>180</v>
      </c>
      <c r="AN164">
        <f t="shared" si="425"/>
        <v>840</v>
      </c>
      <c r="AO164">
        <f t="shared" si="425"/>
        <v>800</v>
      </c>
      <c r="AP164">
        <f t="shared" si="425"/>
        <v>1020</v>
      </c>
      <c r="AQ164">
        <f t="shared" si="425"/>
        <v>260</v>
      </c>
      <c r="AR164">
        <f t="shared" si="425"/>
        <v>1540</v>
      </c>
      <c r="AS164" s="630">
        <f>SUM(AG164:AR164)</f>
        <v>7360</v>
      </c>
      <c r="AZ164" s="309"/>
      <c r="BA164" s="309"/>
      <c r="BB164" s="309"/>
      <c r="BC164" s="309"/>
      <c r="BD164" s="309"/>
      <c r="BG164" s="23"/>
      <c r="BH164" s="23"/>
      <c r="BI164" s="769"/>
      <c r="BJ164" s="769"/>
      <c r="BK164" s="769"/>
      <c r="BL164" s="23"/>
      <c r="BM164" s="23"/>
      <c r="BN164" s="265"/>
      <c r="BO164" s="265"/>
      <c r="BP164" s="265"/>
      <c r="BQ164" s="265"/>
      <c r="BT164" s="334"/>
      <c r="BU164" s="334"/>
      <c r="BZ164" s="398"/>
      <c r="CD164" s="398"/>
      <c r="CN164" s="309"/>
      <c r="CO164" s="309"/>
      <c r="CP164" s="309"/>
      <c r="CQ164" s="309"/>
      <c r="CR164" s="309"/>
      <c r="CX164" s="334"/>
      <c r="CY164" s="334"/>
      <c r="CZ164" s="334"/>
      <c r="DA164" s="334"/>
      <c r="DB164" s="334"/>
      <c r="DC164" s="334"/>
      <c r="DD164" s="334"/>
      <c r="DE164" s="334"/>
      <c r="DF164" s="334"/>
      <c r="DG164" s="334"/>
      <c r="DH164" s="334"/>
      <c r="DI164" s="334"/>
      <c r="DJ164" s="334"/>
      <c r="DN164" s="398"/>
      <c r="DR164" s="398"/>
      <c r="EB164" s="309"/>
      <c r="EC164" s="309"/>
      <c r="ED164" s="309"/>
      <c r="EE164" s="309"/>
      <c r="EF164" s="309"/>
      <c r="EL164" s="334"/>
      <c r="EM164" s="334"/>
      <c r="EN164" s="334"/>
      <c r="EO164" s="334"/>
      <c r="EP164" s="334"/>
      <c r="EQ164" s="334"/>
      <c r="ER164" s="334"/>
      <c r="ES164" s="334"/>
      <c r="ET164" s="334"/>
      <c r="EU164" s="334"/>
      <c r="EV164" s="334"/>
      <c r="EW164" s="334"/>
      <c r="EX164" s="334"/>
      <c r="FB164" s="398"/>
      <c r="FF164" s="398"/>
      <c r="FP164" s="309"/>
      <c r="FQ164" s="309"/>
      <c r="FR164" s="309"/>
      <c r="FS164" s="309"/>
      <c r="FT164" s="309"/>
      <c r="FZ164" s="334"/>
      <c r="GA164" s="334"/>
      <c r="GB164" s="334"/>
      <c r="GC164" s="334"/>
      <c r="GD164" s="334"/>
      <c r="GE164" s="334"/>
      <c r="GF164" s="334"/>
      <c r="GG164" s="334"/>
      <c r="GH164" s="334"/>
      <c r="GI164" s="334"/>
      <c r="GJ164" s="334"/>
      <c r="GK164" s="334"/>
      <c r="GL164" s="334"/>
      <c r="GP164" s="398"/>
      <c r="GT164" s="398"/>
      <c r="HD164" s="309"/>
      <c r="HE164" s="309"/>
      <c r="HF164" s="309"/>
      <c r="HG164" s="309"/>
      <c r="HH164" s="309"/>
      <c r="HN164" s="334"/>
      <c r="HO164" s="334"/>
      <c r="HP164" s="334"/>
      <c r="HQ164" s="334"/>
      <c r="HR164" s="334"/>
      <c r="HS164" s="334"/>
      <c r="HT164" s="334"/>
      <c r="HU164" s="334"/>
      <c r="HV164" s="334"/>
      <c r="HW164" s="334"/>
      <c r="HX164" s="334"/>
      <c r="HY164" s="334"/>
      <c r="HZ164" s="334"/>
      <c r="ID164" s="398"/>
    </row>
    <row r="165" spans="2:240" ht="16" thickBot="1" x14ac:dyDescent="0.4">
      <c r="B165" s="321" t="s">
        <v>132</v>
      </c>
      <c r="C165">
        <f t="shared" si="424"/>
        <v>160</v>
      </c>
      <c r="D165">
        <f t="shared" si="424"/>
        <v>80</v>
      </c>
      <c r="E165">
        <f t="shared" si="424"/>
        <v>0</v>
      </c>
      <c r="F165">
        <f t="shared" si="424"/>
        <v>20</v>
      </c>
      <c r="G165">
        <f t="shared" si="424"/>
        <v>20</v>
      </c>
      <c r="H165">
        <f t="shared" si="424"/>
        <v>0</v>
      </c>
      <c r="I165">
        <f t="shared" si="424"/>
        <v>20</v>
      </c>
      <c r="J165">
        <f t="shared" si="424"/>
        <v>60</v>
      </c>
      <c r="K165">
        <f t="shared" si="424"/>
        <v>20</v>
      </c>
      <c r="L165">
        <f t="shared" si="424"/>
        <v>620</v>
      </c>
      <c r="M165">
        <f t="shared" si="424"/>
        <v>0</v>
      </c>
      <c r="N165">
        <f t="shared" si="424"/>
        <v>1120</v>
      </c>
      <c r="O165" s="62">
        <f>SUM(C165:K165)</f>
        <v>380</v>
      </c>
      <c r="P165" s="309"/>
      <c r="Q165" s="321" t="s">
        <v>132</v>
      </c>
      <c r="R165">
        <f t="shared" si="422"/>
        <v>20</v>
      </c>
      <c r="S165">
        <f t="shared" si="422"/>
        <v>320</v>
      </c>
      <c r="T165">
        <f t="shared" si="422"/>
        <v>80</v>
      </c>
      <c r="U165">
        <f t="shared" si="422"/>
        <v>0</v>
      </c>
      <c r="V165">
        <f t="shared" si="422"/>
        <v>0</v>
      </c>
      <c r="W165">
        <f t="shared" si="422"/>
        <v>20</v>
      </c>
      <c r="X165">
        <f t="shared" si="422"/>
        <v>40</v>
      </c>
      <c r="Y165">
        <f t="shared" si="422"/>
        <v>100</v>
      </c>
      <c r="Z165">
        <f t="shared" si="422"/>
        <v>20</v>
      </c>
      <c r="AA165">
        <f t="shared" si="422"/>
        <v>140</v>
      </c>
      <c r="AB165">
        <f t="shared" si="422"/>
        <v>0</v>
      </c>
      <c r="AC165">
        <f t="shared" si="422"/>
        <v>1260</v>
      </c>
      <c r="AD165" s="62">
        <f>SUM(R165:Z165)</f>
        <v>600</v>
      </c>
      <c r="AE165" s="334"/>
      <c r="AF165" s="321" t="s">
        <v>132</v>
      </c>
      <c r="AG165">
        <f t="shared" si="425"/>
        <v>180</v>
      </c>
      <c r="AH165">
        <f t="shared" si="425"/>
        <v>60</v>
      </c>
      <c r="AI165">
        <f t="shared" si="425"/>
        <v>20</v>
      </c>
      <c r="AJ165">
        <f t="shared" si="425"/>
        <v>0</v>
      </c>
      <c r="AK165">
        <f t="shared" si="425"/>
        <v>220</v>
      </c>
      <c r="AL165">
        <f t="shared" si="425"/>
        <v>140</v>
      </c>
      <c r="AM165">
        <f t="shared" si="425"/>
        <v>20</v>
      </c>
      <c r="AN165">
        <f t="shared" si="425"/>
        <v>180</v>
      </c>
      <c r="AO165">
        <f t="shared" si="425"/>
        <v>280</v>
      </c>
      <c r="AP165">
        <f t="shared" si="425"/>
        <v>260</v>
      </c>
      <c r="AQ165">
        <f t="shared" si="425"/>
        <v>20</v>
      </c>
      <c r="AR165">
        <f t="shared" si="425"/>
        <v>1520</v>
      </c>
      <c r="AS165" s="630">
        <f>SUM(AG165:AR165)</f>
        <v>2900</v>
      </c>
      <c r="AZ165" s="309"/>
      <c r="BA165" s="309"/>
      <c r="BB165" s="309"/>
      <c r="BC165" s="309"/>
      <c r="BD165" s="309"/>
      <c r="BG165" s="23"/>
      <c r="BH165" s="23"/>
      <c r="BI165" s="769"/>
      <c r="BJ165" s="769"/>
      <c r="BK165" s="769"/>
      <c r="BL165" s="23"/>
      <c r="BM165" s="23"/>
      <c r="BN165" s="265"/>
      <c r="BO165" s="265"/>
      <c r="BP165" s="265"/>
      <c r="BQ165" s="265"/>
      <c r="BT165" s="334"/>
      <c r="BU165" s="334"/>
      <c r="BW165" s="42"/>
      <c r="BZ165" s="398"/>
      <c r="CD165" s="398"/>
      <c r="CN165" s="309"/>
      <c r="CO165" s="309"/>
      <c r="CP165" s="309"/>
      <c r="CQ165" s="309"/>
      <c r="CR165" s="309"/>
      <c r="CX165" s="334"/>
      <c r="CY165" s="334"/>
      <c r="CZ165" s="334"/>
      <c r="DA165" s="334"/>
      <c r="DB165" s="334"/>
      <c r="DC165" s="334"/>
      <c r="DD165" s="334"/>
      <c r="DE165" s="334"/>
      <c r="DF165" s="334"/>
      <c r="DG165" s="334"/>
      <c r="DH165" s="334"/>
      <c r="DI165" s="334"/>
      <c r="DJ165" s="334"/>
      <c r="DK165" s="42"/>
      <c r="DN165" s="398"/>
      <c r="DR165" s="398"/>
      <c r="EB165" s="309"/>
      <c r="EC165" s="309"/>
      <c r="ED165" s="309"/>
      <c r="EE165" s="309"/>
      <c r="EF165" s="309"/>
      <c r="EL165" s="334"/>
      <c r="EM165" s="334"/>
      <c r="EN165" s="334"/>
      <c r="EO165" s="334"/>
      <c r="EP165" s="334"/>
      <c r="EQ165" s="334"/>
      <c r="ER165" s="334"/>
      <c r="ES165" s="334"/>
      <c r="ET165" s="334"/>
      <c r="EU165" s="334"/>
      <c r="EV165" s="334"/>
      <c r="EW165" s="334"/>
      <c r="EX165" s="334"/>
      <c r="EY165" s="42"/>
      <c r="FB165" s="398"/>
      <c r="FF165" s="398"/>
      <c r="FP165" s="309"/>
      <c r="FQ165" s="309"/>
      <c r="FR165" s="309"/>
      <c r="FS165" s="309"/>
      <c r="FT165" s="309"/>
      <c r="FZ165" s="334"/>
      <c r="GA165" s="334"/>
      <c r="GB165" s="334"/>
      <c r="GC165" s="334"/>
      <c r="GD165" s="334"/>
      <c r="GE165" s="334"/>
      <c r="GF165" s="334"/>
      <c r="GG165" s="334"/>
      <c r="GH165" s="334"/>
      <c r="GI165" s="334"/>
      <c r="GJ165" s="334"/>
      <c r="GK165" s="334"/>
      <c r="GL165" s="334"/>
      <c r="GM165" s="42"/>
      <c r="GP165" s="398"/>
      <c r="GT165" s="398"/>
      <c r="HD165" s="309"/>
      <c r="HE165" s="309"/>
      <c r="HF165" s="309"/>
      <c r="HG165" s="309"/>
      <c r="HH165" s="309"/>
      <c r="HN165" s="334"/>
      <c r="HO165" s="334"/>
      <c r="HP165" s="334"/>
      <c r="HQ165" s="334"/>
      <c r="HR165" s="334"/>
      <c r="HS165" s="334"/>
      <c r="HT165" s="334"/>
      <c r="HU165" s="334"/>
      <c r="HV165" s="334"/>
      <c r="HW165" s="334"/>
      <c r="HX165" s="334"/>
      <c r="HY165" s="334"/>
      <c r="HZ165" s="334"/>
      <c r="IA165" s="42"/>
      <c r="ID165" s="398"/>
    </row>
    <row r="166" spans="2:240" ht="16" thickBot="1" x14ac:dyDescent="0.4">
      <c r="B166" s="328" t="s">
        <v>131</v>
      </c>
      <c r="C166" s="327">
        <f>SUM(C161:C165)</f>
        <v>5160</v>
      </c>
      <c r="D166" s="327">
        <f t="shared" ref="D166:N166" si="426">SUM(D161:D165)</f>
        <v>2980</v>
      </c>
      <c r="E166" s="327">
        <f t="shared" si="426"/>
        <v>1820</v>
      </c>
      <c r="F166" s="327">
        <f t="shared" si="426"/>
        <v>3780</v>
      </c>
      <c r="G166" s="327">
        <f t="shared" si="426"/>
        <v>2620</v>
      </c>
      <c r="H166" s="327">
        <f t="shared" si="426"/>
        <v>2420</v>
      </c>
      <c r="I166" s="327">
        <f t="shared" si="426"/>
        <v>1540</v>
      </c>
      <c r="J166" s="327">
        <f t="shared" si="426"/>
        <v>3720</v>
      </c>
      <c r="K166" s="327">
        <f t="shared" si="426"/>
        <v>3360</v>
      </c>
      <c r="L166" s="327">
        <f t="shared" si="426"/>
        <v>6500</v>
      </c>
      <c r="M166" s="327">
        <f t="shared" si="426"/>
        <v>3420</v>
      </c>
      <c r="N166" s="327">
        <f t="shared" si="426"/>
        <v>7380</v>
      </c>
      <c r="O166" s="326">
        <f>SUM(O161:O165)</f>
        <v>27400</v>
      </c>
      <c r="P166" s="309"/>
      <c r="Q166" s="328" t="s">
        <v>131</v>
      </c>
      <c r="R166" s="327">
        <f>SUM(S161:S165)</f>
        <v>4460</v>
      </c>
      <c r="S166" s="327">
        <f>SUM(R161:R165)</f>
        <v>4800</v>
      </c>
      <c r="T166" s="327">
        <f t="shared" ref="T166:AD166" si="427">SUM(T161:T165)</f>
        <v>4120</v>
      </c>
      <c r="U166" s="327">
        <f t="shared" si="427"/>
        <v>1280</v>
      </c>
      <c r="V166" s="327">
        <f t="shared" si="427"/>
        <v>2640</v>
      </c>
      <c r="W166" s="327">
        <f t="shared" si="427"/>
        <v>4460</v>
      </c>
      <c r="X166" s="327">
        <f t="shared" si="427"/>
        <v>2400</v>
      </c>
      <c r="Y166" s="327">
        <f t="shared" si="427"/>
        <v>4560</v>
      </c>
      <c r="Z166" s="327">
        <f t="shared" si="427"/>
        <v>3280</v>
      </c>
      <c r="AA166" s="327">
        <f t="shared" si="427"/>
        <v>4700</v>
      </c>
      <c r="AB166" s="327">
        <f t="shared" si="427"/>
        <v>3540</v>
      </c>
      <c r="AC166" s="327">
        <f t="shared" si="427"/>
        <v>7280</v>
      </c>
      <c r="AD166" s="326">
        <f t="shared" si="427"/>
        <v>32000</v>
      </c>
      <c r="AE166" s="334"/>
      <c r="AF166" s="325" t="s">
        <v>131</v>
      </c>
      <c r="AG166" s="327">
        <f t="shared" ref="AG166:AS166" si="428">SUM(AG161:AG165)</f>
        <v>4520</v>
      </c>
      <c r="AH166" s="327">
        <f t="shared" si="428"/>
        <v>4000</v>
      </c>
      <c r="AI166" s="327">
        <f t="shared" si="428"/>
        <v>2360</v>
      </c>
      <c r="AJ166" s="327">
        <f t="shared" si="428"/>
        <v>2260</v>
      </c>
      <c r="AK166" s="327">
        <f t="shared" si="428"/>
        <v>4860</v>
      </c>
      <c r="AL166" s="327">
        <f t="shared" si="428"/>
        <v>4940</v>
      </c>
      <c r="AM166" s="327">
        <f t="shared" si="428"/>
        <v>3180</v>
      </c>
      <c r="AN166" s="327">
        <f t="shared" si="428"/>
        <v>5420</v>
      </c>
      <c r="AO166" s="327">
        <f t="shared" si="428"/>
        <v>5040</v>
      </c>
      <c r="AP166" s="327">
        <f t="shared" si="428"/>
        <v>5760</v>
      </c>
      <c r="AQ166" s="327">
        <f t="shared" si="428"/>
        <v>3900</v>
      </c>
      <c r="AR166" s="327">
        <f t="shared" si="428"/>
        <v>7900</v>
      </c>
      <c r="AS166" s="326">
        <f t="shared" si="428"/>
        <v>54140</v>
      </c>
      <c r="AZ166" s="309"/>
      <c r="BA166" s="309"/>
      <c r="BB166" s="309"/>
      <c r="BC166" s="309"/>
      <c r="BD166" s="309"/>
      <c r="BG166" s="23"/>
      <c r="BH166" s="23"/>
      <c r="BI166" s="769"/>
      <c r="BJ166" s="769"/>
      <c r="BK166" s="769"/>
      <c r="BL166" s="23"/>
      <c r="BM166" s="23"/>
      <c r="BN166" s="265"/>
      <c r="BO166" s="265"/>
      <c r="BP166" s="265"/>
      <c r="BQ166" s="265"/>
      <c r="BT166" s="334"/>
      <c r="BU166" s="334"/>
      <c r="BW166" s="42"/>
      <c r="BZ166" s="398"/>
      <c r="CD166" s="398"/>
      <c r="CN166" s="309"/>
      <c r="CO166" s="309"/>
      <c r="CP166" s="309"/>
      <c r="CQ166" s="309"/>
      <c r="CR166" s="309"/>
      <c r="CX166" s="334"/>
      <c r="CY166" s="334"/>
      <c r="CZ166" s="334"/>
      <c r="DA166" s="334"/>
      <c r="DB166" s="334"/>
      <c r="DC166" s="334"/>
      <c r="DD166" s="334"/>
      <c r="DE166" s="334"/>
      <c r="DF166" s="334"/>
      <c r="DG166" s="334"/>
      <c r="DH166" s="334"/>
      <c r="DI166" s="334"/>
      <c r="DJ166" s="334"/>
      <c r="DK166" s="42"/>
      <c r="DN166" s="398"/>
      <c r="DR166" s="398"/>
      <c r="EB166" s="309"/>
      <c r="EC166" s="309"/>
      <c r="ED166" s="309"/>
      <c r="EE166" s="309"/>
      <c r="EF166" s="309"/>
      <c r="EL166" s="334"/>
      <c r="EM166" s="334"/>
      <c r="EN166" s="334"/>
      <c r="EO166" s="334"/>
      <c r="EP166" s="334"/>
      <c r="EQ166" s="334"/>
      <c r="ER166" s="334"/>
      <c r="ES166" s="334"/>
      <c r="ET166" s="334"/>
      <c r="EU166" s="334"/>
      <c r="EV166" s="334"/>
      <c r="EW166" s="334"/>
      <c r="EX166" s="334"/>
      <c r="EY166" s="42"/>
      <c r="FB166" s="398"/>
      <c r="FF166" s="398"/>
      <c r="FP166" s="309"/>
      <c r="FQ166" s="309"/>
      <c r="FR166" s="309"/>
      <c r="FS166" s="309"/>
      <c r="FT166" s="309"/>
      <c r="FZ166" s="334"/>
      <c r="GA166" s="334"/>
      <c r="GB166" s="334"/>
      <c r="GC166" s="334"/>
      <c r="GD166" s="334"/>
      <c r="GE166" s="334"/>
      <c r="GF166" s="334"/>
      <c r="GG166" s="334"/>
      <c r="GH166" s="334"/>
      <c r="GI166" s="334"/>
      <c r="GJ166" s="334"/>
      <c r="GK166" s="334"/>
      <c r="GL166" s="334"/>
      <c r="GM166" s="42"/>
      <c r="GP166" s="398"/>
      <c r="GT166" s="398"/>
      <c r="HD166" s="309"/>
      <c r="HE166" s="309"/>
      <c r="HF166" s="309"/>
      <c r="HG166" s="309"/>
      <c r="HH166" s="309"/>
      <c r="HN166" s="334"/>
      <c r="HO166" s="334"/>
      <c r="HP166" s="334"/>
      <c r="HQ166" s="334"/>
      <c r="HR166" s="334"/>
      <c r="HS166" s="334"/>
      <c r="HT166" s="334"/>
      <c r="HU166" s="334"/>
      <c r="HV166" s="334"/>
      <c r="HW166" s="334"/>
      <c r="HX166" s="334"/>
      <c r="HY166" s="334"/>
      <c r="HZ166" s="334"/>
      <c r="IA166" s="42"/>
      <c r="ID166" s="398"/>
    </row>
    <row r="167" spans="2:240" ht="15.5" x14ac:dyDescent="0.35">
      <c r="P167" s="309"/>
      <c r="AE167" s="334"/>
      <c r="AZ167" s="309"/>
      <c r="BA167" s="309"/>
      <c r="BB167" s="309"/>
      <c r="BC167" s="309"/>
      <c r="BD167" s="309"/>
      <c r="BG167" s="23"/>
      <c r="BH167" s="23"/>
      <c r="BI167" s="769"/>
      <c r="BJ167" s="769"/>
      <c r="BK167" s="769"/>
      <c r="BL167" s="23"/>
      <c r="BM167" s="23"/>
      <c r="BN167" s="265"/>
      <c r="BO167" s="265"/>
      <c r="BP167" s="265"/>
      <c r="BQ167" s="265"/>
      <c r="BT167" s="334"/>
      <c r="BU167" s="334"/>
      <c r="BZ167" s="398"/>
      <c r="CD167" s="398"/>
      <c r="CN167" s="309"/>
      <c r="CO167" s="309"/>
      <c r="CP167" s="309"/>
      <c r="CQ167" s="309"/>
      <c r="CR167" s="309"/>
      <c r="CX167" s="334"/>
      <c r="CY167" s="334"/>
      <c r="CZ167" s="334"/>
      <c r="DA167" s="334"/>
      <c r="DB167" s="334"/>
      <c r="DC167" s="334"/>
      <c r="DD167" s="334"/>
      <c r="DE167" s="334"/>
      <c r="DF167" s="334"/>
      <c r="DG167" s="334"/>
      <c r="DH167" s="334"/>
      <c r="DI167" s="334"/>
      <c r="DJ167" s="334"/>
      <c r="DN167" s="398"/>
      <c r="DR167" s="398"/>
      <c r="EB167" s="309"/>
      <c r="EC167" s="309"/>
      <c r="ED167" s="309"/>
      <c r="EE167" s="309"/>
      <c r="EF167" s="309"/>
      <c r="EL167" s="334"/>
      <c r="EM167" s="334"/>
      <c r="EN167" s="334"/>
      <c r="EO167" s="334"/>
      <c r="EP167" s="334"/>
      <c r="EQ167" s="334"/>
      <c r="ER167" s="334"/>
      <c r="ES167" s="334"/>
      <c r="ET167" s="334"/>
      <c r="EU167" s="334"/>
      <c r="EV167" s="334"/>
      <c r="EW167" s="334"/>
      <c r="EX167" s="334"/>
      <c r="FB167" s="398"/>
      <c r="FF167" s="398"/>
      <c r="FP167" s="309"/>
      <c r="FQ167" s="309"/>
      <c r="FR167" s="309"/>
      <c r="FS167" s="309"/>
      <c r="FT167" s="309"/>
      <c r="FZ167" s="334"/>
      <c r="GA167" s="334"/>
      <c r="GB167" s="334"/>
      <c r="GC167" s="334"/>
      <c r="GD167" s="334"/>
      <c r="GE167" s="334"/>
      <c r="GF167" s="334"/>
      <c r="GG167" s="334"/>
      <c r="GH167" s="334"/>
      <c r="GI167" s="334"/>
      <c r="GJ167" s="334"/>
      <c r="GK167" s="334"/>
      <c r="GL167" s="334"/>
      <c r="GP167" s="398"/>
      <c r="GT167" s="398"/>
      <c r="HD167" s="309"/>
      <c r="HE167" s="309"/>
      <c r="HF167" s="309"/>
      <c r="HG167" s="309"/>
      <c r="HH167" s="309"/>
      <c r="HN167" s="334"/>
      <c r="HO167" s="334"/>
      <c r="HP167" s="334"/>
      <c r="HQ167" s="334"/>
      <c r="HR167" s="334"/>
      <c r="HS167" s="334"/>
      <c r="HT167" s="334"/>
      <c r="HU167" s="334"/>
      <c r="HV167" s="334"/>
      <c r="HW167" s="334"/>
      <c r="HX167" s="334"/>
      <c r="HY167" s="334"/>
      <c r="HZ167" s="334"/>
      <c r="ID167" s="398"/>
    </row>
    <row r="168" spans="2:240" ht="16" thickBot="1" x14ac:dyDescent="0.4">
      <c r="P168" s="309"/>
      <c r="AE168" s="334"/>
      <c r="BG168" s="23"/>
      <c r="BH168" s="23"/>
      <c r="BI168" s="769"/>
      <c r="BJ168" s="769"/>
      <c r="BK168" s="769"/>
      <c r="BL168" s="23"/>
      <c r="BM168" s="23"/>
      <c r="BN168" s="265"/>
      <c r="BO168" s="265"/>
      <c r="BP168" s="265"/>
      <c r="BQ168" s="265"/>
      <c r="BT168" s="334"/>
      <c r="BU168" s="334"/>
    </row>
    <row r="169" spans="2:240" ht="16" thickBot="1" x14ac:dyDescent="0.4">
      <c r="B169" s="687" t="s">
        <v>150</v>
      </c>
      <c r="C169" s="582"/>
      <c r="D169" s="582"/>
      <c r="E169" s="582"/>
      <c r="F169" s="582"/>
      <c r="G169" s="582"/>
      <c r="H169" s="582"/>
      <c r="I169" s="582"/>
      <c r="J169" s="582"/>
      <c r="K169" s="582"/>
      <c r="L169" s="582"/>
      <c r="M169" s="582"/>
      <c r="N169" s="582"/>
      <c r="O169" s="689"/>
      <c r="P169" s="309"/>
      <c r="Q169" s="687" t="s">
        <v>150</v>
      </c>
      <c r="R169" s="582"/>
      <c r="S169" s="582"/>
      <c r="T169" s="582"/>
      <c r="U169" s="582"/>
      <c r="V169" s="582"/>
      <c r="W169" s="582"/>
      <c r="X169" s="582"/>
      <c r="Y169" s="582"/>
      <c r="Z169" s="582"/>
      <c r="AA169" s="582"/>
      <c r="AB169" s="582"/>
      <c r="AC169" s="582"/>
      <c r="AD169" s="689"/>
      <c r="AE169" s="334"/>
      <c r="AF169" s="687" t="s">
        <v>150</v>
      </c>
      <c r="AG169" s="582"/>
      <c r="AH169" s="582"/>
      <c r="AI169" s="582"/>
      <c r="AJ169" s="582"/>
      <c r="AK169" s="582"/>
      <c r="AL169" s="582"/>
      <c r="AM169" s="582"/>
      <c r="AN169" s="582"/>
      <c r="AO169" s="582"/>
      <c r="AP169" s="582"/>
      <c r="AQ169" s="582"/>
      <c r="AR169" s="582"/>
      <c r="AS169" s="689"/>
      <c r="BG169" s="23"/>
      <c r="BH169" s="23"/>
      <c r="BI169" s="769"/>
      <c r="BJ169" s="769"/>
      <c r="BK169" s="769"/>
      <c r="BL169" s="772"/>
      <c r="BM169" s="23"/>
      <c r="BN169" s="112"/>
      <c r="BO169" s="112"/>
      <c r="BP169" s="112"/>
      <c r="BQ169" s="23"/>
      <c r="BR169" s="334"/>
      <c r="BS169" s="334"/>
      <c r="BT169" s="334"/>
      <c r="BU169" s="334"/>
    </row>
    <row r="170" spans="2:240" ht="16" thickBot="1" x14ac:dyDescent="0.4">
      <c r="B170" s="325"/>
      <c r="C170" s="324" t="s">
        <v>149</v>
      </c>
      <c r="D170" s="324" t="s">
        <v>148</v>
      </c>
      <c r="E170" s="324" t="s">
        <v>147</v>
      </c>
      <c r="F170" s="324" t="s">
        <v>146</v>
      </c>
      <c r="G170" s="324" t="s">
        <v>145</v>
      </c>
      <c r="H170" s="324" t="s">
        <v>144</v>
      </c>
      <c r="I170" s="324" t="s">
        <v>143</v>
      </c>
      <c r="J170" s="324" t="s">
        <v>142</v>
      </c>
      <c r="K170" s="324" t="s">
        <v>141</v>
      </c>
      <c r="L170" s="324" t="s">
        <v>140</v>
      </c>
      <c r="M170" s="324" t="s">
        <v>139</v>
      </c>
      <c r="N170" s="324" t="s">
        <v>138</v>
      </c>
      <c r="O170" s="707" t="s">
        <v>137</v>
      </c>
      <c r="Q170" s="325"/>
      <c r="R170" s="324" t="s">
        <v>149</v>
      </c>
      <c r="S170" s="324" t="s">
        <v>148</v>
      </c>
      <c r="T170" s="324" t="s">
        <v>147</v>
      </c>
      <c r="U170" s="324" t="s">
        <v>146</v>
      </c>
      <c r="V170" s="324" t="s">
        <v>145</v>
      </c>
      <c r="W170" s="324" t="s">
        <v>144</v>
      </c>
      <c r="X170" s="324" t="s">
        <v>143</v>
      </c>
      <c r="Y170" s="324" t="s">
        <v>142</v>
      </c>
      <c r="Z170" s="324" t="s">
        <v>141</v>
      </c>
      <c r="AA170" s="324" t="s">
        <v>140</v>
      </c>
      <c r="AB170" s="324" t="s">
        <v>139</v>
      </c>
      <c r="AC170" s="324" t="s">
        <v>138</v>
      </c>
      <c r="AD170" s="707" t="s">
        <v>137</v>
      </c>
      <c r="AF170" s="325"/>
      <c r="AG170" s="324" t="s">
        <v>149</v>
      </c>
      <c r="AH170" s="324" t="s">
        <v>148</v>
      </c>
      <c r="AI170" s="324" t="s">
        <v>147</v>
      </c>
      <c r="AJ170" s="324" t="s">
        <v>146</v>
      </c>
      <c r="AK170" s="324" t="s">
        <v>145</v>
      </c>
      <c r="AL170" s="324" t="s">
        <v>144</v>
      </c>
      <c r="AM170" s="324" t="s">
        <v>143</v>
      </c>
      <c r="AN170" s="324" t="s">
        <v>142</v>
      </c>
      <c r="AO170" s="324" t="s">
        <v>141</v>
      </c>
      <c r="AP170" s="324" t="s">
        <v>140</v>
      </c>
      <c r="AQ170" s="324" t="s">
        <v>139</v>
      </c>
      <c r="AR170" s="324" t="s">
        <v>138</v>
      </c>
      <c r="AS170" s="707" t="s">
        <v>137</v>
      </c>
      <c r="BG170" s="23"/>
      <c r="BH170" s="23"/>
      <c r="BI170" s="23"/>
      <c r="BJ170" s="23"/>
      <c r="BK170" s="23"/>
      <c r="BL170" s="772"/>
      <c r="BM170" s="772"/>
      <c r="BN170" s="772"/>
      <c r="BO170" s="772"/>
      <c r="BP170" s="772"/>
      <c r="BQ170" s="772"/>
      <c r="BR170" s="334"/>
      <c r="BS170" s="334"/>
      <c r="BT170" s="334"/>
      <c r="BU170" s="334"/>
      <c r="BV170" s="334"/>
    </row>
    <row r="171" spans="2:240" ht="16" thickBot="1" x14ac:dyDescent="0.4">
      <c r="B171" s="321" t="s">
        <v>136</v>
      </c>
      <c r="C171" s="320">
        <f>C161/86400</f>
        <v>1.412037037037037E-2</v>
      </c>
      <c r="D171" s="320">
        <f t="shared" ref="D171:N171" si="429">D161/86400</f>
        <v>6.0185185185185185E-3</v>
      </c>
      <c r="E171" s="320">
        <f t="shared" si="429"/>
        <v>2.3148148148148147E-3</v>
      </c>
      <c r="F171" s="320">
        <f t="shared" si="429"/>
        <v>9.7222222222222224E-3</v>
      </c>
      <c r="G171" s="320">
        <f t="shared" si="429"/>
        <v>4.1666666666666666E-3</v>
      </c>
      <c r="H171" s="320">
        <f t="shared" si="429"/>
        <v>3.0092592592592593E-3</v>
      </c>
      <c r="I171" s="320">
        <f t="shared" si="429"/>
        <v>2.3148148148148147E-3</v>
      </c>
      <c r="J171" s="320">
        <f t="shared" si="429"/>
        <v>8.564814814814815E-3</v>
      </c>
      <c r="K171" s="320">
        <f t="shared" si="429"/>
        <v>7.4074074074074077E-3</v>
      </c>
      <c r="L171" s="320">
        <f t="shared" si="429"/>
        <v>1.7361111111111112E-2</v>
      </c>
      <c r="M171" s="320">
        <f t="shared" si="429"/>
        <v>6.2500000000000003E-3</v>
      </c>
      <c r="N171" s="320">
        <f t="shared" si="429"/>
        <v>1.7824074074074076E-2</v>
      </c>
      <c r="O171" s="319">
        <f>O161/86400</f>
        <v>5.7638888888888892E-2</v>
      </c>
      <c r="Q171" s="321" t="s">
        <v>136</v>
      </c>
      <c r="R171" s="320">
        <f>R161/86400</f>
        <v>1.3888888888888888E-2</v>
      </c>
      <c r="S171" s="320">
        <f>S161/86400</f>
        <v>1.0416666666666666E-2</v>
      </c>
      <c r="T171" s="320">
        <f t="shared" ref="T171:AD175" si="430">T161/86400</f>
        <v>1.087962962962963E-2</v>
      </c>
      <c r="U171" s="320">
        <f t="shared" si="430"/>
        <v>6.9444444444444447E-4</v>
      </c>
      <c r="V171" s="320">
        <f t="shared" si="430"/>
        <v>4.1666666666666666E-3</v>
      </c>
      <c r="W171" s="320">
        <f t="shared" si="430"/>
        <v>1.1805555555555555E-2</v>
      </c>
      <c r="X171" s="320">
        <f t="shared" si="430"/>
        <v>5.092592592592593E-3</v>
      </c>
      <c r="Y171" s="320">
        <f t="shared" si="430"/>
        <v>1.2731481481481481E-2</v>
      </c>
      <c r="Z171" s="320">
        <f t="shared" si="430"/>
        <v>6.7129629629629631E-3</v>
      </c>
      <c r="AA171" s="320">
        <f t="shared" si="430"/>
        <v>1.2500000000000001E-2</v>
      </c>
      <c r="AB171" s="320">
        <f t="shared" si="430"/>
        <v>9.4907407407407406E-3</v>
      </c>
      <c r="AC171" s="320">
        <f t="shared" si="430"/>
        <v>1.8055555555555554E-2</v>
      </c>
      <c r="AD171" s="319">
        <f>AD161/86400</f>
        <v>7.6388888888888895E-2</v>
      </c>
      <c r="AF171" s="321" t="s">
        <v>136</v>
      </c>
      <c r="AG171" s="320">
        <f>AG161/86400</f>
        <v>1.087962962962963E-2</v>
      </c>
      <c r="AH171" s="320">
        <f t="shared" ref="AH171:AR171" si="431">AH161/86400</f>
        <v>1.0648148148148148E-2</v>
      </c>
      <c r="AI171" s="320">
        <f t="shared" si="431"/>
        <v>3.9351851851851848E-3</v>
      </c>
      <c r="AJ171" s="320">
        <f t="shared" si="431"/>
        <v>3.2407407407407406E-3</v>
      </c>
      <c r="AK171" s="320">
        <f t="shared" si="431"/>
        <v>1.1574074074074073E-2</v>
      </c>
      <c r="AL171" s="320">
        <f t="shared" si="431"/>
        <v>1.3425925925925926E-2</v>
      </c>
      <c r="AM171" s="320">
        <f t="shared" si="431"/>
        <v>6.7129629629629631E-3</v>
      </c>
      <c r="AN171" s="320">
        <f t="shared" si="431"/>
        <v>1.5277777777777777E-2</v>
      </c>
      <c r="AO171" s="320">
        <f t="shared" si="431"/>
        <v>1.2962962962962963E-2</v>
      </c>
      <c r="AP171" s="320">
        <f t="shared" si="431"/>
        <v>1.5740740740740739E-2</v>
      </c>
      <c r="AQ171" s="320">
        <f t="shared" si="431"/>
        <v>9.2592592592592587E-3</v>
      </c>
      <c r="AR171" s="320">
        <f t="shared" si="431"/>
        <v>1.8055555555555554E-2</v>
      </c>
      <c r="AS171" s="319">
        <f>AS161/86400</f>
        <v>0.13171296296296298</v>
      </c>
      <c r="BG171" s="23"/>
      <c r="BH171" s="23"/>
      <c r="BI171" s="23"/>
      <c r="BJ171" s="23"/>
      <c r="BK171" s="23"/>
      <c r="BL171" s="772"/>
      <c r="BM171" s="23"/>
      <c r="BN171" s="23"/>
      <c r="BO171" s="23"/>
      <c r="BP171" s="23"/>
      <c r="BQ171" s="23"/>
    </row>
    <row r="172" spans="2:240" ht="16" thickBot="1" x14ac:dyDescent="0.4">
      <c r="B172" s="329" t="s">
        <v>135</v>
      </c>
      <c r="C172" s="320">
        <f t="shared" ref="C172:O175" si="432">C162/86400</f>
        <v>1.8287037037037036E-2</v>
      </c>
      <c r="D172" s="320">
        <f t="shared" si="432"/>
        <v>1.3888888888888888E-2</v>
      </c>
      <c r="E172" s="320">
        <f t="shared" si="432"/>
        <v>1.2962962962962963E-2</v>
      </c>
      <c r="F172" s="320">
        <f t="shared" si="432"/>
        <v>1.6898148148148148E-2</v>
      </c>
      <c r="G172" s="320">
        <f t="shared" si="432"/>
        <v>1.5972222222222221E-2</v>
      </c>
      <c r="H172" s="320">
        <f t="shared" si="432"/>
        <v>1.5509259259259259E-2</v>
      </c>
      <c r="I172" s="320">
        <f t="shared" si="432"/>
        <v>8.7962962962962968E-3</v>
      </c>
      <c r="J172" s="320">
        <f t="shared" si="432"/>
        <v>1.6666666666666666E-2</v>
      </c>
      <c r="K172" s="320">
        <f t="shared" si="432"/>
        <v>1.5740740740740739E-2</v>
      </c>
      <c r="L172" s="320">
        <f t="shared" si="432"/>
        <v>1.8287037037037036E-2</v>
      </c>
      <c r="M172" s="320">
        <f t="shared" si="432"/>
        <v>1.6898148148148148E-2</v>
      </c>
      <c r="N172" s="320">
        <f t="shared" si="432"/>
        <v>1.8749999999999999E-2</v>
      </c>
      <c r="O172" s="319">
        <f t="shared" si="432"/>
        <v>0.13472222222222222</v>
      </c>
      <c r="Q172" s="329" t="s">
        <v>135</v>
      </c>
      <c r="R172" s="320">
        <f t="shared" ref="R172:S175" si="433">R162/86400</f>
        <v>1.8287037037037036E-2</v>
      </c>
      <c r="S172" s="320">
        <f t="shared" si="433"/>
        <v>1.7824074074074076E-2</v>
      </c>
      <c r="T172" s="320">
        <f t="shared" si="430"/>
        <v>1.7592592592592594E-2</v>
      </c>
      <c r="U172" s="320">
        <f t="shared" si="430"/>
        <v>1.0416666666666666E-2</v>
      </c>
      <c r="V172" s="320">
        <f t="shared" si="430"/>
        <v>1.5509259259259259E-2</v>
      </c>
      <c r="W172" s="320">
        <f t="shared" si="430"/>
        <v>1.8287037037037036E-2</v>
      </c>
      <c r="X172" s="320">
        <f t="shared" si="430"/>
        <v>1.2500000000000001E-2</v>
      </c>
      <c r="Y172" s="320">
        <f t="shared" si="430"/>
        <v>1.8055555555555554E-2</v>
      </c>
      <c r="Z172" s="320">
        <f t="shared" si="430"/>
        <v>1.5740740740740739E-2</v>
      </c>
      <c r="AA172" s="320">
        <f t="shared" si="430"/>
        <v>1.8518518518518517E-2</v>
      </c>
      <c r="AB172" s="320">
        <f t="shared" si="430"/>
        <v>1.5740740740740739E-2</v>
      </c>
      <c r="AC172" s="320">
        <f t="shared" si="430"/>
        <v>1.8981481481481481E-2</v>
      </c>
      <c r="AD172" s="319">
        <f t="shared" si="430"/>
        <v>0.14421296296296296</v>
      </c>
      <c r="AF172" s="329" t="s">
        <v>135</v>
      </c>
      <c r="AG172" s="320">
        <f t="shared" ref="AG172:AS175" si="434">AG162/86400</f>
        <v>1.7592592592592594E-2</v>
      </c>
      <c r="AH172" s="320">
        <f>AH162/86400</f>
        <v>1.5972222222222221E-2</v>
      </c>
      <c r="AI172" s="320">
        <f t="shared" si="434"/>
        <v>1.4583333333333334E-2</v>
      </c>
      <c r="AJ172" s="320">
        <f t="shared" si="434"/>
        <v>1.3888888888888888E-2</v>
      </c>
      <c r="AK172" s="320">
        <f t="shared" si="434"/>
        <v>1.8749999999999999E-2</v>
      </c>
      <c r="AL172" s="320">
        <f t="shared" si="434"/>
        <v>1.6898148148148148E-2</v>
      </c>
      <c r="AM172" s="320">
        <f t="shared" si="434"/>
        <v>1.5740740740740739E-2</v>
      </c>
      <c r="AN172" s="320">
        <f t="shared" si="434"/>
        <v>1.8055555555555554E-2</v>
      </c>
      <c r="AO172" s="320">
        <f t="shared" si="434"/>
        <v>1.7361111111111112E-2</v>
      </c>
      <c r="AP172" s="320">
        <f t="shared" si="434"/>
        <v>1.8518518518518517E-2</v>
      </c>
      <c r="AQ172" s="320">
        <f t="shared" si="434"/>
        <v>1.712962962962963E-2</v>
      </c>
      <c r="AR172" s="320">
        <f t="shared" si="434"/>
        <v>1.9212962962962963E-2</v>
      </c>
      <c r="AS172" s="319">
        <f t="shared" si="434"/>
        <v>0.20370370370370369</v>
      </c>
      <c r="BG172" s="23"/>
      <c r="BH172" s="773"/>
      <c r="BI172" s="773"/>
      <c r="BJ172" s="773"/>
      <c r="BK172" s="773"/>
      <c r="BL172" s="773"/>
      <c r="BM172" s="773"/>
      <c r="BN172" s="23"/>
      <c r="BO172" s="23"/>
      <c r="BP172" s="23"/>
      <c r="BQ172" s="23"/>
    </row>
    <row r="173" spans="2:240" ht="16" thickBot="1" x14ac:dyDescent="0.4">
      <c r="B173" s="321" t="s">
        <v>134</v>
      </c>
      <c r="C173" s="320">
        <f t="shared" si="432"/>
        <v>1.6898148148148148E-2</v>
      </c>
      <c r="D173" s="320">
        <f t="shared" si="432"/>
        <v>1.1111111111111112E-2</v>
      </c>
      <c r="E173" s="320">
        <f t="shared" si="432"/>
        <v>5.5555555555555558E-3</v>
      </c>
      <c r="F173" s="320">
        <f t="shared" si="432"/>
        <v>1.3194444444444444E-2</v>
      </c>
      <c r="G173" s="320">
        <f t="shared" si="432"/>
        <v>8.7962962962962968E-3</v>
      </c>
      <c r="H173" s="320">
        <f t="shared" si="432"/>
        <v>9.0277777777777769E-3</v>
      </c>
      <c r="I173" s="320">
        <f t="shared" si="432"/>
        <v>5.324074074074074E-3</v>
      </c>
      <c r="J173" s="320">
        <f t="shared" si="432"/>
        <v>1.3194444444444444E-2</v>
      </c>
      <c r="K173" s="320">
        <f t="shared" si="432"/>
        <v>1.1342592592592593E-2</v>
      </c>
      <c r="L173" s="320">
        <f t="shared" si="432"/>
        <v>1.8055555555555554E-2</v>
      </c>
      <c r="M173" s="320">
        <f t="shared" si="432"/>
        <v>1.3888888888888888E-2</v>
      </c>
      <c r="N173" s="320">
        <f t="shared" si="432"/>
        <v>1.8287037037037036E-2</v>
      </c>
      <c r="O173" s="319">
        <f t="shared" si="432"/>
        <v>9.4444444444444442E-2</v>
      </c>
      <c r="Q173" s="321" t="s">
        <v>134</v>
      </c>
      <c r="R173" s="320">
        <f t="shared" si="433"/>
        <v>1.6435185185185185E-2</v>
      </c>
      <c r="S173" s="320">
        <f t="shared" si="433"/>
        <v>1.4351851851851852E-2</v>
      </c>
      <c r="T173" s="320">
        <f t="shared" si="430"/>
        <v>1.412037037037037E-2</v>
      </c>
      <c r="U173" s="320">
        <f t="shared" si="430"/>
        <v>3.7037037037037038E-3</v>
      </c>
      <c r="V173" s="320">
        <f t="shared" si="430"/>
        <v>9.7222222222222224E-3</v>
      </c>
      <c r="W173" s="320">
        <f t="shared" si="430"/>
        <v>1.5509259259259259E-2</v>
      </c>
      <c r="X173" s="320">
        <f t="shared" si="430"/>
        <v>8.3333333333333332E-3</v>
      </c>
      <c r="Y173" s="320">
        <f t="shared" si="430"/>
        <v>1.5972222222222221E-2</v>
      </c>
      <c r="Z173" s="320">
        <f t="shared" si="430"/>
        <v>1.1574074074074073E-2</v>
      </c>
      <c r="AA173" s="320">
        <f t="shared" si="430"/>
        <v>1.6203703703703703E-2</v>
      </c>
      <c r="AB173" s="320">
        <f t="shared" si="430"/>
        <v>1.3425925925925926E-2</v>
      </c>
      <c r="AC173" s="320">
        <f t="shared" si="430"/>
        <v>1.8055555555555554E-2</v>
      </c>
      <c r="AD173" s="319">
        <f t="shared" si="430"/>
        <v>0.10972222222222222</v>
      </c>
      <c r="AF173" s="321" t="s">
        <v>134</v>
      </c>
      <c r="AG173" s="320">
        <f t="shared" si="434"/>
        <v>1.4351851851851852E-2</v>
      </c>
      <c r="AH173" s="320">
        <f t="shared" si="434"/>
        <v>1.3425925925925926E-2</v>
      </c>
      <c r="AI173" s="320">
        <f t="shared" si="434"/>
        <v>8.1018518518518514E-3</v>
      </c>
      <c r="AJ173" s="320">
        <f t="shared" si="434"/>
        <v>8.1018518518518514E-3</v>
      </c>
      <c r="AK173" s="320">
        <f t="shared" si="434"/>
        <v>1.5740740740740739E-2</v>
      </c>
      <c r="AL173" s="320">
        <f t="shared" si="434"/>
        <v>1.5740740740740739E-2</v>
      </c>
      <c r="AM173" s="320">
        <f t="shared" si="434"/>
        <v>1.2037037037037037E-2</v>
      </c>
      <c r="AN173" s="320">
        <f t="shared" si="434"/>
        <v>1.7592592592592594E-2</v>
      </c>
      <c r="AO173" s="320">
        <f t="shared" si="434"/>
        <v>1.5509259259259259E-2</v>
      </c>
      <c r="AP173" s="320">
        <f t="shared" si="434"/>
        <v>1.7592592592592594E-2</v>
      </c>
      <c r="AQ173" s="320">
        <f t="shared" si="434"/>
        <v>1.5509259259259259E-2</v>
      </c>
      <c r="AR173" s="320">
        <f t="shared" si="434"/>
        <v>1.8749999999999999E-2</v>
      </c>
      <c r="AS173" s="319">
        <f t="shared" si="434"/>
        <v>0.17245370370370369</v>
      </c>
      <c r="BG173" s="23"/>
      <c r="BH173" s="773"/>
      <c r="BI173" s="773"/>
      <c r="BJ173" s="773"/>
      <c r="BK173" s="773"/>
      <c r="BL173" s="773"/>
      <c r="BM173" s="773"/>
      <c r="BN173" s="23"/>
      <c r="BO173" s="23"/>
      <c r="BP173" s="23"/>
      <c r="BQ173" s="23"/>
    </row>
    <row r="174" spans="2:240" ht="16" thickBot="1" x14ac:dyDescent="0.4">
      <c r="B174" s="329" t="s">
        <v>133</v>
      </c>
      <c r="C174" s="320">
        <f t="shared" si="432"/>
        <v>8.564814814814815E-3</v>
      </c>
      <c r="D174" s="320">
        <f t="shared" si="432"/>
        <v>2.5462962962962965E-3</v>
      </c>
      <c r="E174" s="320">
        <f t="shared" si="432"/>
        <v>2.3148148148148149E-4</v>
      </c>
      <c r="F174" s="320">
        <f t="shared" si="432"/>
        <v>3.7037037037037038E-3</v>
      </c>
      <c r="G174" s="320">
        <f t="shared" si="432"/>
        <v>1.1574074074074073E-3</v>
      </c>
      <c r="H174" s="320">
        <f t="shared" si="432"/>
        <v>4.6296296296296298E-4</v>
      </c>
      <c r="I174" s="320">
        <f t="shared" si="432"/>
        <v>1.1574074074074073E-3</v>
      </c>
      <c r="J174" s="320">
        <f t="shared" si="432"/>
        <v>3.9351851851851848E-3</v>
      </c>
      <c r="K174" s="320">
        <f t="shared" si="432"/>
        <v>4.1666666666666666E-3</v>
      </c>
      <c r="L174" s="320">
        <f t="shared" si="432"/>
        <v>1.4351851851851852E-2</v>
      </c>
      <c r="M174" s="320">
        <f t="shared" si="432"/>
        <v>2.5462962962962965E-3</v>
      </c>
      <c r="N174" s="320">
        <f t="shared" si="432"/>
        <v>1.7592592592592594E-2</v>
      </c>
      <c r="O174" s="319">
        <f t="shared" si="432"/>
        <v>2.5925925925925925E-2</v>
      </c>
      <c r="Q174" s="329" t="s">
        <v>133</v>
      </c>
      <c r="R174" s="320">
        <f t="shared" si="433"/>
        <v>6.7129629629629631E-3</v>
      </c>
      <c r="S174" s="320">
        <f t="shared" si="433"/>
        <v>5.324074074074074E-3</v>
      </c>
      <c r="T174" s="320">
        <f t="shared" si="430"/>
        <v>4.1666666666666666E-3</v>
      </c>
      <c r="U174" s="320">
        <f t="shared" si="430"/>
        <v>0</v>
      </c>
      <c r="V174" s="320">
        <f t="shared" si="430"/>
        <v>1.1574074074074073E-3</v>
      </c>
      <c r="W174" s="320">
        <f t="shared" si="430"/>
        <v>5.7870370370370367E-3</v>
      </c>
      <c r="X174" s="320">
        <f t="shared" si="430"/>
        <v>1.3888888888888889E-3</v>
      </c>
      <c r="Y174" s="320">
        <f t="shared" si="430"/>
        <v>4.8611111111111112E-3</v>
      </c>
      <c r="Z174" s="320">
        <f t="shared" si="430"/>
        <v>3.7037037037037038E-3</v>
      </c>
      <c r="AA174" s="320">
        <f t="shared" si="430"/>
        <v>5.5555555555555558E-3</v>
      </c>
      <c r="AB174" s="320">
        <f t="shared" si="430"/>
        <v>2.3148148148148147E-3</v>
      </c>
      <c r="AC174" s="320">
        <f t="shared" si="430"/>
        <v>1.4583333333333334E-2</v>
      </c>
      <c r="AD174" s="319">
        <f t="shared" si="430"/>
        <v>3.3101851851851855E-2</v>
      </c>
      <c r="AF174" s="329" t="s">
        <v>133</v>
      </c>
      <c r="AG174" s="320">
        <f t="shared" si="434"/>
        <v>7.4074074074074077E-3</v>
      </c>
      <c r="AH174" s="320">
        <f t="shared" si="434"/>
        <v>5.5555555555555558E-3</v>
      </c>
      <c r="AI174" s="320">
        <f t="shared" si="434"/>
        <v>4.6296296296296298E-4</v>
      </c>
      <c r="AJ174" s="320">
        <f t="shared" si="434"/>
        <v>9.2592592592592596E-4</v>
      </c>
      <c r="AK174" s="320">
        <f t="shared" si="434"/>
        <v>7.6388888888888886E-3</v>
      </c>
      <c r="AL174" s="320">
        <f t="shared" si="434"/>
        <v>9.4907407407407406E-3</v>
      </c>
      <c r="AM174" s="320">
        <f t="shared" si="434"/>
        <v>2.0833333333333333E-3</v>
      </c>
      <c r="AN174" s="320">
        <f t="shared" si="434"/>
        <v>9.7222222222222224E-3</v>
      </c>
      <c r="AO174" s="320">
        <f t="shared" si="434"/>
        <v>9.2592592592592587E-3</v>
      </c>
      <c r="AP174" s="320">
        <f t="shared" si="434"/>
        <v>1.1805555555555555E-2</v>
      </c>
      <c r="AQ174" s="320">
        <f t="shared" si="434"/>
        <v>3.0092592592592593E-3</v>
      </c>
      <c r="AR174" s="320">
        <f t="shared" si="434"/>
        <v>1.7824074074074076E-2</v>
      </c>
      <c r="AS174" s="319">
        <f t="shared" si="434"/>
        <v>8.5185185185185183E-2</v>
      </c>
      <c r="BG174" s="23"/>
      <c r="BH174" s="773"/>
      <c r="BI174" s="773"/>
      <c r="BJ174" s="773"/>
      <c r="BK174" s="773"/>
      <c r="BL174" s="773"/>
      <c r="BM174" s="773"/>
      <c r="BN174" s="23"/>
      <c r="BO174" s="23"/>
      <c r="BP174" s="23"/>
      <c r="BQ174" s="23"/>
    </row>
    <row r="175" spans="2:240" ht="16" thickBot="1" x14ac:dyDescent="0.4">
      <c r="B175" s="321" t="s">
        <v>132</v>
      </c>
      <c r="C175" s="320">
        <f t="shared" si="432"/>
        <v>1.8518518518518519E-3</v>
      </c>
      <c r="D175" s="320">
        <f t="shared" si="432"/>
        <v>9.2592592592592596E-4</v>
      </c>
      <c r="E175" s="320">
        <f t="shared" si="432"/>
        <v>0</v>
      </c>
      <c r="F175" s="320">
        <f t="shared" si="432"/>
        <v>2.3148148148148149E-4</v>
      </c>
      <c r="G175" s="320">
        <f t="shared" si="432"/>
        <v>2.3148148148148149E-4</v>
      </c>
      <c r="H175" s="320">
        <f t="shared" si="432"/>
        <v>0</v>
      </c>
      <c r="I175" s="320">
        <f t="shared" si="432"/>
        <v>2.3148148148148149E-4</v>
      </c>
      <c r="J175" s="320">
        <f t="shared" si="432"/>
        <v>6.9444444444444447E-4</v>
      </c>
      <c r="K175" s="320">
        <f t="shared" si="432"/>
        <v>2.3148148148148149E-4</v>
      </c>
      <c r="L175" s="320">
        <f t="shared" si="432"/>
        <v>7.1759259259259259E-3</v>
      </c>
      <c r="M175" s="320">
        <f t="shared" si="432"/>
        <v>0</v>
      </c>
      <c r="N175" s="320">
        <f t="shared" si="432"/>
        <v>1.2962962962962963E-2</v>
      </c>
      <c r="O175" s="319">
        <f t="shared" si="432"/>
        <v>4.3981481481481484E-3</v>
      </c>
      <c r="Q175" s="321" t="s">
        <v>132</v>
      </c>
      <c r="R175" s="320">
        <f t="shared" si="433"/>
        <v>2.3148148148148149E-4</v>
      </c>
      <c r="S175" s="320">
        <f t="shared" si="433"/>
        <v>3.7037037037037038E-3</v>
      </c>
      <c r="T175" s="320">
        <f t="shared" si="430"/>
        <v>9.2592592592592596E-4</v>
      </c>
      <c r="U175" s="320">
        <f t="shared" si="430"/>
        <v>0</v>
      </c>
      <c r="V175" s="320">
        <f t="shared" si="430"/>
        <v>0</v>
      </c>
      <c r="W175" s="320">
        <f t="shared" si="430"/>
        <v>2.3148148148148149E-4</v>
      </c>
      <c r="X175" s="320">
        <f t="shared" si="430"/>
        <v>4.6296296296296298E-4</v>
      </c>
      <c r="Y175" s="320">
        <f t="shared" si="430"/>
        <v>1.1574074074074073E-3</v>
      </c>
      <c r="Z175" s="320">
        <f t="shared" si="430"/>
        <v>2.3148148148148149E-4</v>
      </c>
      <c r="AA175" s="320">
        <f t="shared" si="430"/>
        <v>1.6203703703703703E-3</v>
      </c>
      <c r="AB175" s="320">
        <f t="shared" si="430"/>
        <v>0</v>
      </c>
      <c r="AC175" s="320">
        <f t="shared" si="430"/>
        <v>1.4583333333333334E-2</v>
      </c>
      <c r="AD175" s="343">
        <f t="shared" si="430"/>
        <v>6.9444444444444441E-3</v>
      </c>
      <c r="AF175" s="321" t="s">
        <v>132</v>
      </c>
      <c r="AG175" s="320">
        <f t="shared" si="434"/>
        <v>2.0833333333333333E-3</v>
      </c>
      <c r="AH175" s="320">
        <f t="shared" si="434"/>
        <v>6.9444444444444447E-4</v>
      </c>
      <c r="AI175" s="320">
        <f t="shared" si="434"/>
        <v>2.3148148148148149E-4</v>
      </c>
      <c r="AJ175" s="320">
        <f t="shared" si="434"/>
        <v>0</v>
      </c>
      <c r="AK175" s="320">
        <f t="shared" si="434"/>
        <v>2.5462962962962965E-3</v>
      </c>
      <c r="AL175" s="320">
        <f t="shared" si="434"/>
        <v>1.6203703703703703E-3</v>
      </c>
      <c r="AM175" s="320">
        <f t="shared" si="434"/>
        <v>2.3148148148148149E-4</v>
      </c>
      <c r="AN175" s="320">
        <f t="shared" si="434"/>
        <v>2.0833333333333333E-3</v>
      </c>
      <c r="AO175" s="320">
        <f t="shared" si="434"/>
        <v>3.2407407407407406E-3</v>
      </c>
      <c r="AP175" s="320">
        <f t="shared" si="434"/>
        <v>3.0092592592592593E-3</v>
      </c>
      <c r="AQ175" s="320">
        <f t="shared" si="434"/>
        <v>2.3148148148148149E-4</v>
      </c>
      <c r="AR175" s="320">
        <f t="shared" si="434"/>
        <v>1.7592592592592594E-2</v>
      </c>
      <c r="AS175" s="343">
        <f>AS165/86400</f>
        <v>3.3564814814814818E-2</v>
      </c>
      <c r="BG175" s="23"/>
      <c r="BH175" s="773"/>
      <c r="BI175" s="773"/>
      <c r="BJ175" s="773"/>
      <c r="BK175" s="773"/>
      <c r="BL175" s="773"/>
      <c r="BM175" s="773"/>
      <c r="BN175" s="23"/>
      <c r="BO175" s="23"/>
      <c r="BP175" s="23"/>
      <c r="BQ175" s="23"/>
    </row>
    <row r="176" spans="2:240" ht="15" thickBot="1" x14ac:dyDescent="0.4">
      <c r="B176" s="325" t="s">
        <v>131</v>
      </c>
      <c r="C176" s="709">
        <f t="shared" ref="C176:N176" si="435">SUM(C171:C175)</f>
        <v>5.9722222222222225E-2</v>
      </c>
      <c r="D176" s="709">
        <f t="shared" si="435"/>
        <v>3.4490740740740745E-2</v>
      </c>
      <c r="E176" s="709">
        <f t="shared" si="435"/>
        <v>2.1064814814814814E-2</v>
      </c>
      <c r="F176" s="709">
        <f t="shared" si="435"/>
        <v>4.3749999999999997E-2</v>
      </c>
      <c r="G176" s="709">
        <f t="shared" si="435"/>
        <v>3.0324074074074069E-2</v>
      </c>
      <c r="H176" s="709">
        <f t="shared" si="435"/>
        <v>2.8009259259259258E-2</v>
      </c>
      <c r="I176" s="709">
        <f t="shared" si="435"/>
        <v>1.7824074074074072E-2</v>
      </c>
      <c r="J176" s="709">
        <f t="shared" si="435"/>
        <v>4.3055555555555555E-2</v>
      </c>
      <c r="K176" s="709">
        <f t="shared" si="435"/>
        <v>3.8888888888888883E-2</v>
      </c>
      <c r="L176" s="709">
        <f t="shared" si="435"/>
        <v>7.5231481481481483E-2</v>
      </c>
      <c r="M176" s="709">
        <f t="shared" si="435"/>
        <v>3.9583333333333331E-2</v>
      </c>
      <c r="N176" s="709">
        <f t="shared" si="435"/>
        <v>8.5416666666666669E-2</v>
      </c>
      <c r="O176" s="710">
        <f>O166/86400</f>
        <v>0.31712962962962965</v>
      </c>
      <c r="Q176" s="325" t="s">
        <v>131</v>
      </c>
      <c r="R176" s="709">
        <f t="shared" ref="R176:AC176" si="436">SUM(R171:R175)</f>
        <v>5.5555555555555552E-2</v>
      </c>
      <c r="S176" s="709">
        <f t="shared" si="436"/>
        <v>5.1620370370370365E-2</v>
      </c>
      <c r="T176" s="709">
        <f t="shared" si="436"/>
        <v>4.7685185185185192E-2</v>
      </c>
      <c r="U176" s="709">
        <f t="shared" si="436"/>
        <v>1.4814814814814814E-2</v>
      </c>
      <c r="V176" s="709">
        <f t="shared" si="436"/>
        <v>3.0555555555555558E-2</v>
      </c>
      <c r="W176" s="709">
        <f t="shared" si="436"/>
        <v>5.1620370370370365E-2</v>
      </c>
      <c r="X176" s="709">
        <f t="shared" si="436"/>
        <v>2.777777777777778E-2</v>
      </c>
      <c r="Y176" s="709">
        <f t="shared" si="436"/>
        <v>5.2777777777777778E-2</v>
      </c>
      <c r="Z176" s="709">
        <f t="shared" si="436"/>
        <v>3.7962962962962955E-2</v>
      </c>
      <c r="AA176" s="709">
        <f t="shared" si="436"/>
        <v>5.4398148148148147E-2</v>
      </c>
      <c r="AB176" s="709">
        <f t="shared" si="436"/>
        <v>4.0972222222222215E-2</v>
      </c>
      <c r="AC176" s="709">
        <f t="shared" si="436"/>
        <v>8.4259259259259256E-2</v>
      </c>
      <c r="AD176" s="710">
        <f>AD166/86400</f>
        <v>0.37037037037037035</v>
      </c>
      <c r="AF176" s="325" t="s">
        <v>131</v>
      </c>
      <c r="AG176" s="709">
        <f>SUM(AG171:AG175)</f>
        <v>5.2314814814814821E-2</v>
      </c>
      <c r="AH176" s="709">
        <f t="shared" ref="AH176:AR176" si="437">SUM(AH171:AH175)</f>
        <v>4.6296296296296294E-2</v>
      </c>
      <c r="AI176" s="709">
        <f t="shared" si="437"/>
        <v>2.7314814814814816E-2</v>
      </c>
      <c r="AJ176" s="709">
        <f t="shared" si="437"/>
        <v>2.6157407407407407E-2</v>
      </c>
      <c r="AK176" s="709">
        <f t="shared" si="437"/>
        <v>5.6249999999999994E-2</v>
      </c>
      <c r="AL176" s="709">
        <f t="shared" si="437"/>
        <v>5.7175925925925922E-2</v>
      </c>
      <c r="AM176" s="709">
        <f t="shared" si="437"/>
        <v>3.680555555555555E-2</v>
      </c>
      <c r="AN176" s="709">
        <f t="shared" si="437"/>
        <v>6.2731481481481485E-2</v>
      </c>
      <c r="AO176" s="709">
        <f t="shared" si="437"/>
        <v>5.8333333333333327E-2</v>
      </c>
      <c r="AP176" s="709">
        <f t="shared" si="437"/>
        <v>6.6666666666666652E-2</v>
      </c>
      <c r="AQ176" s="709">
        <f t="shared" si="437"/>
        <v>4.5138888888888888E-2</v>
      </c>
      <c r="AR176" s="709">
        <f t="shared" si="437"/>
        <v>9.1435185185185189E-2</v>
      </c>
      <c r="AS176" s="710">
        <f>AS166/86400</f>
        <v>0.62662037037037033</v>
      </c>
      <c r="BG176" s="23"/>
      <c r="BH176" s="773"/>
      <c r="BI176" s="773"/>
      <c r="BJ176" s="773"/>
      <c r="BK176" s="773"/>
      <c r="BL176" s="773"/>
      <c r="BM176" s="773"/>
      <c r="BN176" s="23"/>
      <c r="BO176" s="23"/>
      <c r="BP176" s="23"/>
      <c r="BQ176" s="23"/>
    </row>
    <row r="177" spans="2:69" ht="15" thickBot="1" x14ac:dyDescent="0.4">
      <c r="B177" s="59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316"/>
      <c r="BG177" s="23"/>
      <c r="BH177" s="773"/>
      <c r="BI177" s="773"/>
      <c r="BJ177" s="773"/>
      <c r="BK177" s="773"/>
      <c r="BL177" s="773"/>
      <c r="BM177" s="773"/>
      <c r="BN177" s="23"/>
      <c r="BO177" s="23"/>
      <c r="BP177" s="23"/>
      <c r="BQ177" s="23"/>
    </row>
    <row r="178" spans="2:69" x14ac:dyDescent="0.35">
      <c r="BG178" s="23"/>
      <c r="BH178" s="773"/>
      <c r="BI178" s="773"/>
      <c r="BJ178" s="773"/>
      <c r="BK178" s="773"/>
      <c r="BL178" s="773"/>
      <c r="BM178" s="773"/>
      <c r="BN178" s="23"/>
      <c r="BO178" s="23"/>
      <c r="BP178" s="23"/>
      <c r="BQ178" s="23"/>
    </row>
    <row r="179" spans="2:69" x14ac:dyDescent="0.35">
      <c r="BG179" s="23"/>
      <c r="BH179" s="773"/>
      <c r="BI179" s="773"/>
      <c r="BJ179" s="773"/>
      <c r="BK179" s="773"/>
      <c r="BL179" s="773"/>
      <c r="BM179" s="773"/>
      <c r="BN179" s="23"/>
      <c r="BO179" s="23"/>
      <c r="BP179" s="23"/>
      <c r="BQ179" s="23"/>
    </row>
    <row r="180" spans="2:69" x14ac:dyDescent="0.35">
      <c r="BG180" s="23"/>
      <c r="BH180" s="773"/>
      <c r="BI180" s="773"/>
      <c r="BJ180" s="773"/>
      <c r="BK180" s="773"/>
      <c r="BL180" s="773"/>
      <c r="BM180" s="773"/>
      <c r="BN180" s="23"/>
      <c r="BO180" s="23"/>
      <c r="BP180" s="23"/>
      <c r="BQ180" s="23"/>
    </row>
    <row r="181" spans="2:69" x14ac:dyDescent="0.35">
      <c r="BH181" s="708"/>
      <c r="BI181" s="708"/>
      <c r="BJ181" s="708"/>
      <c r="BK181" s="708"/>
      <c r="BL181" s="708"/>
      <c r="BM181" s="708"/>
    </row>
    <row r="182" spans="2:69" x14ac:dyDescent="0.35">
      <c r="BH182" s="708"/>
      <c r="BI182" s="708"/>
      <c r="BJ182" s="708"/>
      <c r="BK182" s="708"/>
      <c r="BL182" s="708"/>
      <c r="BM182" s="708"/>
    </row>
    <row r="183" spans="2:69" x14ac:dyDescent="0.35">
      <c r="BH183" s="708"/>
      <c r="BI183" s="708"/>
      <c r="BJ183" s="708"/>
      <c r="BK183" s="708"/>
      <c r="BL183" s="708"/>
      <c r="BM183" s="708"/>
    </row>
    <row r="184" spans="2:69" x14ac:dyDescent="0.35">
      <c r="BH184" s="708"/>
      <c r="BI184" s="708"/>
      <c r="BJ184" s="708"/>
      <c r="BK184" s="708"/>
      <c r="BL184" s="708"/>
      <c r="BM184" s="708"/>
    </row>
    <row r="185" spans="2:69" x14ac:dyDescent="0.35">
      <c r="BH185" s="708"/>
      <c r="BI185" s="711"/>
      <c r="BJ185" s="711"/>
      <c r="BK185" s="711"/>
      <c r="BL185" s="711"/>
      <c r="BM185" s="711"/>
    </row>
    <row r="186" spans="2:69" ht="15.5" x14ac:dyDescent="0.35">
      <c r="BH186" s="712"/>
      <c r="BI186" s="712"/>
      <c r="BJ186" s="712"/>
      <c r="BK186" s="712"/>
      <c r="BL186" s="712"/>
      <c r="BM186" s="712"/>
    </row>
    <row r="187" spans="2:69" x14ac:dyDescent="0.35">
      <c r="BH187" s="708"/>
      <c r="BI187" s="708"/>
      <c r="BJ187" s="708"/>
      <c r="BK187" s="708"/>
      <c r="BL187" s="708"/>
      <c r="BM187" s="708"/>
    </row>
    <row r="188" spans="2:69" x14ac:dyDescent="0.35">
      <c r="BH188" s="708"/>
      <c r="BI188" s="708"/>
      <c r="BJ188" s="708"/>
      <c r="BK188" s="708"/>
      <c r="BL188" s="708"/>
      <c r="BM188" s="708"/>
    </row>
    <row r="193" spans="2:15" ht="15.5" x14ac:dyDescent="0.35">
      <c r="D193" s="334"/>
    </row>
    <row r="194" spans="2:15" ht="15.5" x14ac:dyDescent="0.35">
      <c r="D194" s="334"/>
    </row>
    <row r="195" spans="2:15" ht="15.5" x14ac:dyDescent="0.35">
      <c r="D195" s="334"/>
    </row>
    <row r="196" spans="2:15" ht="15.5" x14ac:dyDescent="0.35">
      <c r="D196" s="334"/>
    </row>
    <row r="197" spans="2:15" ht="15.5" x14ac:dyDescent="0.35">
      <c r="D197" s="334"/>
    </row>
    <row r="198" spans="2:15" ht="15.5" x14ac:dyDescent="0.35">
      <c r="D198" s="334"/>
    </row>
    <row r="203" spans="2:15" x14ac:dyDescent="0.35">
      <c r="O203" s="320"/>
    </row>
    <row r="204" spans="2:15" x14ac:dyDescent="0.35">
      <c r="O204" s="320"/>
    </row>
    <row r="207" spans="2:15" x14ac:dyDescent="0.35">
      <c r="C207" s="309"/>
      <c r="D207" s="309"/>
      <c r="E207" s="309"/>
      <c r="F207" s="309"/>
      <c r="G207" s="309"/>
      <c r="H207" s="309"/>
      <c r="I207" s="309"/>
      <c r="J207" s="309"/>
      <c r="K207" s="309"/>
      <c r="L207" s="309"/>
      <c r="M207" s="309"/>
      <c r="N207" s="309"/>
    </row>
    <row r="208" spans="2:15" ht="15.5" x14ac:dyDescent="0.35"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</row>
    <row r="209" spans="2:15" ht="15.5" x14ac:dyDescent="0.35"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</row>
    <row r="210" spans="2:15" ht="15.5" x14ac:dyDescent="0.35"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</row>
    <row r="211" spans="2:15" ht="15.5" x14ac:dyDescent="0.35"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</row>
    <row r="212" spans="2:15" ht="15.5" x14ac:dyDescent="0.35"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</row>
    <row r="213" spans="2:15" x14ac:dyDescent="0.35">
      <c r="K213" s="309"/>
      <c r="L213" s="309"/>
      <c r="M213" s="309"/>
      <c r="N213" s="309"/>
    </row>
    <row r="215" spans="2:15" ht="15.5" x14ac:dyDescent="0.35">
      <c r="C215" s="568"/>
      <c r="D215" s="568"/>
      <c r="E215" s="568"/>
      <c r="F215" s="568"/>
      <c r="G215" s="568"/>
      <c r="H215" s="568"/>
      <c r="I215" s="568"/>
      <c r="J215" s="568"/>
      <c r="K215" s="568"/>
      <c r="L215" s="568"/>
      <c r="M215" s="568"/>
      <c r="N215" s="568"/>
      <c r="O215" s="568"/>
    </row>
    <row r="216" spans="2:15" ht="15.5" x14ac:dyDescent="0.35">
      <c r="B216" s="334"/>
    </row>
    <row r="217" spans="2:15" ht="15.5" x14ac:dyDescent="0.35">
      <c r="B217" s="334"/>
    </row>
    <row r="218" spans="2:15" ht="15.5" x14ac:dyDescent="0.35">
      <c r="B218" s="334"/>
    </row>
    <row r="219" spans="2:15" ht="15.5" x14ac:dyDescent="0.35">
      <c r="B219" s="334"/>
    </row>
    <row r="220" spans="2:15" ht="15.5" x14ac:dyDescent="0.35">
      <c r="B220" s="334"/>
    </row>
    <row r="225" spans="2:15" ht="15.5" x14ac:dyDescent="0.35">
      <c r="C225" s="568"/>
      <c r="D225" s="568"/>
      <c r="E225" s="568"/>
      <c r="F225" s="568"/>
      <c r="G225" s="568"/>
      <c r="H225" s="568"/>
      <c r="I225" s="568"/>
      <c r="J225" s="568"/>
      <c r="K225" s="568"/>
      <c r="L225" s="568"/>
      <c r="M225" s="568"/>
      <c r="N225" s="568"/>
      <c r="O225" s="568"/>
    </row>
    <row r="226" spans="2:15" ht="15.5" x14ac:dyDescent="0.35">
      <c r="B226" s="334"/>
      <c r="C226" s="320"/>
      <c r="D226" s="320"/>
      <c r="E226" s="320"/>
      <c r="F226" s="320"/>
      <c r="G226" s="320"/>
      <c r="H226" s="320"/>
      <c r="I226" s="320"/>
      <c r="J226" s="320"/>
      <c r="K226" s="320"/>
      <c r="L226" s="320"/>
      <c r="M226" s="320"/>
      <c r="N226" s="320"/>
      <c r="O226" s="320"/>
    </row>
    <row r="227" spans="2:15" ht="15.5" x14ac:dyDescent="0.35">
      <c r="B227" s="334"/>
      <c r="C227" s="320"/>
      <c r="D227" s="320"/>
      <c r="E227" s="320"/>
      <c r="F227" s="320"/>
      <c r="G227" s="320"/>
      <c r="H227" s="320"/>
      <c r="I227" s="320"/>
      <c r="J227" s="320"/>
      <c r="K227" s="320"/>
      <c r="L227" s="320"/>
      <c r="M227" s="320"/>
      <c r="N227" s="320"/>
      <c r="O227" s="320"/>
    </row>
    <row r="228" spans="2:15" ht="15.5" x14ac:dyDescent="0.35">
      <c r="B228" s="334"/>
      <c r="C228" s="320"/>
      <c r="D228" s="320"/>
      <c r="E228" s="320"/>
      <c r="F228" s="320"/>
      <c r="G228" s="320"/>
      <c r="H228" s="320"/>
      <c r="I228" s="320"/>
      <c r="J228" s="320"/>
      <c r="K228" s="320"/>
      <c r="L228" s="320"/>
      <c r="M228" s="320"/>
      <c r="N228" s="320"/>
      <c r="O228" s="320"/>
    </row>
    <row r="229" spans="2:15" ht="15.5" x14ac:dyDescent="0.35">
      <c r="B229" s="334"/>
      <c r="C229" s="320"/>
      <c r="D229" s="320"/>
      <c r="E229" s="320"/>
      <c r="F229" s="320"/>
      <c r="G229" s="320"/>
      <c r="H229" s="320"/>
      <c r="I229" s="320"/>
      <c r="J229" s="320"/>
      <c r="K229" s="320"/>
      <c r="L229" s="320"/>
      <c r="M229" s="320"/>
      <c r="N229" s="320"/>
      <c r="O229" s="320"/>
    </row>
    <row r="230" spans="2:15" ht="15.5" x14ac:dyDescent="0.35">
      <c r="B230" s="334"/>
      <c r="C230" s="320"/>
      <c r="D230" s="320"/>
      <c r="E230" s="320"/>
      <c r="F230" s="320"/>
      <c r="G230" s="320"/>
      <c r="H230" s="320"/>
      <c r="I230" s="320"/>
      <c r="J230" s="320"/>
      <c r="K230" s="320"/>
      <c r="L230" s="320"/>
      <c r="M230" s="320"/>
      <c r="N230" s="320"/>
      <c r="O230" s="320"/>
    </row>
    <row r="231" spans="2:15" x14ac:dyDescent="0.35">
      <c r="C231" s="320"/>
      <c r="D231" s="320"/>
      <c r="E231" s="320"/>
      <c r="F231" s="320"/>
      <c r="G231" s="320"/>
      <c r="H231" s="320"/>
      <c r="I231" s="320"/>
      <c r="J231" s="320"/>
      <c r="K231" s="320"/>
      <c r="L231" s="320"/>
      <c r="M231" s="320"/>
      <c r="N231" s="320"/>
      <c r="O231" s="320"/>
    </row>
    <row r="234" spans="2:15" x14ac:dyDescent="0.35">
      <c r="C234" s="309"/>
      <c r="D234" s="309"/>
      <c r="E234" s="309"/>
      <c r="F234" s="309"/>
      <c r="G234" s="309"/>
      <c r="H234" s="309"/>
      <c r="I234" s="309"/>
      <c r="J234" s="309"/>
      <c r="K234" s="309"/>
      <c r="L234" s="309"/>
      <c r="M234" s="309"/>
      <c r="N234" s="309"/>
    </row>
    <row r="235" spans="2:15" ht="15.5" x14ac:dyDescent="0.35">
      <c r="B235" s="334"/>
      <c r="C235" s="334"/>
      <c r="D235" s="334"/>
      <c r="E235" s="334"/>
      <c r="F235" s="334"/>
      <c r="G235" s="334"/>
      <c r="H235" s="334"/>
      <c r="I235" s="334"/>
      <c r="J235" s="334"/>
      <c r="K235" s="334"/>
      <c r="L235" s="334"/>
      <c r="M235" s="334"/>
      <c r="N235" s="334"/>
    </row>
    <row r="236" spans="2:15" ht="15.5" x14ac:dyDescent="0.35">
      <c r="B236" s="334"/>
      <c r="C236" s="334"/>
      <c r="D236" s="334"/>
      <c r="E236" s="334"/>
      <c r="F236" s="334"/>
      <c r="G236" s="334"/>
      <c r="H236" s="334"/>
      <c r="I236" s="334"/>
      <c r="J236" s="334"/>
      <c r="K236" s="334"/>
      <c r="L236" s="334"/>
      <c r="M236" s="334"/>
      <c r="N236" s="334"/>
    </row>
    <row r="237" spans="2:15" ht="15.5" x14ac:dyDescent="0.35">
      <c r="B237" s="334"/>
      <c r="C237" s="334"/>
      <c r="D237" s="334"/>
      <c r="E237" s="334"/>
      <c r="F237" s="334"/>
      <c r="G237" s="334"/>
      <c r="H237" s="334"/>
      <c r="I237" s="334"/>
      <c r="J237" s="334"/>
      <c r="K237" s="334"/>
      <c r="L237" s="334"/>
      <c r="M237" s="334"/>
      <c r="N237" s="334"/>
    </row>
    <row r="238" spans="2:15" ht="15.5" x14ac:dyDescent="0.35">
      <c r="B238" s="334"/>
      <c r="C238" s="334"/>
      <c r="D238" s="334"/>
      <c r="E238" s="334"/>
      <c r="F238" s="334"/>
      <c r="G238" s="334"/>
      <c r="H238" s="334"/>
      <c r="I238" s="334"/>
      <c r="J238" s="334"/>
      <c r="K238" s="334"/>
      <c r="L238" s="334"/>
      <c r="M238" s="334"/>
      <c r="N238" s="334"/>
    </row>
    <row r="239" spans="2:15" ht="15.5" x14ac:dyDescent="0.35">
      <c r="B239" s="334"/>
      <c r="C239" s="334"/>
      <c r="D239" s="334"/>
      <c r="E239" s="334"/>
      <c r="F239" s="334"/>
      <c r="G239" s="334"/>
      <c r="H239" s="334"/>
      <c r="I239" s="334"/>
      <c r="J239" s="334"/>
      <c r="K239" s="334"/>
      <c r="L239" s="334"/>
      <c r="M239" s="334"/>
      <c r="N239" s="334"/>
    </row>
    <row r="240" spans="2:15" x14ac:dyDescent="0.35">
      <c r="K240" s="309"/>
      <c r="L240" s="309"/>
      <c r="M240" s="309"/>
      <c r="N240" s="309"/>
    </row>
    <row r="274" spans="2:15" ht="15" thickBot="1" x14ac:dyDescent="0.4"/>
    <row r="275" spans="2:15" ht="16" thickBot="1" x14ac:dyDescent="0.4">
      <c r="B275" s="334"/>
      <c r="C275" s="334"/>
      <c r="D275" s="334"/>
      <c r="E275" s="334"/>
      <c r="F275" s="334"/>
      <c r="G275" s="334"/>
      <c r="H275" s="334"/>
      <c r="I275" s="334"/>
      <c r="J275" s="334"/>
      <c r="K275" s="334"/>
      <c r="L275" s="334"/>
      <c r="M275" s="334"/>
      <c r="N275" s="334"/>
      <c r="O275" s="710"/>
    </row>
    <row r="276" spans="2:15" x14ac:dyDescent="0.35">
      <c r="K276" s="309"/>
      <c r="L276" s="309"/>
      <c r="M276" s="309"/>
      <c r="N276" s="309"/>
    </row>
  </sheetData>
  <conditionalFormatting sqref="W51:AB51 HO147:IA147 HO157:IA161 IA148:IA156 W8:AH22 K145 I145 W36:AI50 AG145:AR146 C275:N277 AG148:AR149 AE152:AE163 W152:AD155 W148:AE149 AE147 AS149 BK147:BW148 D180:I182 D183:D198 BQ155:BQ156 BR156:BS156 BT157:BU168 BR169:BU169 BM170:BV170 BK149:BL150 BL155 BS149:BW150 BW151:BW162 BK155:BK164 BL159:BL171">
    <cfRule type="cellIs" dxfId="101" priority="100" operator="greaterThan">
      <formula>89.9</formula>
    </cfRule>
  </conditionalFormatting>
  <conditionalFormatting sqref="AC51:AI51">
    <cfRule type="cellIs" dxfId="100" priority="99" operator="greaterThan">
      <formula>89.9</formula>
    </cfRule>
  </conditionalFormatting>
  <conditionalFormatting sqref="CY8:DK23">
    <cfRule type="cellIs" dxfId="99" priority="98" operator="greaterThan">
      <formula>89.9</formula>
    </cfRule>
  </conditionalFormatting>
  <conditionalFormatting sqref="EM23:ER23 EM8:EY22">
    <cfRule type="cellIs" dxfId="98" priority="97" operator="greaterThan">
      <formula>89.9</formula>
    </cfRule>
  </conditionalFormatting>
  <conditionalFormatting sqref="ES23:EY23">
    <cfRule type="cellIs" dxfId="97" priority="96" operator="greaterThan">
      <formula>89.9</formula>
    </cfRule>
  </conditionalFormatting>
  <conditionalFormatting sqref="GA23:GF23 GA24:GL28 GA8:GM22">
    <cfRule type="cellIs" dxfId="96" priority="95" operator="greaterThan">
      <formula>89.9</formula>
    </cfRule>
  </conditionalFormatting>
  <conditionalFormatting sqref="GG23:GM23">
    <cfRule type="cellIs" dxfId="95" priority="94" operator="greaterThan">
      <formula>89.9</formula>
    </cfRule>
  </conditionalFormatting>
  <conditionalFormatting sqref="HO23:HT23 HO24:HZ28 HO8:IA22">
    <cfRule type="cellIs" dxfId="94" priority="93" operator="greaterThan">
      <formula>89.9</formula>
    </cfRule>
  </conditionalFormatting>
  <conditionalFormatting sqref="HU23:IA23">
    <cfRule type="cellIs" dxfId="93" priority="92" operator="greaterThan">
      <formula>89.9</formula>
    </cfRule>
  </conditionalFormatting>
  <conditionalFormatting sqref="JJ23:JO23 JC23:JH23 JC24:JN28 JC8:JO22">
    <cfRule type="cellIs" dxfId="92" priority="91" operator="greaterThan">
      <formula>89.9</formula>
    </cfRule>
  </conditionalFormatting>
  <conditionalFormatting sqref="JI23">
    <cfRule type="cellIs" dxfId="91" priority="90" operator="greaterThan">
      <formula>89.9</formula>
    </cfRule>
  </conditionalFormatting>
  <conditionalFormatting sqref="AC23:AI23">
    <cfRule type="cellIs" dxfId="90" priority="101" operator="greaterThan">
      <formula>89.9</formula>
    </cfRule>
  </conditionalFormatting>
  <conditionalFormatting sqref="W23:AB23">
    <cfRule type="cellIs" dxfId="89" priority="102" operator="greaterThan">
      <formula>89.9</formula>
    </cfRule>
  </conditionalFormatting>
  <conditionalFormatting sqref="BQ23:BW23">
    <cfRule type="cellIs" dxfId="88" priority="88" operator="greaterThan">
      <formula>89.9</formula>
    </cfRule>
  </conditionalFormatting>
  <conditionalFormatting sqref="BK23:BP23 BK8:BV22">
    <cfRule type="cellIs" dxfId="87" priority="89" operator="greaterThan">
      <formula>89.9</formula>
    </cfRule>
  </conditionalFormatting>
  <conditionalFormatting sqref="BK51:BP51 BK36:BW50">
    <cfRule type="cellIs" dxfId="86" priority="87" operator="greaterThan">
      <formula>89.9</formula>
    </cfRule>
  </conditionalFormatting>
  <conditionalFormatting sqref="BQ51:BW51">
    <cfRule type="cellIs" dxfId="85" priority="86" operator="greaterThan">
      <formula>89.9</formula>
    </cfRule>
  </conditionalFormatting>
  <conditionalFormatting sqref="CY36:DK51">
    <cfRule type="cellIs" dxfId="84" priority="85" operator="greaterThan">
      <formula>89.9</formula>
    </cfRule>
  </conditionalFormatting>
  <conditionalFormatting sqref="EM51:ER51 EM36:EY50">
    <cfRule type="cellIs" dxfId="83" priority="84" operator="greaterThan">
      <formula>89.9</formula>
    </cfRule>
  </conditionalFormatting>
  <conditionalFormatting sqref="ES51:EY51">
    <cfRule type="cellIs" dxfId="82" priority="83" operator="greaterThan">
      <formula>89.9</formula>
    </cfRule>
  </conditionalFormatting>
  <conditionalFormatting sqref="GA51:GF51 GA36:GM50">
    <cfRule type="cellIs" dxfId="81" priority="82" operator="greaterThan">
      <formula>89.9</formula>
    </cfRule>
  </conditionalFormatting>
  <conditionalFormatting sqref="GG51:GM51">
    <cfRule type="cellIs" dxfId="80" priority="81" operator="greaterThan">
      <formula>89.9</formula>
    </cfRule>
  </conditionalFormatting>
  <conditionalFormatting sqref="HO51:HT51 HO52:HZ56 HO36:IA50">
    <cfRule type="cellIs" dxfId="79" priority="80" operator="greaterThan">
      <formula>89.9</formula>
    </cfRule>
  </conditionalFormatting>
  <conditionalFormatting sqref="HU51:IA51">
    <cfRule type="cellIs" dxfId="78" priority="79" operator="greaterThan">
      <formula>89.9</formula>
    </cfRule>
  </conditionalFormatting>
  <conditionalFormatting sqref="AI80 W80:AB80 W65:AI79">
    <cfRule type="cellIs" dxfId="77" priority="78" operator="greaterThan">
      <formula>89.9</formula>
    </cfRule>
  </conditionalFormatting>
  <conditionalFormatting sqref="AC80:AH80">
    <cfRule type="cellIs" dxfId="76" priority="77" operator="greaterThan">
      <formula>89.9</formula>
    </cfRule>
  </conditionalFormatting>
  <conditionalFormatting sqref="BW80 BK80:BP80 BK65:BW79">
    <cfRule type="cellIs" dxfId="75" priority="76" operator="greaterThan">
      <formula>89.9</formula>
    </cfRule>
  </conditionalFormatting>
  <conditionalFormatting sqref="BQ80:BV80">
    <cfRule type="cellIs" dxfId="74" priority="75" operator="greaterThan">
      <formula>89.9</formula>
    </cfRule>
  </conditionalFormatting>
  <conditionalFormatting sqref="DK80 CY80:DD80 CY65:DK79">
    <cfRule type="cellIs" dxfId="73" priority="74" operator="greaterThan">
      <formula>89.9</formula>
    </cfRule>
  </conditionalFormatting>
  <conditionalFormatting sqref="DE80:DJ80">
    <cfRule type="cellIs" dxfId="72" priority="73" operator="greaterThan">
      <formula>89.9</formula>
    </cfRule>
  </conditionalFormatting>
  <conditionalFormatting sqref="EY80 EM80:ER80 EM65:EY79">
    <cfRule type="cellIs" dxfId="71" priority="72" operator="greaterThan">
      <formula>89.9</formula>
    </cfRule>
  </conditionalFormatting>
  <conditionalFormatting sqref="ES80:EX80">
    <cfRule type="cellIs" dxfId="70" priority="71" operator="greaterThan">
      <formula>89.9</formula>
    </cfRule>
  </conditionalFormatting>
  <conditionalFormatting sqref="GM80 GA80:GF80 GA65:GM79">
    <cfRule type="cellIs" dxfId="69" priority="70" operator="greaterThan">
      <formula>89.9</formula>
    </cfRule>
  </conditionalFormatting>
  <conditionalFormatting sqref="GG80:GL80">
    <cfRule type="cellIs" dxfId="68" priority="69" operator="greaterThan">
      <formula>89.9</formula>
    </cfRule>
  </conditionalFormatting>
  <conditionalFormatting sqref="IA80 HO80:HT80 HO65:IA79">
    <cfRule type="cellIs" dxfId="67" priority="68" operator="greaterThan">
      <formula>89.9</formula>
    </cfRule>
  </conditionalFormatting>
  <conditionalFormatting sqref="HU80:HZ80">
    <cfRule type="cellIs" dxfId="66" priority="67" operator="greaterThan">
      <formula>89.9</formula>
    </cfRule>
  </conditionalFormatting>
  <conditionalFormatting sqref="AI107 W107:AB107 W92:AI106">
    <cfRule type="cellIs" dxfId="65" priority="66" operator="greaterThan">
      <formula>89.9</formula>
    </cfRule>
  </conditionalFormatting>
  <conditionalFormatting sqref="AC107:AH107">
    <cfRule type="cellIs" dxfId="64" priority="65" operator="greaterThan">
      <formula>89.9</formula>
    </cfRule>
  </conditionalFormatting>
  <conditionalFormatting sqref="BW107 BK107:BP107 BK92:BW106">
    <cfRule type="cellIs" dxfId="63" priority="64" operator="greaterThan">
      <formula>89.9</formula>
    </cfRule>
  </conditionalFormatting>
  <conditionalFormatting sqref="BQ107:BV107">
    <cfRule type="cellIs" dxfId="62" priority="63" operator="greaterThan">
      <formula>89.9</formula>
    </cfRule>
  </conditionalFormatting>
  <conditionalFormatting sqref="DI107:DK107 CY107:DD107 CY92:DK106">
    <cfRule type="cellIs" dxfId="61" priority="62" operator="greaterThan">
      <formula>89.9</formula>
    </cfRule>
  </conditionalFormatting>
  <conditionalFormatting sqref="DE107:DH107">
    <cfRule type="cellIs" dxfId="60" priority="61" operator="greaterThan">
      <formula>89.9</formula>
    </cfRule>
  </conditionalFormatting>
  <conditionalFormatting sqref="EY107 EM107:ER107 EM92:EY106">
    <cfRule type="cellIs" dxfId="59" priority="60" operator="greaterThan">
      <formula>89.9</formula>
    </cfRule>
  </conditionalFormatting>
  <conditionalFormatting sqref="ES107:EX107">
    <cfRule type="cellIs" dxfId="58" priority="59" operator="greaterThan">
      <formula>89.9</formula>
    </cfRule>
  </conditionalFormatting>
  <conditionalFormatting sqref="GM107 GA107:GF107 GA92:GM106">
    <cfRule type="cellIs" dxfId="57" priority="58" operator="greaterThan">
      <formula>89.9</formula>
    </cfRule>
  </conditionalFormatting>
  <conditionalFormatting sqref="GG107:GL107">
    <cfRule type="cellIs" dxfId="56" priority="57" operator="greaterThan">
      <formula>89.9</formula>
    </cfRule>
  </conditionalFormatting>
  <conditionalFormatting sqref="IA107 HO107:HT107 HO92:IA106">
    <cfRule type="cellIs" dxfId="55" priority="56" operator="greaterThan">
      <formula>89.9</formula>
    </cfRule>
  </conditionalFormatting>
  <conditionalFormatting sqref="HU107:HZ107">
    <cfRule type="cellIs" dxfId="54" priority="55" operator="greaterThan">
      <formula>89.9</formula>
    </cfRule>
  </conditionalFormatting>
  <conditionalFormatting sqref="W135:AB135 W120:AI134">
    <cfRule type="cellIs" dxfId="53" priority="54" operator="greaterThan">
      <formula>89.9</formula>
    </cfRule>
  </conditionalFormatting>
  <conditionalFormatting sqref="AC135:AI135">
    <cfRule type="cellIs" dxfId="52" priority="53" operator="greaterThan">
      <formula>89.9</formula>
    </cfRule>
  </conditionalFormatting>
  <conditionalFormatting sqref="BK135:BP135 BK120:BW134">
    <cfRule type="cellIs" dxfId="51" priority="52" operator="greaterThan">
      <formula>89.9</formula>
    </cfRule>
  </conditionalFormatting>
  <conditionalFormatting sqref="BQ135:BW135">
    <cfRule type="cellIs" dxfId="50" priority="51" operator="greaterThan">
      <formula>89.9</formula>
    </cfRule>
  </conditionalFormatting>
  <conditionalFormatting sqref="CY135:DD135 CY120:DK134">
    <cfRule type="cellIs" dxfId="49" priority="50" operator="greaterThan">
      <formula>89.9</formula>
    </cfRule>
  </conditionalFormatting>
  <conditionalFormatting sqref="DE135:DK135">
    <cfRule type="cellIs" dxfId="48" priority="49" operator="greaterThan">
      <formula>89.9</formula>
    </cfRule>
  </conditionalFormatting>
  <conditionalFormatting sqref="EM135:ER135 EM120:EY134">
    <cfRule type="cellIs" dxfId="47" priority="48" operator="greaterThan">
      <formula>89.9</formula>
    </cfRule>
  </conditionalFormatting>
  <conditionalFormatting sqref="ES135:EY135">
    <cfRule type="cellIs" dxfId="46" priority="47" operator="greaterThan">
      <formula>89.9</formula>
    </cfRule>
  </conditionalFormatting>
  <conditionalFormatting sqref="GA135:GF135 GA120:GM134">
    <cfRule type="cellIs" dxfId="45" priority="46" operator="greaterThan">
      <formula>89.9</formula>
    </cfRule>
  </conditionalFormatting>
  <conditionalFormatting sqref="GG135:GM135">
    <cfRule type="cellIs" dxfId="44" priority="45" operator="greaterThan">
      <formula>89.9</formula>
    </cfRule>
  </conditionalFormatting>
  <conditionalFormatting sqref="HO135:HT135 HO120:IA134">
    <cfRule type="cellIs" dxfId="43" priority="44" operator="greaterThan">
      <formula>89.9</formula>
    </cfRule>
  </conditionalFormatting>
  <conditionalFormatting sqref="HU135:IA135">
    <cfRule type="cellIs" dxfId="42" priority="43" operator="greaterThan">
      <formula>89.9</formula>
    </cfRule>
  </conditionalFormatting>
  <conditionalFormatting sqref="AE164:AE169">
    <cfRule type="cellIs" dxfId="41" priority="42" operator="greaterThan">
      <formula>89.9</formula>
    </cfRule>
  </conditionalFormatting>
  <conditionalFormatting sqref="DF162:DK162 CY162:DD162 CY163:DJ167 CY147:DK161">
    <cfRule type="cellIs" dxfId="40" priority="41" operator="greaterThan">
      <formula>89.9</formula>
    </cfRule>
  </conditionalFormatting>
  <conditionalFormatting sqref="DE162">
    <cfRule type="cellIs" dxfId="39" priority="40" operator="greaterThan">
      <formula>89.9</formula>
    </cfRule>
  </conditionalFormatting>
  <conditionalFormatting sqref="ET162:EY162 EM162:ER162 EM163:EX167 EM147:EY161">
    <cfRule type="cellIs" dxfId="38" priority="39" operator="greaterThan">
      <formula>89.9</formula>
    </cfRule>
  </conditionalFormatting>
  <conditionalFormatting sqref="ES162">
    <cfRule type="cellIs" dxfId="37" priority="38" operator="greaterThan">
      <formula>89.9</formula>
    </cfRule>
  </conditionalFormatting>
  <conditionalFormatting sqref="GH162:GM162 GA162:GF162 GA163:GL167 GA147:GM161">
    <cfRule type="cellIs" dxfId="36" priority="37" operator="greaterThan">
      <formula>89.9</formula>
    </cfRule>
  </conditionalFormatting>
  <conditionalFormatting sqref="GG162">
    <cfRule type="cellIs" dxfId="35" priority="36" operator="greaterThan">
      <formula>89.9</formula>
    </cfRule>
  </conditionalFormatting>
  <conditionalFormatting sqref="HV162:IA162 HO162:HT162 HO163:HZ167">
    <cfRule type="cellIs" dxfId="34" priority="35" operator="greaterThan">
      <formula>89.9</formula>
    </cfRule>
  </conditionalFormatting>
  <conditionalFormatting sqref="HU162">
    <cfRule type="cellIs" dxfId="33" priority="34" operator="greaterThan">
      <formula>89.9</formula>
    </cfRule>
  </conditionalFormatting>
  <conditionalFormatting sqref="BK108:BV112">
    <cfRule type="cellIs" dxfId="32" priority="8" operator="greaterThan">
      <formula>89.9</formula>
    </cfRule>
  </conditionalFormatting>
  <conditionalFormatting sqref="BW8:BW22">
    <cfRule type="cellIs" dxfId="31" priority="33" operator="greaterThan">
      <formula>89.9</formula>
    </cfRule>
  </conditionalFormatting>
  <conditionalFormatting sqref="W136:AH140">
    <cfRule type="cellIs" dxfId="30" priority="6" operator="greaterThan">
      <formula>89.9</formula>
    </cfRule>
  </conditionalFormatting>
  <conditionalFormatting sqref="AI8:AI22">
    <cfRule type="cellIs" dxfId="29" priority="32" operator="greaterThan">
      <formula>89.9</formula>
    </cfRule>
  </conditionalFormatting>
  <conditionalFormatting sqref="EM24:EX28">
    <cfRule type="cellIs" dxfId="28" priority="31" operator="greaterThan">
      <formula>89.9</formula>
    </cfRule>
  </conditionalFormatting>
  <conditionalFormatting sqref="CY24:DJ28">
    <cfRule type="cellIs" dxfId="27" priority="30" operator="greaterThan">
      <formula>89.9</formula>
    </cfRule>
  </conditionalFormatting>
  <conditionalFormatting sqref="BK24:BV28">
    <cfRule type="cellIs" dxfId="26" priority="29" operator="greaterThan">
      <formula>89.9</formula>
    </cfRule>
  </conditionalFormatting>
  <conditionalFormatting sqref="W24:AH28">
    <cfRule type="cellIs" dxfId="25" priority="28" operator="greaterThan">
      <formula>89.9</formula>
    </cfRule>
  </conditionalFormatting>
  <conditionalFormatting sqref="W108:AH112">
    <cfRule type="cellIs" dxfId="24" priority="5" operator="greaterThan">
      <formula>89.9</formula>
    </cfRule>
  </conditionalFormatting>
  <conditionalFormatting sqref="W52:AH56">
    <cfRule type="cellIs" dxfId="23" priority="27" operator="greaterThan">
      <formula>89.9</formula>
    </cfRule>
  </conditionalFormatting>
  <conditionalFormatting sqref="W81:AH85">
    <cfRule type="cellIs" dxfId="22" priority="26" operator="greaterThan">
      <formula>89.9</formula>
    </cfRule>
  </conditionalFormatting>
  <conditionalFormatting sqref="BK52:BV56">
    <cfRule type="cellIs" dxfId="21" priority="25" operator="greaterThan">
      <formula>89.9</formula>
    </cfRule>
  </conditionalFormatting>
  <conditionalFormatting sqref="BK81:BV85">
    <cfRule type="cellIs" dxfId="20" priority="24" operator="greaterThan">
      <formula>89.9</formula>
    </cfRule>
  </conditionalFormatting>
  <conditionalFormatting sqref="CY52:DJ56">
    <cfRule type="cellIs" dxfId="19" priority="23" operator="greaterThan">
      <formula>89.9</formula>
    </cfRule>
  </conditionalFormatting>
  <conditionalFormatting sqref="CY81:DJ85">
    <cfRule type="cellIs" dxfId="18" priority="22" operator="greaterThan">
      <formula>89.9</formula>
    </cfRule>
  </conditionalFormatting>
  <conditionalFormatting sqref="EM81:EX85">
    <cfRule type="cellIs" dxfId="17" priority="21" operator="greaterThan">
      <formula>89.9</formula>
    </cfRule>
  </conditionalFormatting>
  <conditionalFormatting sqref="EM52:EX56">
    <cfRule type="cellIs" dxfId="16" priority="20" operator="greaterThan">
      <formula>89.9</formula>
    </cfRule>
  </conditionalFormatting>
  <conditionalFormatting sqref="GA52:GL56">
    <cfRule type="cellIs" dxfId="15" priority="19" operator="greaterThan">
      <formula>89.9</formula>
    </cfRule>
  </conditionalFormatting>
  <conditionalFormatting sqref="GA81:GL85">
    <cfRule type="cellIs" dxfId="14" priority="18" operator="greaterThan">
      <formula>89.9</formula>
    </cfRule>
  </conditionalFormatting>
  <conditionalFormatting sqref="HO81:HZ85">
    <cfRule type="cellIs" dxfId="13" priority="17" operator="greaterThan">
      <formula>89.9</formula>
    </cfRule>
  </conditionalFormatting>
  <conditionalFormatting sqref="HO108:HZ112">
    <cfRule type="cellIs" dxfId="12" priority="16" operator="greaterThan">
      <formula>89.9</formula>
    </cfRule>
  </conditionalFormatting>
  <conditionalFormatting sqref="HO136:HZ140">
    <cfRule type="cellIs" dxfId="11" priority="15" operator="greaterThan">
      <formula>89.9</formula>
    </cfRule>
  </conditionalFormatting>
  <conditionalFormatting sqref="GA108:GL112">
    <cfRule type="cellIs" dxfId="10" priority="14" operator="greaterThan">
      <formula>89.9</formula>
    </cfRule>
  </conditionalFormatting>
  <conditionalFormatting sqref="GA136:GL140">
    <cfRule type="cellIs" dxfId="9" priority="13" operator="greaterThan">
      <formula>89.9</formula>
    </cfRule>
  </conditionalFormatting>
  <conditionalFormatting sqref="EM108:EX112">
    <cfRule type="cellIs" dxfId="8" priority="12" operator="greaterThan">
      <formula>89.9</formula>
    </cfRule>
  </conditionalFormatting>
  <conditionalFormatting sqref="EM136:EX140">
    <cfRule type="cellIs" dxfId="7" priority="11" operator="greaterThan">
      <formula>89.9</formula>
    </cfRule>
  </conditionalFormatting>
  <conditionalFormatting sqref="CY136:DJ140">
    <cfRule type="cellIs" dxfId="6" priority="10" operator="greaterThan">
      <formula>89.9</formula>
    </cfRule>
  </conditionalFormatting>
  <conditionalFormatting sqref="CY108:DJ112">
    <cfRule type="cellIs" dxfId="5" priority="9" operator="greaterThan">
      <formula>89.9</formula>
    </cfRule>
  </conditionalFormatting>
  <conditionalFormatting sqref="BK136:BV140">
    <cfRule type="cellIs" dxfId="4" priority="7" operator="greaterThan">
      <formula>89.9</formula>
    </cfRule>
  </conditionalFormatting>
  <conditionalFormatting sqref="BP155:BP156">
    <cfRule type="cellIs" dxfId="3" priority="4" operator="greaterThan">
      <formula>89.9</formula>
    </cfRule>
  </conditionalFormatting>
  <conditionalFormatting sqref="BV155">
    <cfRule type="cellIs" dxfId="2" priority="3" operator="greaterThan">
      <formula>89.9</formula>
    </cfRule>
  </conditionalFormatting>
  <conditionalFormatting sqref="BV156">
    <cfRule type="cellIs" dxfId="1" priority="2" operator="greaterThan">
      <formula>89.9</formula>
    </cfRule>
  </conditionalFormatting>
  <conditionalFormatting sqref="BH186:BM186">
    <cfRule type="cellIs" dxfId="0" priority="1" operator="greaterThan">
      <formula>89.9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tabSelected="1" zoomScale="40" zoomScaleNormal="40" workbookViewId="0">
      <selection activeCell="C11" sqref="C11"/>
    </sheetView>
  </sheetViews>
  <sheetFormatPr baseColWidth="10" defaultRowHeight="14.5" x14ac:dyDescent="0.35"/>
  <cols>
    <col min="1" max="1" width="8.36328125" customWidth="1"/>
    <col min="2" max="2" width="11.1796875" bestFit="1" customWidth="1"/>
    <col min="3" max="3" width="10.81640625" customWidth="1"/>
    <col min="4" max="4" width="9.81640625" customWidth="1"/>
    <col min="5" max="5" width="8.90625" customWidth="1"/>
    <col min="6" max="6" width="8.81640625" customWidth="1"/>
    <col min="7" max="7" width="8.453125" customWidth="1"/>
    <col min="8" max="8" width="9.81640625" customWidth="1"/>
    <col min="9" max="9" width="10.08984375" customWidth="1"/>
    <col min="11" max="11" width="13.453125" customWidth="1"/>
    <col min="12" max="12" width="6.453125" customWidth="1"/>
    <col min="13" max="13" width="12.81640625" customWidth="1"/>
    <col min="26" max="26" width="8.54296875" customWidth="1"/>
    <col min="27" max="27" width="8.81640625" customWidth="1"/>
    <col min="28" max="28" width="20.54296875" customWidth="1"/>
  </cols>
  <sheetData>
    <row r="1" spans="1:27" ht="26" x14ac:dyDescent="0.6">
      <c r="F1" s="713" t="s">
        <v>273</v>
      </c>
    </row>
    <row r="2" spans="1:27" ht="15" thickBot="1" x14ac:dyDescent="0.4">
      <c r="C2" t="s">
        <v>97</v>
      </c>
      <c r="N2" t="s">
        <v>97</v>
      </c>
    </row>
    <row r="3" spans="1:27" ht="15" thickBot="1" x14ac:dyDescent="0.4">
      <c r="A3" t="s">
        <v>97</v>
      </c>
      <c r="F3" t="s">
        <v>274</v>
      </c>
      <c r="O3" t="s">
        <v>275</v>
      </c>
      <c r="R3" s="325" t="s">
        <v>276</v>
      </c>
      <c r="S3" t="s">
        <v>275</v>
      </c>
      <c r="W3" s="325" t="s">
        <v>277</v>
      </c>
    </row>
    <row r="4" spans="1:27" ht="15" thickBot="1" x14ac:dyDescent="0.4">
      <c r="B4" s="687" t="s">
        <v>93</v>
      </c>
      <c r="C4" s="630" t="s">
        <v>278</v>
      </c>
      <c r="D4" s="714">
        <v>1</v>
      </c>
      <c r="E4" s="715">
        <v>2</v>
      </c>
      <c r="F4" s="714">
        <v>3</v>
      </c>
      <c r="G4" s="715">
        <v>4</v>
      </c>
      <c r="H4" s="714">
        <v>5</v>
      </c>
      <c r="I4" s="715" t="s">
        <v>279</v>
      </c>
      <c r="J4" s="630" t="s">
        <v>280</v>
      </c>
      <c r="M4" s="687" t="s">
        <v>93</v>
      </c>
      <c r="N4" s="630" t="s">
        <v>278</v>
      </c>
      <c r="O4" s="325" t="s">
        <v>281</v>
      </c>
      <c r="P4" s="325" t="s">
        <v>282</v>
      </c>
      <c r="Q4" s="328" t="s">
        <v>283</v>
      </c>
      <c r="R4" s="328" t="s">
        <v>281</v>
      </c>
      <c r="S4" s="327" t="s">
        <v>282</v>
      </c>
      <c r="T4" s="327" t="s">
        <v>283</v>
      </c>
      <c r="U4" s="412" t="s">
        <v>284</v>
      </c>
      <c r="V4" s="325" t="s">
        <v>276</v>
      </c>
      <c r="W4" s="327" t="s">
        <v>281</v>
      </c>
      <c r="X4" s="325" t="s">
        <v>282</v>
      </c>
      <c r="Y4" s="325" t="s">
        <v>283</v>
      </c>
      <c r="Z4" s="328" t="s">
        <v>285</v>
      </c>
      <c r="AA4" s="630" t="s">
        <v>286</v>
      </c>
    </row>
    <row r="5" spans="1:27" x14ac:dyDescent="0.35">
      <c r="B5" s="687">
        <v>6</v>
      </c>
      <c r="C5" s="630" t="s">
        <v>88</v>
      </c>
      <c r="D5" s="716"/>
      <c r="E5" s="717"/>
      <c r="F5" s="717"/>
      <c r="G5" s="717"/>
      <c r="H5" s="717"/>
      <c r="I5" s="717"/>
      <c r="J5" s="34"/>
      <c r="M5" s="630"/>
      <c r="N5" s="630" t="s">
        <v>88</v>
      </c>
      <c r="R5" s="718"/>
      <c r="S5" s="719"/>
      <c r="T5" s="719"/>
      <c r="U5" s="720"/>
      <c r="W5" s="721"/>
      <c r="X5" s="722"/>
      <c r="Y5" s="723"/>
      <c r="Z5" s="44"/>
      <c r="AA5" s="34"/>
    </row>
    <row r="6" spans="1:27" x14ac:dyDescent="0.35">
      <c r="B6" s="44">
        <v>7</v>
      </c>
      <c r="C6" s="34" t="s">
        <v>287</v>
      </c>
      <c r="D6" s="718">
        <v>2.1666666666666665</v>
      </c>
      <c r="E6" s="719">
        <v>0.16666666666666666</v>
      </c>
      <c r="F6" s="719">
        <v>0.16666666666666666</v>
      </c>
      <c r="G6" s="719">
        <v>0.20833333333333334</v>
      </c>
      <c r="H6" s="719">
        <v>4.1666666666666664E-2</v>
      </c>
      <c r="I6" s="719">
        <v>0.375</v>
      </c>
      <c r="J6" s="724">
        <f>SUM(D6:I6)</f>
        <v>3.1249999999999996</v>
      </c>
      <c r="M6" s="34"/>
      <c r="N6" s="34" t="s">
        <v>288</v>
      </c>
      <c r="O6" s="719">
        <f>D6+E6</f>
        <v>2.333333333333333</v>
      </c>
      <c r="P6" s="719">
        <f>F6</f>
        <v>0.16666666666666666</v>
      </c>
      <c r="Q6" s="719">
        <f>G6+H6</f>
        <v>0.25</v>
      </c>
      <c r="R6" s="718">
        <f>O6*1</f>
        <v>2.333333333333333</v>
      </c>
      <c r="S6" s="719">
        <f>P6*2</f>
        <v>0.33333333333333331</v>
      </c>
      <c r="T6" s="719">
        <f>Q6*3</f>
        <v>0.75</v>
      </c>
      <c r="U6" s="720">
        <f>SUM(R6:T6)</f>
        <v>3.4166666666666665</v>
      </c>
      <c r="V6">
        <f>82*60</f>
        <v>4920</v>
      </c>
      <c r="W6" s="718">
        <f t="shared" ref="W6:W16" si="0">O6/4</f>
        <v>0.58333333333333326</v>
      </c>
      <c r="X6" s="719">
        <f t="shared" ref="X6:X16" si="1">P6/4</f>
        <v>4.1666666666666664E-2</v>
      </c>
      <c r="Y6" s="720">
        <f t="shared" ref="Y6:Y16" si="2">Q6/4</f>
        <v>6.25E-2</v>
      </c>
      <c r="Z6" s="718">
        <f>U6/4</f>
        <v>0.85416666666666663</v>
      </c>
      <c r="AA6" s="34">
        <f>V6/4</f>
        <v>1230</v>
      </c>
    </row>
    <row r="7" spans="1:27" x14ac:dyDescent="0.35">
      <c r="B7" s="44">
        <v>8</v>
      </c>
      <c r="C7" s="34" t="s">
        <v>86</v>
      </c>
      <c r="D7" s="718">
        <v>0.45833333333333331</v>
      </c>
      <c r="E7" s="719">
        <v>0</v>
      </c>
      <c r="F7" s="719">
        <v>4.1666666666666664E-2</v>
      </c>
      <c r="G7" s="719">
        <v>4.1666666666666664E-2</v>
      </c>
      <c r="H7" s="719">
        <v>0</v>
      </c>
      <c r="I7" s="719">
        <v>7.2916666666666671E-2</v>
      </c>
      <c r="J7" s="724">
        <f t="shared" ref="J7:J10" si="3">SUM(D7:I7)</f>
        <v>0.61458333333333326</v>
      </c>
      <c r="M7" s="34"/>
      <c r="N7" s="34" t="s">
        <v>85</v>
      </c>
      <c r="O7" s="719">
        <f t="shared" ref="O7:O16" si="4">D7+E7</f>
        <v>0.45833333333333331</v>
      </c>
      <c r="P7" s="719">
        <f t="shared" ref="P7:P16" si="5">F7</f>
        <v>4.1666666666666664E-2</v>
      </c>
      <c r="Q7" s="719">
        <f t="shared" ref="Q7:Q16" si="6">G7+H7</f>
        <v>4.1666666666666664E-2</v>
      </c>
      <c r="R7" s="718">
        <f t="shared" ref="R7:R16" si="7">O7*1</f>
        <v>0.45833333333333331</v>
      </c>
      <c r="S7" s="719">
        <f t="shared" ref="S7:S16" si="8">P7*2</f>
        <v>8.3333333333333329E-2</v>
      </c>
      <c r="T7" s="719">
        <f t="shared" ref="T7:T16" si="9">Q7*3</f>
        <v>0.125</v>
      </c>
      <c r="U7" s="720">
        <f t="shared" ref="U7:U16" si="10">SUM(R7:T7)</f>
        <v>0.66666666666666663</v>
      </c>
      <c r="V7">
        <f>16*60</f>
        <v>960</v>
      </c>
      <c r="W7" s="718">
        <f t="shared" si="0"/>
        <v>0.11458333333333333</v>
      </c>
      <c r="X7" s="719">
        <f t="shared" si="1"/>
        <v>1.0416666666666666E-2</v>
      </c>
      <c r="Y7" s="720">
        <f t="shared" si="2"/>
        <v>1.0416666666666666E-2</v>
      </c>
      <c r="Z7" s="718">
        <f t="shared" ref="Z7:Z16" si="11">U7/4</f>
        <v>0.16666666666666666</v>
      </c>
      <c r="AA7" s="34">
        <f t="shared" ref="AA7:AA16" si="12">V7/4</f>
        <v>240</v>
      </c>
    </row>
    <row r="8" spans="1:27" x14ac:dyDescent="0.35">
      <c r="B8" s="44">
        <v>9</v>
      </c>
      <c r="C8" s="34" t="s">
        <v>288</v>
      </c>
      <c r="D8" s="718">
        <v>0.5</v>
      </c>
      <c r="E8" s="719">
        <v>8.3333333333333329E-2</v>
      </c>
      <c r="F8" s="719">
        <v>4.1666666666666664E-2</v>
      </c>
      <c r="G8" s="719">
        <v>2.7777777777777776E-2</v>
      </c>
      <c r="H8" s="719">
        <v>0</v>
      </c>
      <c r="I8" s="719">
        <v>8.3333333333333329E-2</v>
      </c>
      <c r="J8" s="724">
        <f t="shared" si="3"/>
        <v>0.73611111111111116</v>
      </c>
      <c r="M8" s="34"/>
      <c r="N8" s="34" t="s">
        <v>289</v>
      </c>
      <c r="O8" s="719">
        <f t="shared" si="4"/>
        <v>0.58333333333333337</v>
      </c>
      <c r="P8" s="719">
        <f t="shared" si="5"/>
        <v>4.1666666666666664E-2</v>
      </c>
      <c r="Q8" s="719">
        <f t="shared" si="6"/>
        <v>2.7777777777777776E-2</v>
      </c>
      <c r="R8" s="718">
        <f t="shared" si="7"/>
        <v>0.58333333333333337</v>
      </c>
      <c r="S8" s="719">
        <f t="shared" si="8"/>
        <v>8.3333333333333329E-2</v>
      </c>
      <c r="T8" s="719">
        <f t="shared" si="9"/>
        <v>8.3333333333333329E-2</v>
      </c>
      <c r="U8" s="720">
        <f t="shared" si="10"/>
        <v>0.75000000000000011</v>
      </c>
      <c r="V8">
        <f>18*60</f>
        <v>1080</v>
      </c>
      <c r="W8" s="718">
        <f t="shared" si="0"/>
        <v>0.14583333333333334</v>
      </c>
      <c r="X8" s="719">
        <f t="shared" si="1"/>
        <v>1.0416666666666666E-2</v>
      </c>
      <c r="Y8" s="720">
        <f t="shared" si="2"/>
        <v>6.9444444444444441E-3</v>
      </c>
      <c r="Z8" s="718">
        <f t="shared" si="11"/>
        <v>0.18750000000000003</v>
      </c>
      <c r="AA8" s="34">
        <f t="shared" si="12"/>
        <v>270</v>
      </c>
    </row>
    <row r="9" spans="1:27" x14ac:dyDescent="0.35">
      <c r="B9" s="44">
        <v>10</v>
      </c>
      <c r="C9" s="34" t="s">
        <v>87</v>
      </c>
      <c r="D9" s="718">
        <v>0.5</v>
      </c>
      <c r="E9" s="719">
        <v>0</v>
      </c>
      <c r="F9" s="719">
        <v>4.1666666666666664E-2</v>
      </c>
      <c r="G9" s="719">
        <v>4.1666666666666664E-2</v>
      </c>
      <c r="H9" s="719">
        <v>0</v>
      </c>
      <c r="I9" s="719">
        <v>8.3333333333333329E-2</v>
      </c>
      <c r="J9" s="724">
        <f t="shared" si="3"/>
        <v>0.66666666666666663</v>
      </c>
      <c r="M9" s="34"/>
      <c r="N9" s="34" t="s">
        <v>290</v>
      </c>
      <c r="O9" s="719">
        <f t="shared" si="4"/>
        <v>0.5</v>
      </c>
      <c r="P9" s="719">
        <f t="shared" si="5"/>
        <v>4.1666666666666664E-2</v>
      </c>
      <c r="Q9" s="719">
        <f t="shared" si="6"/>
        <v>4.1666666666666664E-2</v>
      </c>
      <c r="R9" s="718">
        <f t="shared" si="7"/>
        <v>0.5</v>
      </c>
      <c r="S9" s="719">
        <f t="shared" si="8"/>
        <v>8.3333333333333329E-2</v>
      </c>
      <c r="T9" s="719">
        <f t="shared" si="9"/>
        <v>0.125</v>
      </c>
      <c r="U9" s="720">
        <f t="shared" si="10"/>
        <v>0.70833333333333337</v>
      </c>
      <c r="V9">
        <f>17*60</f>
        <v>1020</v>
      </c>
      <c r="W9" s="718">
        <f t="shared" si="0"/>
        <v>0.125</v>
      </c>
      <c r="X9" s="719">
        <f t="shared" si="1"/>
        <v>1.0416666666666666E-2</v>
      </c>
      <c r="Y9" s="720">
        <f t="shared" si="2"/>
        <v>1.0416666666666666E-2</v>
      </c>
      <c r="Z9" s="718">
        <f t="shared" si="11"/>
        <v>0.17708333333333334</v>
      </c>
      <c r="AA9" s="34">
        <f t="shared" si="12"/>
        <v>255</v>
      </c>
    </row>
    <row r="10" spans="1:27" x14ac:dyDescent="0.35">
      <c r="B10" s="44">
        <v>11</v>
      </c>
      <c r="C10" s="34" t="s">
        <v>290</v>
      </c>
      <c r="D10" s="718">
        <v>0.375</v>
      </c>
      <c r="E10" s="719">
        <v>0</v>
      </c>
      <c r="F10" s="719">
        <v>0</v>
      </c>
      <c r="G10" s="719">
        <v>4.1666666666666664E-2</v>
      </c>
      <c r="H10" s="719">
        <v>0</v>
      </c>
      <c r="I10" s="719">
        <v>4.1666666666666664E-2</v>
      </c>
      <c r="J10" s="724">
        <f t="shared" si="3"/>
        <v>0.45833333333333337</v>
      </c>
      <c r="M10" s="34"/>
      <c r="N10" s="34" t="s">
        <v>87</v>
      </c>
      <c r="O10" s="719">
        <f t="shared" si="4"/>
        <v>0.375</v>
      </c>
      <c r="P10" s="719">
        <f t="shared" si="5"/>
        <v>0</v>
      </c>
      <c r="Q10" s="719">
        <f t="shared" si="6"/>
        <v>4.1666666666666664E-2</v>
      </c>
      <c r="R10" s="718">
        <f t="shared" si="7"/>
        <v>0.375</v>
      </c>
      <c r="S10" s="719">
        <f t="shared" si="8"/>
        <v>0</v>
      </c>
      <c r="T10" s="719">
        <f t="shared" si="9"/>
        <v>0.125</v>
      </c>
      <c r="U10" s="720">
        <f t="shared" si="10"/>
        <v>0.5</v>
      </c>
      <c r="V10">
        <f>12*60</f>
        <v>720</v>
      </c>
      <c r="W10" s="718">
        <f t="shared" si="0"/>
        <v>9.375E-2</v>
      </c>
      <c r="X10" s="719">
        <f t="shared" si="1"/>
        <v>0</v>
      </c>
      <c r="Y10" s="720">
        <f t="shared" si="2"/>
        <v>1.0416666666666666E-2</v>
      </c>
      <c r="Z10" s="718">
        <f t="shared" si="11"/>
        <v>0.125</v>
      </c>
      <c r="AA10" s="34">
        <f t="shared" si="12"/>
        <v>180</v>
      </c>
    </row>
    <row r="11" spans="1:27" x14ac:dyDescent="0.35">
      <c r="B11" s="44">
        <v>38</v>
      </c>
      <c r="C11" s="34" t="s">
        <v>291</v>
      </c>
      <c r="D11" s="718">
        <v>0.92083333333333339</v>
      </c>
      <c r="E11" s="719">
        <v>9.3055555555555544E-2</v>
      </c>
      <c r="F11" s="719">
        <v>3.3333333333333333E-2</v>
      </c>
      <c r="G11" s="719">
        <v>3.5416666666666666E-2</v>
      </c>
      <c r="H11" s="719">
        <v>1.8055555555555557E-2</v>
      </c>
      <c r="I11" s="719">
        <v>0.17291666666666666</v>
      </c>
      <c r="J11" s="724">
        <f>SUM(D11:I11)</f>
        <v>1.273611111111111</v>
      </c>
      <c r="M11" s="34">
        <v>38</v>
      </c>
      <c r="N11" s="34" t="s">
        <v>291</v>
      </c>
      <c r="O11" s="719">
        <f t="shared" si="4"/>
        <v>1.0138888888888888</v>
      </c>
      <c r="P11" s="719">
        <f t="shared" si="5"/>
        <v>3.3333333333333333E-2</v>
      </c>
      <c r="Q11" s="719">
        <f t="shared" si="6"/>
        <v>5.3472222222222227E-2</v>
      </c>
      <c r="R11" s="718">
        <f t="shared" si="7"/>
        <v>1.0138888888888888</v>
      </c>
      <c r="S11" s="719">
        <f t="shared" si="8"/>
        <v>6.6666666666666666E-2</v>
      </c>
      <c r="T11" s="719">
        <f t="shared" si="9"/>
        <v>0.16041666666666668</v>
      </c>
      <c r="U11" s="720">
        <f t="shared" si="10"/>
        <v>1.2409722222222221</v>
      </c>
      <c r="V11">
        <f>29*47</f>
        <v>1363</v>
      </c>
      <c r="W11" s="718">
        <f t="shared" si="0"/>
        <v>0.25347222222222221</v>
      </c>
      <c r="X11" s="719">
        <f t="shared" si="1"/>
        <v>8.3333333333333332E-3</v>
      </c>
      <c r="Y11" s="720">
        <f t="shared" si="2"/>
        <v>1.3368055555555557E-2</v>
      </c>
      <c r="Z11" s="718">
        <f t="shared" si="11"/>
        <v>0.31024305555555554</v>
      </c>
      <c r="AA11" s="34">
        <f t="shared" si="12"/>
        <v>340.75</v>
      </c>
    </row>
    <row r="12" spans="1:27" x14ac:dyDescent="0.35">
      <c r="B12" s="44">
        <v>39</v>
      </c>
      <c r="C12" s="319" t="s">
        <v>292</v>
      </c>
      <c r="D12" s="718">
        <v>1.5493055555555555</v>
      </c>
      <c r="E12" s="719">
        <v>0.14791666666666667</v>
      </c>
      <c r="F12" s="719">
        <v>6.9444444444444448E-2</v>
      </c>
      <c r="G12" s="719">
        <v>5.9027777777777776E-2</v>
      </c>
      <c r="H12" s="719">
        <v>2.222222222222222E-2</v>
      </c>
      <c r="I12" s="719">
        <v>0.31388888888888888</v>
      </c>
      <c r="J12" s="724">
        <f t="shared" ref="J12:J16" si="13">SUM(D12:I12)</f>
        <v>2.1618055555555555</v>
      </c>
      <c r="M12" s="34">
        <v>39</v>
      </c>
      <c r="N12" s="319" t="s">
        <v>292</v>
      </c>
      <c r="O12" s="719">
        <f t="shared" si="4"/>
        <v>1.6972222222222222</v>
      </c>
      <c r="P12" s="719">
        <f t="shared" si="5"/>
        <v>6.9444444444444448E-2</v>
      </c>
      <c r="Q12" s="719">
        <f t="shared" si="6"/>
        <v>8.1249999999999989E-2</v>
      </c>
      <c r="R12" s="718">
        <f t="shared" si="7"/>
        <v>1.6972222222222222</v>
      </c>
      <c r="S12" s="719">
        <f t="shared" si="8"/>
        <v>0.1388888888888889</v>
      </c>
      <c r="T12" s="719">
        <f t="shared" si="9"/>
        <v>0.24374999999999997</v>
      </c>
      <c r="U12" s="720">
        <f t="shared" si="10"/>
        <v>2.0798611111111112</v>
      </c>
      <c r="V12">
        <f>49*56+55</f>
        <v>2799</v>
      </c>
      <c r="W12" s="718">
        <f t="shared" si="0"/>
        <v>0.42430555555555555</v>
      </c>
      <c r="X12" s="719">
        <f t="shared" si="1"/>
        <v>1.7361111111111112E-2</v>
      </c>
      <c r="Y12" s="720">
        <f t="shared" si="2"/>
        <v>2.0312499999999997E-2</v>
      </c>
      <c r="Z12" s="718">
        <f t="shared" si="11"/>
        <v>0.51996527777777779</v>
      </c>
      <c r="AA12" s="34">
        <f t="shared" si="12"/>
        <v>699.75</v>
      </c>
    </row>
    <row r="13" spans="1:27" x14ac:dyDescent="0.35">
      <c r="B13" s="44">
        <v>40</v>
      </c>
      <c r="C13" s="34" t="s">
        <v>293</v>
      </c>
      <c r="D13" s="718">
        <v>1.2645833333333334</v>
      </c>
      <c r="E13" s="719">
        <v>0</v>
      </c>
      <c r="F13" s="719">
        <v>5.8333333333333327E-2</v>
      </c>
      <c r="G13" s="719">
        <v>4.6527777777777779E-2</v>
      </c>
      <c r="H13" s="719">
        <v>1.2499999999999999E-2</v>
      </c>
      <c r="I13" s="719">
        <v>5.2083333333333336E-2</v>
      </c>
      <c r="J13" s="724">
        <f t="shared" si="13"/>
        <v>1.4340277777777777</v>
      </c>
      <c r="M13" s="34">
        <v>40</v>
      </c>
      <c r="N13" s="34" t="s">
        <v>293</v>
      </c>
      <c r="O13" s="719">
        <f t="shared" si="4"/>
        <v>1.2645833333333334</v>
      </c>
      <c r="P13" s="719">
        <f t="shared" si="5"/>
        <v>5.8333333333333327E-2</v>
      </c>
      <c r="Q13" s="719">
        <f t="shared" si="6"/>
        <v>5.9027777777777776E-2</v>
      </c>
      <c r="R13" s="718">
        <f t="shared" si="7"/>
        <v>1.2645833333333334</v>
      </c>
      <c r="S13" s="719">
        <f t="shared" si="8"/>
        <v>0.11666666666666665</v>
      </c>
      <c r="T13" s="719">
        <f t="shared" si="9"/>
        <v>0.17708333333333331</v>
      </c>
      <c r="U13" s="720">
        <f t="shared" si="10"/>
        <v>1.5583333333333333</v>
      </c>
      <c r="V13">
        <f>37*60+24</f>
        <v>2244</v>
      </c>
      <c r="W13" s="718">
        <f t="shared" si="0"/>
        <v>0.31614583333333335</v>
      </c>
      <c r="X13" s="719">
        <f t="shared" si="1"/>
        <v>1.4583333333333332E-2</v>
      </c>
      <c r="Y13" s="720">
        <f t="shared" si="2"/>
        <v>1.4756944444444444E-2</v>
      </c>
      <c r="Z13" s="718">
        <f t="shared" si="11"/>
        <v>0.38958333333333334</v>
      </c>
      <c r="AA13" s="34">
        <f t="shared" si="12"/>
        <v>561</v>
      </c>
    </row>
    <row r="14" spans="1:27" x14ac:dyDescent="0.35">
      <c r="B14" s="44">
        <v>41</v>
      </c>
      <c r="C14" s="34" t="s">
        <v>294</v>
      </c>
      <c r="D14" s="718">
        <v>2.1305555555555555</v>
      </c>
      <c r="E14" s="719">
        <v>0.13055555555555556</v>
      </c>
      <c r="F14" s="719">
        <v>5.2777777777777778E-2</v>
      </c>
      <c r="G14" s="719">
        <v>9.6527777777777768E-2</v>
      </c>
      <c r="H14" s="719">
        <v>4.0972222222222222E-2</v>
      </c>
      <c r="I14" s="719">
        <v>0.24305555555555555</v>
      </c>
      <c r="J14" s="724">
        <f t="shared" si="13"/>
        <v>2.6944444444444442</v>
      </c>
      <c r="M14" s="34">
        <v>41</v>
      </c>
      <c r="N14" s="34" t="s">
        <v>294</v>
      </c>
      <c r="O14" s="719">
        <f t="shared" si="4"/>
        <v>2.2611111111111111</v>
      </c>
      <c r="P14" s="719">
        <f t="shared" si="5"/>
        <v>5.2777777777777778E-2</v>
      </c>
      <c r="Q14" s="719">
        <f t="shared" si="6"/>
        <v>0.13749999999999998</v>
      </c>
      <c r="R14" s="718">
        <f t="shared" si="7"/>
        <v>2.2611111111111111</v>
      </c>
      <c r="S14" s="719">
        <f t="shared" si="8"/>
        <v>0.10555555555555556</v>
      </c>
      <c r="T14" s="719">
        <f t="shared" si="9"/>
        <v>0.41249999999999998</v>
      </c>
      <c r="U14" s="720">
        <f t="shared" si="10"/>
        <v>2.7791666666666668</v>
      </c>
      <c r="V14">
        <f>66*60+42</f>
        <v>4002</v>
      </c>
      <c r="W14" s="718">
        <f t="shared" si="0"/>
        <v>0.56527777777777777</v>
      </c>
      <c r="X14" s="719">
        <f t="shared" si="1"/>
        <v>1.3194444444444444E-2</v>
      </c>
      <c r="Y14" s="720">
        <f t="shared" si="2"/>
        <v>3.4374999999999996E-2</v>
      </c>
      <c r="Z14" s="718">
        <f t="shared" si="11"/>
        <v>0.6947916666666667</v>
      </c>
      <c r="AA14" s="34">
        <f t="shared" si="12"/>
        <v>1000.5</v>
      </c>
    </row>
    <row r="15" spans="1:27" x14ac:dyDescent="0.35">
      <c r="B15" s="44">
        <v>42</v>
      </c>
      <c r="C15" s="34" t="s">
        <v>295</v>
      </c>
      <c r="D15" s="718">
        <v>1.4222222222222223</v>
      </c>
      <c r="E15" s="719">
        <v>0.30902777777777779</v>
      </c>
      <c r="F15" s="719">
        <v>6.3888888888888884E-2</v>
      </c>
      <c r="G15" s="719">
        <v>7.4999999999999997E-2</v>
      </c>
      <c r="H15" s="719">
        <v>1.5277777777777777E-2</v>
      </c>
      <c r="I15" s="719">
        <v>0.3215277777777778</v>
      </c>
      <c r="J15" s="724">
        <f t="shared" si="13"/>
        <v>2.2069444444444444</v>
      </c>
      <c r="M15" s="34">
        <v>42</v>
      </c>
      <c r="N15" s="34" t="s">
        <v>295</v>
      </c>
      <c r="O15" s="719">
        <f t="shared" si="4"/>
        <v>1.7312500000000002</v>
      </c>
      <c r="P15" s="719">
        <f t="shared" si="5"/>
        <v>6.3888888888888884E-2</v>
      </c>
      <c r="Q15" s="719">
        <f t="shared" si="6"/>
        <v>9.0277777777777776E-2</v>
      </c>
      <c r="R15" s="718">
        <f t="shared" si="7"/>
        <v>1.7312500000000002</v>
      </c>
      <c r="S15" s="719">
        <f t="shared" si="8"/>
        <v>0.12777777777777777</v>
      </c>
      <c r="T15" s="719">
        <f t="shared" si="9"/>
        <v>0.27083333333333331</v>
      </c>
      <c r="U15" s="720">
        <f t="shared" si="10"/>
        <v>2.1298611111111114</v>
      </c>
      <c r="V15">
        <f>51*60+7</f>
        <v>3067</v>
      </c>
      <c r="W15" s="718">
        <f t="shared" si="0"/>
        <v>0.43281250000000004</v>
      </c>
      <c r="X15" s="719">
        <f t="shared" si="1"/>
        <v>1.5972222222222221E-2</v>
      </c>
      <c r="Y15" s="720">
        <f t="shared" si="2"/>
        <v>2.2569444444444444E-2</v>
      </c>
      <c r="Z15" s="718">
        <f t="shared" si="11"/>
        <v>0.53246527777777786</v>
      </c>
      <c r="AA15" s="34">
        <f t="shared" si="12"/>
        <v>766.75</v>
      </c>
    </row>
    <row r="16" spans="1:27" ht="15" thickBot="1" x14ac:dyDescent="0.4">
      <c r="B16" s="44">
        <v>45</v>
      </c>
      <c r="C16" s="34" t="s">
        <v>296</v>
      </c>
      <c r="D16" s="718">
        <v>2.625</v>
      </c>
      <c r="E16" s="719">
        <v>3.4027777777777775E-2</v>
      </c>
      <c r="F16" s="719">
        <v>6.9444444444444434E-2</v>
      </c>
      <c r="G16" s="719">
        <v>0.13958333333333334</v>
      </c>
      <c r="H16" s="719">
        <v>2.4999999999999998E-2</v>
      </c>
      <c r="I16" s="719">
        <v>0.27083333333333331</v>
      </c>
      <c r="J16" s="724">
        <f t="shared" si="13"/>
        <v>3.1638888888888892</v>
      </c>
      <c r="M16" s="34">
        <v>45</v>
      </c>
      <c r="N16" s="34" t="s">
        <v>296</v>
      </c>
      <c r="O16" s="719">
        <f t="shared" si="4"/>
        <v>2.6590277777777778</v>
      </c>
      <c r="P16" s="719">
        <f t="shared" si="5"/>
        <v>6.9444444444444434E-2</v>
      </c>
      <c r="Q16" s="719">
        <f t="shared" si="6"/>
        <v>0.16458333333333333</v>
      </c>
      <c r="R16" s="718">
        <f t="shared" si="7"/>
        <v>2.6590277777777778</v>
      </c>
      <c r="S16" s="719">
        <f t="shared" si="8"/>
        <v>0.13888888888888887</v>
      </c>
      <c r="T16" s="719">
        <f t="shared" si="9"/>
        <v>0.49375000000000002</v>
      </c>
      <c r="U16" s="720">
        <f t="shared" si="10"/>
        <v>3.2916666666666665</v>
      </c>
      <c r="V16">
        <f>79*60</f>
        <v>4740</v>
      </c>
      <c r="W16" s="718">
        <f t="shared" si="0"/>
        <v>0.66475694444444444</v>
      </c>
      <c r="X16" s="719">
        <f t="shared" si="1"/>
        <v>1.7361111111111108E-2</v>
      </c>
      <c r="Y16" s="720">
        <f t="shared" si="2"/>
        <v>4.1145833333333333E-2</v>
      </c>
      <c r="Z16" s="725">
        <f t="shared" si="11"/>
        <v>0.82291666666666663</v>
      </c>
      <c r="AA16" s="34">
        <f t="shared" si="12"/>
        <v>1185</v>
      </c>
    </row>
    <row r="17" spans="1:33" ht="15" thickBot="1" x14ac:dyDescent="0.4">
      <c r="B17" s="44"/>
      <c r="C17" s="34"/>
      <c r="D17" s="718"/>
      <c r="E17" s="719"/>
      <c r="F17" s="719"/>
      <c r="G17" s="719"/>
      <c r="H17" s="719"/>
      <c r="I17" s="719"/>
      <c r="J17" s="34"/>
      <c r="M17" s="34"/>
      <c r="N17" s="325" t="s">
        <v>96</v>
      </c>
      <c r="O17" s="726">
        <f>AVERAGE(O5:O16)</f>
        <v>1.3524621212121213</v>
      </c>
      <c r="P17" s="726">
        <f t="shared" ref="P17:AA17" si="14">AVERAGE(P5:P16)</f>
        <v>5.8080808080808073E-2</v>
      </c>
      <c r="Q17" s="726">
        <f t="shared" si="14"/>
        <v>8.9898989898989909E-2</v>
      </c>
      <c r="R17" s="726">
        <f t="shared" si="14"/>
        <v>1.3524621212121213</v>
      </c>
      <c r="S17" s="726">
        <f t="shared" si="14"/>
        <v>0.11616161616161615</v>
      </c>
      <c r="T17" s="726">
        <f t="shared" si="14"/>
        <v>0.26969696969696971</v>
      </c>
      <c r="U17" s="726">
        <f t="shared" si="14"/>
        <v>1.7383207070707072</v>
      </c>
      <c r="V17" s="727">
        <f t="shared" si="14"/>
        <v>2446.818181818182</v>
      </c>
      <c r="W17" s="726">
        <f>AVERAGE(W5:W16)</f>
        <v>0.33811553030303032</v>
      </c>
      <c r="X17" s="726">
        <f>AVERAGE(X5:X16)</f>
        <v>1.4520202020202018E-2</v>
      </c>
      <c r="Y17" s="728">
        <f>AVERAGE(Y5:Y16)</f>
        <v>2.2474747474747477E-2</v>
      </c>
      <c r="Z17" s="726">
        <f>AVERAGE(Z5:Z16)</f>
        <v>0.4345801767676768</v>
      </c>
      <c r="AA17" s="729">
        <f t="shared" si="14"/>
        <v>611.7045454545455</v>
      </c>
    </row>
    <row r="18" spans="1:33" ht="15" thickBot="1" x14ac:dyDescent="0.4">
      <c r="B18" s="34"/>
      <c r="C18" s="34"/>
      <c r="D18" s="59"/>
      <c r="E18" s="58"/>
      <c r="F18" s="58"/>
      <c r="G18" s="58"/>
      <c r="H18" s="58"/>
      <c r="I18" s="59"/>
      <c r="J18" s="34"/>
      <c r="M18" s="62"/>
      <c r="N18" s="62" t="s">
        <v>152</v>
      </c>
      <c r="O18" s="725">
        <f>_xlfn.STDEV.S(O5:O16)</f>
        <v>0.83382904027521443</v>
      </c>
      <c r="P18" s="730">
        <f t="shared" ref="P18:V18" si="15">_xlfn.STDEV.S(P5:P16)</f>
        <v>4.1115888338324975E-2</v>
      </c>
      <c r="Q18" s="730">
        <f t="shared" si="15"/>
        <v>6.8314673686207222E-2</v>
      </c>
      <c r="R18" s="730">
        <f t="shared" si="15"/>
        <v>0.83382904027521443</v>
      </c>
      <c r="S18" s="730">
        <f t="shared" si="15"/>
        <v>8.2231776676649951E-2</v>
      </c>
      <c r="T18" s="730">
        <f t="shared" si="15"/>
        <v>0.20494402105862164</v>
      </c>
      <c r="U18" s="730">
        <f t="shared" si="15"/>
        <v>1.0762121637262851</v>
      </c>
      <c r="V18" s="731">
        <f t="shared" si="15"/>
        <v>1568.9132428647426</v>
      </c>
      <c r="W18" s="730">
        <f>_xlfn.STDEV.S(W5:W16)</f>
        <v>0.20845726006880361</v>
      </c>
      <c r="X18" s="730">
        <f>_xlfn.STDEV.S(X5:X16)</f>
        <v>1.0278972084581244E-2</v>
      </c>
      <c r="Y18" s="732">
        <f>_xlfn.STDEV.S(Y5:Y16)</f>
        <v>1.7078668421551806E-2</v>
      </c>
      <c r="Z18" s="730">
        <f t="shared" ref="Z18:AA18" si="16">_xlfn.STDEV.S(Z5:Z16)</f>
        <v>0.26905304093157129</v>
      </c>
      <c r="AA18" s="733">
        <f t="shared" si="16"/>
        <v>392.22831071618566</v>
      </c>
    </row>
    <row r="19" spans="1:33" ht="15" thickBot="1" x14ac:dyDescent="0.4">
      <c r="B19" s="325"/>
      <c r="C19" s="325" t="s">
        <v>96</v>
      </c>
      <c r="D19" s="726">
        <f>AVERAGE(D5:D16)</f>
        <v>1.2647727272727272</v>
      </c>
      <c r="E19" s="726">
        <f t="shared" ref="E19:J19" si="17">AVERAGE(E5:E16)</f>
        <v>8.7689393939393942E-2</v>
      </c>
      <c r="F19" s="726">
        <f t="shared" si="17"/>
        <v>5.8080808080808073E-2</v>
      </c>
      <c r="G19" s="726">
        <f t="shared" si="17"/>
        <v>7.3926767676767688E-2</v>
      </c>
      <c r="H19" s="726">
        <f t="shared" si="17"/>
        <v>1.5972222222222221E-2</v>
      </c>
      <c r="I19" s="726">
        <f t="shared" si="17"/>
        <v>0.18459595959595959</v>
      </c>
      <c r="J19" s="728">
        <f t="shared" si="17"/>
        <v>1.6850378787878788</v>
      </c>
      <c r="AA19" s="62"/>
    </row>
    <row r="20" spans="1:33" ht="15" thickBot="1" x14ac:dyDescent="0.4">
      <c r="B20" s="62"/>
      <c r="C20" s="62" t="s">
        <v>152</v>
      </c>
      <c r="D20" s="730">
        <f>_xlfn.STDEV.S(D5:D16)</f>
        <v>0.79050927158357631</v>
      </c>
      <c r="E20" s="730">
        <f t="shared" ref="E20:J20" si="18">_xlfn.STDEV.S(E5:E16)</f>
        <v>9.714833050593194E-2</v>
      </c>
      <c r="F20" s="730">
        <f t="shared" si="18"/>
        <v>4.1115888338324975E-2</v>
      </c>
      <c r="G20" s="730">
        <f t="shared" si="18"/>
        <v>5.5313154889374522E-2</v>
      </c>
      <c r="H20" s="730">
        <f t="shared" si="18"/>
        <v>1.5630400301343755E-2</v>
      </c>
      <c r="I20" s="730">
        <f t="shared" si="18"/>
        <v>0.12396789108103635</v>
      </c>
      <c r="J20" s="734">
        <f t="shared" si="18"/>
        <v>1.029542795810978</v>
      </c>
    </row>
    <row r="22" spans="1:33" ht="15" thickBot="1" x14ac:dyDescent="0.4">
      <c r="C22" s="735"/>
      <c r="D22" s="735"/>
      <c r="E22" s="735"/>
      <c r="F22" s="735"/>
      <c r="G22" s="735"/>
      <c r="J22" s="735"/>
      <c r="K22" s="735"/>
      <c r="L22" s="735"/>
    </row>
    <row r="23" spans="1:33" ht="15" thickBot="1" x14ac:dyDescent="0.4">
      <c r="A23" t="s">
        <v>69</v>
      </c>
      <c r="R23" s="325" t="s">
        <v>276</v>
      </c>
      <c r="W23" s="325" t="s">
        <v>277</v>
      </c>
    </row>
    <row r="24" spans="1:33" ht="15" thickBot="1" x14ac:dyDescent="0.4">
      <c r="F24" t="s">
        <v>274</v>
      </c>
      <c r="K24" s="328"/>
      <c r="L24" s="325"/>
      <c r="M24" s="327" t="s">
        <v>281</v>
      </c>
      <c r="N24" s="325" t="s">
        <v>282</v>
      </c>
      <c r="O24" s="328" t="s">
        <v>283</v>
      </c>
      <c r="P24" s="328" t="s">
        <v>281</v>
      </c>
      <c r="Q24" s="327" t="s">
        <v>282</v>
      </c>
      <c r="R24" s="327" t="s">
        <v>283</v>
      </c>
      <c r="S24" s="412" t="s">
        <v>284</v>
      </c>
      <c r="T24" s="325" t="s">
        <v>276</v>
      </c>
      <c r="U24" s="327" t="s">
        <v>281</v>
      </c>
      <c r="V24" s="325" t="s">
        <v>282</v>
      </c>
      <c r="W24" s="325" t="s">
        <v>283</v>
      </c>
      <c r="X24" s="325" t="s">
        <v>285</v>
      </c>
      <c r="Y24" s="630" t="s">
        <v>276</v>
      </c>
    </row>
    <row r="25" spans="1:33" ht="15" thickBot="1" x14ac:dyDescent="0.4">
      <c r="B25" s="325" t="s">
        <v>93</v>
      </c>
      <c r="C25" s="325" t="s">
        <v>297</v>
      </c>
      <c r="D25" s="325">
        <v>1</v>
      </c>
      <c r="E25" s="327">
        <v>2</v>
      </c>
      <c r="F25" s="325">
        <v>3</v>
      </c>
      <c r="G25" s="412">
        <v>4</v>
      </c>
      <c r="H25" s="325">
        <v>5</v>
      </c>
      <c r="I25" s="412" t="s">
        <v>279</v>
      </c>
      <c r="J25" s="325" t="s">
        <v>280</v>
      </c>
      <c r="K25" s="34">
        <v>1</v>
      </c>
      <c r="L25" s="630" t="s">
        <v>257</v>
      </c>
      <c r="M25" s="719">
        <f>D26+E26</f>
        <v>1.8333333333333333</v>
      </c>
      <c r="N25" s="719">
        <f>F26</f>
        <v>8.4722222222222213E-2</v>
      </c>
      <c r="O25" s="719">
        <f>G26+H26*3</f>
        <v>0.12152777777777779</v>
      </c>
      <c r="P25" s="718">
        <f>M25*1</f>
        <v>1.8333333333333333</v>
      </c>
      <c r="Q25" s="719">
        <f>N25*2</f>
        <v>0.16944444444444443</v>
      </c>
      <c r="R25" s="719">
        <f>O25*3</f>
        <v>0.36458333333333337</v>
      </c>
      <c r="S25" s="720">
        <f>SUM(P25:R25)</f>
        <v>2.3673611111111112</v>
      </c>
      <c r="T25">
        <f>56*60+49</f>
        <v>3409</v>
      </c>
      <c r="U25" s="721">
        <f t="shared" ref="U25:W28" si="19">M25/4</f>
        <v>0.45833333333333331</v>
      </c>
      <c r="V25" s="722">
        <f t="shared" si="19"/>
        <v>2.1180555555555553E-2</v>
      </c>
      <c r="W25" s="723">
        <f t="shared" si="19"/>
        <v>3.0381944444444448E-2</v>
      </c>
      <c r="X25" s="724">
        <f>S25/4</f>
        <v>0.59184027777777781</v>
      </c>
      <c r="Y25" s="34">
        <f>T25/4</f>
        <v>852.25</v>
      </c>
    </row>
    <row r="26" spans="1:33" x14ac:dyDescent="0.35">
      <c r="B26" s="34">
        <v>1</v>
      </c>
      <c r="C26" s="34" t="s">
        <v>257</v>
      </c>
      <c r="D26" s="721">
        <v>1.8333333333333333</v>
      </c>
      <c r="E26" s="722">
        <v>0</v>
      </c>
      <c r="F26" s="722">
        <v>8.4722222222222213E-2</v>
      </c>
      <c r="G26" s="723">
        <v>5.9027777777777783E-2</v>
      </c>
      <c r="H26" s="722">
        <v>2.0833333333333332E-2</v>
      </c>
      <c r="I26" s="723">
        <v>0.30555555555555552</v>
      </c>
      <c r="J26" s="736">
        <f>SUM(C26:I26)</f>
        <v>2.3034722222222217</v>
      </c>
      <c r="K26" s="34">
        <v>2</v>
      </c>
      <c r="L26" s="34" t="s">
        <v>256</v>
      </c>
      <c r="M26" s="719">
        <f>D27+E27</f>
        <v>1.9534722222222223</v>
      </c>
      <c r="N26" s="719">
        <f>F27</f>
        <v>4.9999999999999996E-2</v>
      </c>
      <c r="O26" s="719">
        <f>G27+H27</f>
        <v>9.791666666666668E-2</v>
      </c>
      <c r="P26" s="718">
        <f>M26*1</f>
        <v>1.9534722222222223</v>
      </c>
      <c r="Q26" s="719">
        <f>N26*2</f>
        <v>9.9999999999999992E-2</v>
      </c>
      <c r="R26" s="719">
        <f>O26*3</f>
        <v>0.29375000000000007</v>
      </c>
      <c r="S26" s="720">
        <f>SUM(P26:R26)</f>
        <v>2.3472222222222223</v>
      </c>
      <c r="T26">
        <f>56*60+20</f>
        <v>3380</v>
      </c>
      <c r="U26" s="718">
        <f t="shared" si="19"/>
        <v>0.48836805555555557</v>
      </c>
      <c r="V26" s="719">
        <f t="shared" si="19"/>
        <v>1.2499999999999999E-2</v>
      </c>
      <c r="W26" s="720">
        <f t="shared" si="19"/>
        <v>2.447916666666667E-2</v>
      </c>
      <c r="X26" s="724">
        <f>S26/4</f>
        <v>0.58680555555555558</v>
      </c>
      <c r="Y26" s="34">
        <f t="shared" ref="Y26:Y36" si="20">T26/4</f>
        <v>845</v>
      </c>
    </row>
    <row r="27" spans="1:33" x14ac:dyDescent="0.35">
      <c r="B27" s="34">
        <v>2</v>
      </c>
      <c r="C27" s="34" t="s">
        <v>298</v>
      </c>
      <c r="D27" s="718">
        <v>1.875</v>
      </c>
      <c r="E27" s="719">
        <v>7.8472222222222221E-2</v>
      </c>
      <c r="F27" s="719">
        <v>4.9999999999999996E-2</v>
      </c>
      <c r="G27" s="719">
        <v>2.6388888888888889E-2</v>
      </c>
      <c r="H27" s="719">
        <v>7.1527777777777787E-2</v>
      </c>
      <c r="I27" s="720">
        <v>0.30902777777777779</v>
      </c>
      <c r="J27" s="736">
        <f>SUM(C27:I27)</f>
        <v>2.4104166666666669</v>
      </c>
      <c r="K27" s="34">
        <v>3</v>
      </c>
      <c r="L27" s="34" t="s">
        <v>299</v>
      </c>
      <c r="M27" s="719">
        <f>D28+E28</f>
        <v>0.51736111111111105</v>
      </c>
      <c r="N27" s="719">
        <f>F28</f>
        <v>1.0416666666666666E-2</v>
      </c>
      <c r="O27" s="719">
        <f>G28+H28</f>
        <v>3.125E-2</v>
      </c>
      <c r="P27" s="718">
        <f t="shared" ref="P27:P36" si="21">M27*1</f>
        <v>0.51736111111111105</v>
      </c>
      <c r="Q27" s="719">
        <f t="shared" ref="Q27:Q36" si="22">N27*2</f>
        <v>2.0833333333333332E-2</v>
      </c>
      <c r="R27" s="719">
        <f t="shared" ref="R27:R36" si="23">O27*3</f>
        <v>9.375E-2</v>
      </c>
      <c r="S27" s="720">
        <f t="shared" ref="S27:S36" si="24">SUM(P27:R27)</f>
        <v>0.63194444444444442</v>
      </c>
      <c r="T27">
        <f>15*60+10</f>
        <v>910</v>
      </c>
      <c r="U27" s="718">
        <f t="shared" si="19"/>
        <v>0.12934027777777776</v>
      </c>
      <c r="V27" s="719">
        <f t="shared" si="19"/>
        <v>2.6041666666666665E-3</v>
      </c>
      <c r="W27" s="720">
        <f t="shared" si="19"/>
        <v>7.8125E-3</v>
      </c>
      <c r="X27" s="724">
        <f>S27/4</f>
        <v>0.1579861111111111</v>
      </c>
      <c r="Y27" s="34">
        <f t="shared" si="20"/>
        <v>227.5</v>
      </c>
      <c r="AD27" t="s">
        <v>300</v>
      </c>
      <c r="AE27" t="s">
        <v>301</v>
      </c>
      <c r="AF27" t="s">
        <v>302</v>
      </c>
      <c r="AG27" t="s">
        <v>303</v>
      </c>
    </row>
    <row r="28" spans="1:33" x14ac:dyDescent="0.35">
      <c r="B28" s="34">
        <v>3</v>
      </c>
      <c r="C28" s="34" t="s">
        <v>299</v>
      </c>
      <c r="D28" s="718">
        <v>0.49652777777777773</v>
      </c>
      <c r="E28" s="719">
        <v>2.0833333333333332E-2</v>
      </c>
      <c r="F28" s="719">
        <v>1.0416666666666666E-2</v>
      </c>
      <c r="G28" s="719">
        <v>1.7361111111111112E-2</v>
      </c>
      <c r="H28" s="719">
        <v>1.3888888888888888E-2</v>
      </c>
      <c r="I28" s="720">
        <v>7.2916666666666671E-2</v>
      </c>
      <c r="J28" s="736">
        <f>SUM(C28:I28)</f>
        <v>0.63194444444444431</v>
      </c>
      <c r="K28" s="34">
        <v>4</v>
      </c>
      <c r="L28" s="34" t="s">
        <v>304</v>
      </c>
      <c r="M28" s="719">
        <f>D29+E29</f>
        <v>2.2388888888888894</v>
      </c>
      <c r="N28" s="719">
        <f>F29</f>
        <v>8.6805555555555566E-2</v>
      </c>
      <c r="O28" s="719">
        <f>G29+H29</f>
        <v>2.8472222222222222E-2</v>
      </c>
      <c r="P28" s="718">
        <f t="shared" si="21"/>
        <v>2.2388888888888894</v>
      </c>
      <c r="Q28" s="719">
        <f t="shared" si="22"/>
        <v>0.17361111111111113</v>
      </c>
      <c r="R28" s="719">
        <f t="shared" si="23"/>
        <v>8.5416666666666669E-2</v>
      </c>
      <c r="S28" s="720">
        <f t="shared" si="24"/>
        <v>2.4979166666666672</v>
      </c>
      <c r="T28">
        <f>59*60+57</f>
        <v>3597</v>
      </c>
      <c r="U28" s="718">
        <f t="shared" si="19"/>
        <v>0.55972222222222234</v>
      </c>
      <c r="V28" s="719">
        <f t="shared" si="19"/>
        <v>2.1701388888888892E-2</v>
      </c>
      <c r="W28" s="720">
        <f t="shared" si="19"/>
        <v>7.1180555555555554E-3</v>
      </c>
      <c r="X28" s="724">
        <f>S28/4</f>
        <v>0.62447916666666681</v>
      </c>
      <c r="Y28" s="34">
        <f t="shared" si="20"/>
        <v>899.25</v>
      </c>
      <c r="AD28" s="735">
        <v>0.375</v>
      </c>
      <c r="AE28" s="719">
        <v>0.33749999999999997</v>
      </c>
      <c r="AF28" s="719">
        <f>N83</f>
        <v>0.41194444444444445</v>
      </c>
      <c r="AG28" s="719">
        <f>N63</f>
        <v>0.88236111111111093</v>
      </c>
    </row>
    <row r="29" spans="1:33" x14ac:dyDescent="0.35">
      <c r="B29" s="34">
        <v>4</v>
      </c>
      <c r="C29" s="34" t="s">
        <v>304</v>
      </c>
      <c r="D29" s="718">
        <v>2.2006944444444447</v>
      </c>
      <c r="E29" s="719">
        <v>3.8194444444444441E-2</v>
      </c>
      <c r="F29" s="719">
        <v>8.6805555555555566E-2</v>
      </c>
      <c r="G29" s="719">
        <v>2.361111111111111E-2</v>
      </c>
      <c r="H29" s="719">
        <v>4.8611111111111112E-3</v>
      </c>
      <c r="I29" s="720">
        <v>0.24305555555555555</v>
      </c>
      <c r="J29" s="736">
        <f>SUM(C29:I29)</f>
        <v>2.5972222222222223</v>
      </c>
      <c r="K29" s="34">
        <v>5</v>
      </c>
      <c r="L29" s="34" t="s">
        <v>255</v>
      </c>
      <c r="M29" s="719"/>
      <c r="N29" s="719"/>
      <c r="O29" s="719"/>
      <c r="P29" s="718"/>
      <c r="Q29" s="719"/>
      <c r="R29" s="719"/>
      <c r="S29" s="720"/>
      <c r="U29" s="718"/>
      <c r="V29" s="719"/>
      <c r="W29" s="720"/>
      <c r="X29" s="724"/>
      <c r="Y29" s="34"/>
      <c r="AD29" s="735">
        <v>2.013888888888889E-2</v>
      </c>
      <c r="AE29" s="719">
        <v>1.4583333333333332E-2</v>
      </c>
      <c r="AF29" s="719">
        <f>O83</f>
        <v>4.8333333333333325E-2</v>
      </c>
      <c r="AG29" s="719">
        <f>O63</f>
        <v>4.9305555555555547E-2</v>
      </c>
    </row>
    <row r="30" spans="1:33" x14ac:dyDescent="0.35">
      <c r="B30" s="34">
        <v>5</v>
      </c>
      <c r="C30" s="34" t="s">
        <v>255</v>
      </c>
      <c r="D30" s="737"/>
      <c r="E30" s="738"/>
      <c r="F30" s="738"/>
      <c r="G30" s="738"/>
      <c r="H30" s="738"/>
      <c r="I30" s="739"/>
      <c r="J30" t="s">
        <v>305</v>
      </c>
      <c r="K30" s="34">
        <v>22</v>
      </c>
      <c r="L30" s="34" t="s">
        <v>306</v>
      </c>
      <c r="M30" s="719">
        <f t="shared" ref="M30:M36" si="25">D31+E31</f>
        <v>0.28749999999999998</v>
      </c>
      <c r="N30" s="719">
        <f t="shared" ref="N30:N36" si="26">F31</f>
        <v>8.1250000000000003E-2</v>
      </c>
      <c r="O30" s="719">
        <f t="shared" ref="O30:O36" si="27">G31+H31</f>
        <v>6.2499999999999995E-3</v>
      </c>
      <c r="P30" s="718">
        <f t="shared" si="21"/>
        <v>0.28749999999999998</v>
      </c>
      <c r="Q30" s="719">
        <f t="shared" si="22"/>
        <v>0.16250000000000001</v>
      </c>
      <c r="R30" s="719">
        <f t="shared" si="23"/>
        <v>1.8749999999999999E-2</v>
      </c>
      <c r="S30" s="720">
        <f>SUM(P30:R30)</f>
        <v>0.46874999999999994</v>
      </c>
      <c r="T30">
        <f>11*60+15</f>
        <v>675</v>
      </c>
      <c r="U30" s="718">
        <f t="shared" ref="U30:W36" si="28">M30/4</f>
        <v>7.1874999999999994E-2</v>
      </c>
      <c r="V30" s="719">
        <f t="shared" si="28"/>
        <v>2.0312500000000001E-2</v>
      </c>
      <c r="W30" s="720">
        <f t="shared" si="28"/>
        <v>1.5624999999999999E-3</v>
      </c>
      <c r="X30" s="724">
        <f t="shared" ref="X30:X36" si="29">S30/4</f>
        <v>0.11718749999999999</v>
      </c>
      <c r="Y30" s="34">
        <f t="shared" si="20"/>
        <v>168.75</v>
      </c>
      <c r="AD30" s="735">
        <v>1.7361111111111112E-2</v>
      </c>
      <c r="AE30" s="719">
        <v>2.2222222222222223E-2</v>
      </c>
      <c r="AF30" s="719">
        <f>P83</f>
        <v>0.13145833333333334</v>
      </c>
      <c r="AG30" s="719">
        <f>P63</f>
        <v>6.7708333333333329E-2</v>
      </c>
    </row>
    <row r="31" spans="1:33" x14ac:dyDescent="0.35">
      <c r="B31" s="34">
        <v>22</v>
      </c>
      <c r="C31" s="34" t="s">
        <v>307</v>
      </c>
      <c r="D31" s="718">
        <v>0.21319444444444444</v>
      </c>
      <c r="E31" s="719">
        <v>7.4305555555555555E-2</v>
      </c>
      <c r="F31" s="719">
        <v>8.1250000000000003E-2</v>
      </c>
      <c r="G31" s="719">
        <v>6.2499999999999995E-3</v>
      </c>
      <c r="H31" s="719">
        <v>0</v>
      </c>
      <c r="I31" s="720">
        <v>0.1388888888888889</v>
      </c>
      <c r="J31" s="736">
        <f t="shared" ref="J31:J37" si="30">SUM(C31:I31)</f>
        <v>0.51388888888888884</v>
      </c>
      <c r="K31" s="34">
        <v>23</v>
      </c>
      <c r="L31" s="34" t="s">
        <v>254</v>
      </c>
      <c r="M31" s="719">
        <f t="shared" si="25"/>
        <v>0.79166666666666663</v>
      </c>
      <c r="N31" s="719">
        <f t="shared" si="26"/>
        <v>0.10416666666666667</v>
      </c>
      <c r="O31" s="719">
        <f t="shared" si="27"/>
        <v>6.25E-2</v>
      </c>
      <c r="P31" s="718">
        <f t="shared" si="21"/>
        <v>0.79166666666666663</v>
      </c>
      <c r="Q31" s="719">
        <f t="shared" si="22"/>
        <v>0.20833333333333334</v>
      </c>
      <c r="R31" s="719">
        <f t="shared" si="23"/>
        <v>0.1875</v>
      </c>
      <c r="S31" s="720">
        <f>SUM(P31:R31)</f>
        <v>1.1875</v>
      </c>
      <c r="T31">
        <f>28*60+30</f>
        <v>1710</v>
      </c>
      <c r="U31" s="718">
        <f t="shared" si="28"/>
        <v>0.19791666666666666</v>
      </c>
      <c r="V31" s="719">
        <f t="shared" si="28"/>
        <v>2.6041666666666668E-2</v>
      </c>
      <c r="W31" s="720">
        <f t="shared" si="28"/>
        <v>1.5625E-2</v>
      </c>
      <c r="X31" s="724">
        <f t="shared" si="29"/>
        <v>0.296875</v>
      </c>
      <c r="Y31" s="34">
        <f t="shared" si="20"/>
        <v>427.5</v>
      </c>
    </row>
    <row r="32" spans="1:33" x14ac:dyDescent="0.35">
      <c r="B32" s="34">
        <v>23</v>
      </c>
      <c r="C32" s="34" t="s">
        <v>308</v>
      </c>
      <c r="D32" s="718">
        <v>0.79166666666666663</v>
      </c>
      <c r="E32" s="719">
        <v>0</v>
      </c>
      <c r="F32" s="719">
        <v>0.10416666666666667</v>
      </c>
      <c r="G32" s="719">
        <v>4.5138888888888888E-2</v>
      </c>
      <c r="H32" s="719">
        <v>1.7361111111111112E-2</v>
      </c>
      <c r="I32" s="720">
        <v>0.10416666666666667</v>
      </c>
      <c r="J32" s="736">
        <f t="shared" si="30"/>
        <v>1.0625</v>
      </c>
      <c r="K32" s="34">
        <v>25</v>
      </c>
      <c r="L32" s="34" t="s">
        <v>309</v>
      </c>
      <c r="M32" s="719">
        <f t="shared" si="25"/>
        <v>0.99861111111111101</v>
      </c>
      <c r="N32" s="719">
        <f t="shared" si="26"/>
        <v>3.472222222222222E-3</v>
      </c>
      <c r="O32" s="719">
        <f t="shared" si="27"/>
        <v>1.8055555555555554E-2</v>
      </c>
      <c r="P32" s="718">
        <f t="shared" si="21"/>
        <v>0.99861111111111101</v>
      </c>
      <c r="Q32" s="719">
        <f t="shared" si="22"/>
        <v>6.9444444444444441E-3</v>
      </c>
      <c r="R32" s="719">
        <f t="shared" si="23"/>
        <v>5.4166666666666662E-2</v>
      </c>
      <c r="S32" s="720">
        <f t="shared" si="24"/>
        <v>1.0597222222222222</v>
      </c>
      <c r="T32">
        <f>25*60+26</f>
        <v>1526</v>
      </c>
      <c r="U32" s="718">
        <f t="shared" si="28"/>
        <v>0.24965277777777775</v>
      </c>
      <c r="V32" s="719">
        <f t="shared" si="28"/>
        <v>8.6805555555555551E-4</v>
      </c>
      <c r="W32" s="720">
        <f t="shared" si="28"/>
        <v>4.5138888888888885E-3</v>
      </c>
      <c r="X32" s="724">
        <f t="shared" si="29"/>
        <v>0.26493055555555556</v>
      </c>
      <c r="Y32" s="34">
        <f t="shared" si="20"/>
        <v>381.5</v>
      </c>
    </row>
    <row r="33" spans="1:25" x14ac:dyDescent="0.35">
      <c r="B33" s="34">
        <v>25</v>
      </c>
      <c r="C33" s="34" t="s">
        <v>253</v>
      </c>
      <c r="D33" s="718">
        <v>0.93611111111111101</v>
      </c>
      <c r="E33" s="719">
        <v>6.25E-2</v>
      </c>
      <c r="F33" s="719">
        <v>3.472222222222222E-3</v>
      </c>
      <c r="G33" s="719">
        <v>1.0416666666666666E-2</v>
      </c>
      <c r="H33" s="719">
        <v>7.6388888888888886E-3</v>
      </c>
      <c r="I33" s="720">
        <v>0.16666666666666666</v>
      </c>
      <c r="J33" s="736">
        <f t="shared" si="30"/>
        <v>1.1868055555555557</v>
      </c>
      <c r="K33" s="34">
        <v>27</v>
      </c>
      <c r="L33" s="34" t="s">
        <v>310</v>
      </c>
      <c r="M33" s="719">
        <f t="shared" si="25"/>
        <v>1.5451388888888891</v>
      </c>
      <c r="N33" s="719">
        <f t="shared" si="26"/>
        <v>1.0416666666666666E-2</v>
      </c>
      <c r="O33" s="719">
        <f t="shared" si="27"/>
        <v>6.1805555555555558E-2</v>
      </c>
      <c r="P33" s="718">
        <f t="shared" si="21"/>
        <v>1.5451388888888891</v>
      </c>
      <c r="Q33" s="719">
        <f t="shared" si="22"/>
        <v>2.0833333333333332E-2</v>
      </c>
      <c r="R33" s="719">
        <f t="shared" si="23"/>
        <v>0.18541666666666667</v>
      </c>
      <c r="S33" s="720">
        <f t="shared" si="24"/>
        <v>1.7513888888888891</v>
      </c>
      <c r="T33">
        <f>42*60+2</f>
        <v>2522</v>
      </c>
      <c r="U33" s="718">
        <f t="shared" si="28"/>
        <v>0.38628472222222227</v>
      </c>
      <c r="V33" s="719">
        <f t="shared" si="28"/>
        <v>2.6041666666666665E-3</v>
      </c>
      <c r="W33" s="720">
        <f t="shared" si="28"/>
        <v>1.545138888888889E-2</v>
      </c>
      <c r="X33" s="724">
        <f t="shared" si="29"/>
        <v>0.43784722222222228</v>
      </c>
      <c r="Y33" s="34">
        <f t="shared" si="20"/>
        <v>630.5</v>
      </c>
    </row>
    <row r="34" spans="1:25" x14ac:dyDescent="0.35">
      <c r="B34" s="34">
        <v>27</v>
      </c>
      <c r="C34" s="34" t="s">
        <v>252</v>
      </c>
      <c r="D34" s="718">
        <v>1.3888888888888891</v>
      </c>
      <c r="E34" s="719">
        <v>0.15625</v>
      </c>
      <c r="F34" s="719">
        <v>1.0416666666666666E-2</v>
      </c>
      <c r="G34" s="719">
        <v>4.6527777777777779E-2</v>
      </c>
      <c r="H34" s="719">
        <v>1.5277777777777777E-2</v>
      </c>
      <c r="I34" s="720">
        <v>0.18402777777777779</v>
      </c>
      <c r="J34" s="736">
        <f t="shared" si="30"/>
        <v>1.8013888888888889</v>
      </c>
      <c r="K34" s="34">
        <v>28</v>
      </c>
      <c r="L34" s="34" t="s">
        <v>311</v>
      </c>
      <c r="M34" s="719">
        <f t="shared" si="25"/>
        <v>2.8423611111111109</v>
      </c>
      <c r="N34" s="719">
        <f t="shared" si="26"/>
        <v>0.29375000000000001</v>
      </c>
      <c r="O34" s="719">
        <f t="shared" si="27"/>
        <v>0.10694444444444445</v>
      </c>
      <c r="P34" s="718">
        <f t="shared" si="21"/>
        <v>2.8423611111111109</v>
      </c>
      <c r="Q34" s="719">
        <f t="shared" si="22"/>
        <v>0.58750000000000002</v>
      </c>
      <c r="R34" s="719">
        <f t="shared" si="23"/>
        <v>0.32083333333333336</v>
      </c>
      <c r="S34" s="720">
        <f t="shared" si="24"/>
        <v>3.7506944444444441</v>
      </c>
      <c r="T34">
        <f>90*60+1</f>
        <v>5401</v>
      </c>
      <c r="U34" s="718">
        <f t="shared" si="28"/>
        <v>0.71059027777777772</v>
      </c>
      <c r="V34" s="719">
        <f t="shared" si="28"/>
        <v>7.3437500000000003E-2</v>
      </c>
      <c r="W34" s="720">
        <f t="shared" si="28"/>
        <v>2.6736111111111113E-2</v>
      </c>
      <c r="X34" s="724">
        <f t="shared" si="29"/>
        <v>0.93767361111111103</v>
      </c>
      <c r="Y34" s="34">
        <f t="shared" si="20"/>
        <v>1350.25</v>
      </c>
    </row>
    <row r="35" spans="1:25" x14ac:dyDescent="0.35">
      <c r="B35" s="34">
        <v>28</v>
      </c>
      <c r="C35" s="34" t="s">
        <v>251</v>
      </c>
      <c r="D35" s="719">
        <v>2.8138888888888887</v>
      </c>
      <c r="E35" s="719">
        <v>2.8472222222222222E-2</v>
      </c>
      <c r="F35" s="719">
        <v>0.29375000000000001</v>
      </c>
      <c r="G35" s="719">
        <v>9.3055555555555558E-2</v>
      </c>
      <c r="H35" s="719">
        <v>1.3888888888888888E-2</v>
      </c>
      <c r="I35" s="720">
        <v>0.55555555555555558</v>
      </c>
      <c r="J35" s="736">
        <f t="shared" si="30"/>
        <v>3.7986111111111107</v>
      </c>
      <c r="K35" s="34">
        <v>29</v>
      </c>
      <c r="L35" s="319" t="s">
        <v>312</v>
      </c>
      <c r="M35" s="719">
        <f t="shared" si="25"/>
        <v>1.492361111111111</v>
      </c>
      <c r="N35" s="719">
        <f t="shared" si="26"/>
        <v>8.1944444444444445E-2</v>
      </c>
      <c r="O35" s="719">
        <f t="shared" si="27"/>
        <v>8.611111111111111E-2</v>
      </c>
      <c r="P35" s="718">
        <f t="shared" si="21"/>
        <v>1.492361111111111</v>
      </c>
      <c r="Q35" s="719">
        <f t="shared" si="22"/>
        <v>0.16388888888888889</v>
      </c>
      <c r="R35" s="719">
        <f t="shared" si="23"/>
        <v>0.2583333333333333</v>
      </c>
      <c r="S35" s="720">
        <f t="shared" si="24"/>
        <v>1.9145833333333333</v>
      </c>
      <c r="T35">
        <f>45*60+57</f>
        <v>2757</v>
      </c>
      <c r="U35" s="718">
        <f t="shared" si="28"/>
        <v>0.37309027777777776</v>
      </c>
      <c r="V35" s="719">
        <f t="shared" si="28"/>
        <v>2.0486111111111111E-2</v>
      </c>
      <c r="W35" s="720">
        <f t="shared" si="28"/>
        <v>2.1527777777777778E-2</v>
      </c>
      <c r="X35" s="724">
        <f t="shared" si="29"/>
        <v>0.47864583333333333</v>
      </c>
      <c r="Y35" s="34">
        <f t="shared" si="20"/>
        <v>689.25</v>
      </c>
    </row>
    <row r="36" spans="1:25" ht="15" thickBot="1" x14ac:dyDescent="0.4">
      <c r="B36" s="34">
        <v>29</v>
      </c>
      <c r="C36" s="319" t="s">
        <v>312</v>
      </c>
      <c r="D36" s="718">
        <v>1.2298611111111111</v>
      </c>
      <c r="E36" s="719">
        <v>0.26250000000000001</v>
      </c>
      <c r="F36" s="719">
        <v>8.1944444444444445E-2</v>
      </c>
      <c r="G36" s="719">
        <v>7.8472222222222221E-2</v>
      </c>
      <c r="H36" s="719">
        <v>7.6388888888888895E-3</v>
      </c>
      <c r="I36" s="720">
        <v>0.17152777777777778</v>
      </c>
      <c r="J36" s="736">
        <f t="shared" si="30"/>
        <v>1.8319444444444444</v>
      </c>
      <c r="K36" s="34">
        <v>30</v>
      </c>
      <c r="L36" s="34" t="s">
        <v>313</v>
      </c>
      <c r="M36" s="719">
        <f t="shared" si="25"/>
        <v>2.0125000000000002</v>
      </c>
      <c r="N36" s="719">
        <f t="shared" si="26"/>
        <v>8.6805555555555566E-2</v>
      </c>
      <c r="O36" s="719">
        <f t="shared" si="27"/>
        <v>0.16319444444444445</v>
      </c>
      <c r="P36" s="718">
        <f t="shared" si="21"/>
        <v>2.0125000000000002</v>
      </c>
      <c r="Q36" s="719">
        <f t="shared" si="22"/>
        <v>0.17361111111111113</v>
      </c>
      <c r="R36" s="719">
        <f t="shared" si="23"/>
        <v>0.48958333333333337</v>
      </c>
      <c r="S36" s="720">
        <f t="shared" si="24"/>
        <v>2.6756944444444448</v>
      </c>
      <c r="T36">
        <f>64*60+14</f>
        <v>3854</v>
      </c>
      <c r="U36" s="718">
        <f t="shared" si="28"/>
        <v>0.50312500000000004</v>
      </c>
      <c r="V36" s="719">
        <f t="shared" si="28"/>
        <v>2.1701388888888892E-2</v>
      </c>
      <c r="W36" s="720">
        <f t="shared" si="28"/>
        <v>4.0798611111111112E-2</v>
      </c>
      <c r="X36" s="734">
        <f t="shared" si="29"/>
        <v>0.6689236111111112</v>
      </c>
      <c r="Y36" s="34">
        <f t="shared" si="20"/>
        <v>963.5</v>
      </c>
    </row>
    <row r="37" spans="1:25" ht="15" thickBot="1" x14ac:dyDescent="0.4">
      <c r="B37" s="34">
        <v>30</v>
      </c>
      <c r="C37" s="62" t="s">
        <v>313</v>
      </c>
      <c r="D37" s="725">
        <v>1.9444444444444444</v>
      </c>
      <c r="E37" s="730">
        <v>6.805555555555555E-2</v>
      </c>
      <c r="F37" s="730">
        <v>8.6805555555555566E-2</v>
      </c>
      <c r="G37" s="730">
        <v>0.13472222222222222</v>
      </c>
      <c r="H37" s="730">
        <v>2.8472222222222222E-2</v>
      </c>
      <c r="I37" s="732">
        <v>0.23055555555555554</v>
      </c>
      <c r="J37" s="740">
        <f t="shared" si="30"/>
        <v>2.4930555555555558</v>
      </c>
      <c r="K37" s="34"/>
      <c r="L37" s="62"/>
      <c r="P37" s="44"/>
      <c r="S37" s="49"/>
      <c r="U37" s="725"/>
      <c r="V37" s="730"/>
      <c r="W37" s="732"/>
      <c r="X37" s="728"/>
      <c r="Y37" s="62"/>
    </row>
    <row r="38" spans="1:25" ht="15" thickBot="1" x14ac:dyDescent="0.4">
      <c r="B38" s="630"/>
      <c r="C38" s="325" t="s">
        <v>96</v>
      </c>
      <c r="D38" s="726">
        <f>AVERAGE(D26:D37)</f>
        <v>1.4294191919191919</v>
      </c>
      <c r="E38" s="726">
        <f>AVERAGE(E26:E37)</f>
        <v>7.1780303030303028E-2</v>
      </c>
      <c r="F38" s="726">
        <f t="shared" ref="F38" si="31">AVERAGE(F26:F37)</f>
        <v>8.1250000000000017E-2</v>
      </c>
      <c r="G38" s="726">
        <f>AVERAGE(G26:G37)</f>
        <v>4.9179292929292927E-2</v>
      </c>
      <c r="H38" s="726">
        <f t="shared" ref="H38:J38" si="32">AVERAGE(H26:H37)</f>
        <v>1.8308080808080811E-2</v>
      </c>
      <c r="I38" s="726">
        <f t="shared" si="32"/>
        <v>0.22563131313131321</v>
      </c>
      <c r="J38" s="728">
        <f t="shared" si="32"/>
        <v>1.875568181818182</v>
      </c>
      <c r="K38" s="62"/>
      <c r="L38" s="325" t="s">
        <v>96</v>
      </c>
      <c r="M38" s="726">
        <f t="shared" ref="M38:O38" si="33">AVERAGE(M25:M36)</f>
        <v>1.5011994949494949</v>
      </c>
      <c r="N38" s="726">
        <f t="shared" si="33"/>
        <v>8.1250000000000017E-2</v>
      </c>
      <c r="O38" s="726">
        <f t="shared" si="33"/>
        <v>7.1275252525252519E-2</v>
      </c>
      <c r="P38" s="726">
        <f t="shared" ref="P38:R38" si="34">AVERAGE(P25:P37)</f>
        <v>1.5011994949494949</v>
      </c>
      <c r="Q38" s="741">
        <f t="shared" si="34"/>
        <v>0.16250000000000003</v>
      </c>
      <c r="R38" s="741">
        <f t="shared" si="34"/>
        <v>0.21382575757575761</v>
      </c>
      <c r="S38" s="742">
        <f t="shared" ref="S38:Y38" si="35">AVERAGE(S25:S36)</f>
        <v>1.8775252525252526</v>
      </c>
      <c r="T38" s="706">
        <f t="shared" si="35"/>
        <v>2703.7272727272725</v>
      </c>
      <c r="U38" s="742">
        <f t="shared" si="35"/>
        <v>0.37529987373737372</v>
      </c>
      <c r="V38" s="742">
        <f t="shared" si="35"/>
        <v>2.0312500000000004E-2</v>
      </c>
      <c r="W38" s="742">
        <f t="shared" si="35"/>
        <v>1.781881313131313E-2</v>
      </c>
      <c r="X38" s="742">
        <f t="shared" si="35"/>
        <v>0.46938131313131315</v>
      </c>
      <c r="Y38" s="706">
        <f t="shared" si="35"/>
        <v>675.93181818181813</v>
      </c>
    </row>
    <row r="39" spans="1:25" ht="15" thickBot="1" x14ac:dyDescent="0.4">
      <c r="B39" s="62"/>
      <c r="C39" s="62" t="s">
        <v>152</v>
      </c>
      <c r="D39" s="730">
        <f>_xlfn.STDEV.S(D26:D37)</f>
        <v>0.78610419563649825</v>
      </c>
      <c r="E39" s="730">
        <f t="shared" ref="E39:J39" si="36">_xlfn.STDEV.S(E26:E37)</f>
        <v>7.7177915401372824E-2</v>
      </c>
      <c r="F39" s="730">
        <f>_xlfn.STDEV.S(F26:F37)</f>
        <v>7.925677133513033E-2</v>
      </c>
      <c r="G39" s="730">
        <f t="shared" si="36"/>
        <v>3.9688965028148712E-2</v>
      </c>
      <c r="H39" s="730">
        <f t="shared" si="36"/>
        <v>1.9325710720107078E-2</v>
      </c>
      <c r="I39" s="730">
        <f t="shared" si="36"/>
        <v>0.13276116184440409</v>
      </c>
      <c r="J39" s="734">
        <f t="shared" si="36"/>
        <v>0.98045826054626117</v>
      </c>
      <c r="K39" s="59"/>
      <c r="L39" s="62" t="s">
        <v>152</v>
      </c>
      <c r="M39" s="730">
        <f t="shared" ref="M39:T39" si="37">_xlfn.STDEV.S(M25:M36)</f>
        <v>0.78219159867633625</v>
      </c>
      <c r="N39" s="730">
        <f t="shared" si="37"/>
        <v>7.925677133513033E-2</v>
      </c>
      <c r="O39" s="730">
        <f t="shared" si="37"/>
        <v>4.8824208246387821E-2</v>
      </c>
      <c r="P39" s="734">
        <f t="shared" si="37"/>
        <v>0.78219159867633625</v>
      </c>
      <c r="Q39" s="732">
        <f t="shared" si="37"/>
        <v>0.15851354267026066</v>
      </c>
      <c r="R39" s="732">
        <f t="shared" si="37"/>
        <v>0.14647262473916345</v>
      </c>
      <c r="S39" s="732">
        <f t="shared" si="37"/>
        <v>0.98435849107885187</v>
      </c>
      <c r="T39" s="743">
        <f t="shared" si="37"/>
        <v>1417.5573421141801</v>
      </c>
      <c r="U39" s="732">
        <f>_xlfn.STDEV.S(U25:U36)</f>
        <v>0.19554789966908406</v>
      </c>
      <c r="V39" s="732">
        <f>_xlfn.STDEV.S(V25:V36)</f>
        <v>1.9814192833782582E-2</v>
      </c>
      <c r="W39" s="732">
        <f>_xlfn.STDEV.S(W25:W36)</f>
        <v>1.2206052061596955E-2</v>
      </c>
      <c r="X39" s="732">
        <f>_xlfn.STDEV.S(X25:X36)</f>
        <v>0.24608962276971297</v>
      </c>
      <c r="Y39" s="743">
        <f t="shared" ref="Y39" si="38">_xlfn.STDEV.S(Y25:Y36)</f>
        <v>354.38933552854502</v>
      </c>
    </row>
    <row r="40" spans="1:25" ht="15" thickBot="1" x14ac:dyDescent="0.4">
      <c r="C40" s="325" t="s">
        <v>314</v>
      </c>
      <c r="D40" s="325">
        <f>TTEST(D26:D37,D6:D16,2,2)</f>
        <v>0.62959075454749291</v>
      </c>
      <c r="E40" s="325">
        <f t="shared" ref="E40:I40" si="39">TTEST(E26:E37,E6:E16,2,2)</f>
        <v>0.67518204186106967</v>
      </c>
      <c r="F40" s="325">
        <f t="shared" si="39"/>
        <v>0.39963874719858106</v>
      </c>
      <c r="G40" s="325">
        <f t="shared" si="39"/>
        <v>0.24203124013967739</v>
      </c>
      <c r="H40" s="325">
        <f t="shared" si="39"/>
        <v>0.75850272868279123</v>
      </c>
      <c r="I40" s="325">
        <f t="shared" si="39"/>
        <v>0.46241544470528828</v>
      </c>
      <c r="J40" s="325">
        <f>TTEST(J26:J37,J6:J16,2,2)</f>
        <v>0.66146993184549263</v>
      </c>
      <c r="L40" s="62" t="s">
        <v>314</v>
      </c>
      <c r="M40" s="58">
        <f>TTEST(M25:M36,O6:O16,2,2)</f>
        <v>0.67073315803339173</v>
      </c>
      <c r="N40" s="58">
        <f>TTEST(N25:N36,P6:P16,2,2)</f>
        <v>0.39963874719858106</v>
      </c>
      <c r="O40" s="58">
        <f>TTEST(O25:O36,Q6:Q16,2,2)</f>
        <v>0.4705081899717628</v>
      </c>
      <c r="P40" s="59"/>
      <c r="Q40" s="58"/>
      <c r="R40" s="58"/>
      <c r="S40" s="96">
        <f t="shared" ref="S40:Y40" si="40">TTEST(S25:S36,U6:U16,2,2)</f>
        <v>0.75486322599031752</v>
      </c>
      <c r="T40" s="743">
        <f t="shared" si="40"/>
        <v>0.69124355645340962</v>
      </c>
      <c r="U40" s="96">
        <f t="shared" si="40"/>
        <v>0.67073315803339173</v>
      </c>
      <c r="V40" s="96">
        <f t="shared" si="40"/>
        <v>0.39963874719858106</v>
      </c>
      <c r="W40" s="96">
        <f t="shared" si="40"/>
        <v>0.4705081899717628</v>
      </c>
      <c r="X40" s="96">
        <f t="shared" si="40"/>
        <v>0.75486322599031752</v>
      </c>
      <c r="Y40" s="743">
        <f t="shared" si="40"/>
        <v>0.69124355645340962</v>
      </c>
    </row>
    <row r="46" spans="1:25" ht="28.5" x14ac:dyDescent="0.65">
      <c r="E46" s="744" t="s">
        <v>315</v>
      </c>
    </row>
    <row r="48" spans="1:25" x14ac:dyDescent="0.35">
      <c r="A48" t="s">
        <v>125</v>
      </c>
    </row>
    <row r="49" spans="1:26" ht="15" thickBot="1" x14ac:dyDescent="0.4">
      <c r="Q49" t="s">
        <v>276</v>
      </c>
      <c r="Z49" s="719"/>
    </row>
    <row r="50" spans="1:26" ht="15" thickBot="1" x14ac:dyDescent="0.4">
      <c r="A50" s="687" t="s">
        <v>93</v>
      </c>
      <c r="B50" s="630" t="s">
        <v>278</v>
      </c>
      <c r="C50" s="328">
        <v>1</v>
      </c>
      <c r="D50" s="327">
        <v>2</v>
      </c>
      <c r="E50" s="327">
        <v>3</v>
      </c>
      <c r="F50" s="412">
        <v>4</v>
      </c>
      <c r="G50" s="327">
        <v>5</v>
      </c>
      <c r="H50" s="328" t="s">
        <v>279</v>
      </c>
      <c r="I50" s="630" t="s">
        <v>316</v>
      </c>
      <c r="L50" s="687" t="s">
        <v>93</v>
      </c>
      <c r="M50" s="630" t="s">
        <v>278</v>
      </c>
      <c r="N50" s="325" t="s">
        <v>281</v>
      </c>
      <c r="O50" s="325" t="s">
        <v>282</v>
      </c>
      <c r="P50" s="325" t="s">
        <v>283</v>
      </c>
      <c r="Q50" s="325" t="s">
        <v>281</v>
      </c>
      <c r="R50" s="325" t="s">
        <v>282</v>
      </c>
      <c r="S50" s="325" t="s">
        <v>283</v>
      </c>
      <c r="T50" s="412" t="s">
        <v>284</v>
      </c>
      <c r="U50" s="325" t="s">
        <v>276</v>
      </c>
      <c r="V50" s="327"/>
    </row>
    <row r="51" spans="1:26" x14ac:dyDescent="0.35">
      <c r="A51" s="687"/>
      <c r="B51" s="630" t="s">
        <v>88</v>
      </c>
      <c r="C51" s="737"/>
      <c r="D51" s="738"/>
      <c r="E51" s="738"/>
      <c r="F51" s="738"/>
      <c r="G51" s="738"/>
      <c r="H51" s="737"/>
      <c r="I51" s="745"/>
      <c r="L51" s="630"/>
      <c r="M51" s="630" t="s">
        <v>88</v>
      </c>
      <c r="N51" s="331"/>
      <c r="O51" s="719"/>
      <c r="P51" s="720"/>
      <c r="Q51" s="44"/>
      <c r="T51" s="49"/>
      <c r="U51" s="34"/>
      <c r="V51" s="719"/>
      <c r="W51" s="719"/>
      <c r="X51" s="719"/>
      <c r="Y51" s="719"/>
      <c r="Z51" s="719"/>
    </row>
    <row r="52" spans="1:26" x14ac:dyDescent="0.35">
      <c r="A52" s="44"/>
      <c r="B52" s="34" t="s">
        <v>288</v>
      </c>
      <c r="C52" s="735">
        <v>0.69305555555555565</v>
      </c>
      <c r="D52" s="735">
        <v>0.16666666666666666</v>
      </c>
      <c r="E52" s="735">
        <v>3.6111111111111108E-2</v>
      </c>
      <c r="F52" s="735">
        <v>5.6944444444444443E-2</v>
      </c>
      <c r="G52" s="735">
        <v>7.4305555555555541E-2</v>
      </c>
      <c r="H52" s="735">
        <v>0.20833333333333337</v>
      </c>
      <c r="I52" s="724">
        <f t="shared" ref="I52:I61" si="41">SUM(C52:H52)</f>
        <v>1.2354166666666666</v>
      </c>
      <c r="L52" s="34"/>
      <c r="M52" s="34" t="s">
        <v>288</v>
      </c>
      <c r="N52" s="719">
        <f>C52+D52</f>
        <v>0.85972222222222228</v>
      </c>
      <c r="O52" s="719">
        <f>E52</f>
        <v>3.6111111111111108E-2</v>
      </c>
      <c r="P52" s="720">
        <f>F52+G52</f>
        <v>0.13124999999999998</v>
      </c>
      <c r="Q52" s="718">
        <f>N52*1</f>
        <v>0.85972222222222228</v>
      </c>
      <c r="R52" s="719">
        <f>O52*2</f>
        <v>7.2222222222222215E-2</v>
      </c>
      <c r="S52" s="719">
        <f>P52*3</f>
        <v>0.39374999999999993</v>
      </c>
      <c r="T52" s="720">
        <f t="shared" ref="T52:T62" si="42">SUM(Q52:S52)</f>
        <v>1.3256944444444443</v>
      </c>
      <c r="U52" s="106">
        <f>31*60+49</f>
        <v>1909</v>
      </c>
      <c r="V52" s="312"/>
      <c r="W52" s="312"/>
      <c r="X52" s="312"/>
      <c r="Y52" s="312"/>
      <c r="Z52" s="312"/>
    </row>
    <row r="53" spans="1:26" x14ac:dyDescent="0.35">
      <c r="A53" s="44"/>
      <c r="B53" s="34" t="s">
        <v>85</v>
      </c>
      <c r="C53" s="719">
        <v>1.1402777777777777</v>
      </c>
      <c r="D53" s="719">
        <v>0.10486111111111113</v>
      </c>
      <c r="E53" s="719">
        <v>0.10902777777777778</v>
      </c>
      <c r="F53" s="719">
        <v>6.1111111111111116E-2</v>
      </c>
      <c r="G53" s="719">
        <v>5.486111111111111E-2</v>
      </c>
      <c r="H53" s="719">
        <v>2.4305555555555556E-2</v>
      </c>
      <c r="I53" s="724">
        <f t="shared" si="41"/>
        <v>1.4944444444444442</v>
      </c>
      <c r="L53" s="34"/>
      <c r="M53" s="34" t="s">
        <v>85</v>
      </c>
      <c r="N53" s="719">
        <f>C53+D53</f>
        <v>1.2451388888888888</v>
      </c>
      <c r="O53" s="719">
        <f>E53</f>
        <v>0.10902777777777778</v>
      </c>
      <c r="P53" s="720">
        <f>F53+G53</f>
        <v>0.11597222222222223</v>
      </c>
      <c r="Q53" s="718">
        <f t="shared" ref="Q53:Q62" si="43">N53*1</f>
        <v>1.2451388888888888</v>
      </c>
      <c r="R53" s="719">
        <f t="shared" ref="R53:R62" si="44">O53*2</f>
        <v>0.21805555555555556</v>
      </c>
      <c r="S53" s="719">
        <f t="shared" ref="S53:S62" si="45">P53*3</f>
        <v>0.34791666666666665</v>
      </c>
      <c r="T53" s="720">
        <f t="shared" si="42"/>
        <v>1.8111111111111111</v>
      </c>
      <c r="U53" s="106">
        <f>43*60+28</f>
        <v>2608</v>
      </c>
      <c r="V53" s="312"/>
      <c r="W53" s="312"/>
      <c r="X53" s="312"/>
      <c r="Y53" s="719"/>
      <c r="Z53" s="312"/>
    </row>
    <row r="54" spans="1:26" x14ac:dyDescent="0.35">
      <c r="A54" s="44"/>
      <c r="B54" s="34" t="s">
        <v>289</v>
      </c>
      <c r="C54" s="735">
        <v>1.8493055555555558</v>
      </c>
      <c r="D54" s="735">
        <v>4.9305555555555547E-2</v>
      </c>
      <c r="E54" s="735">
        <v>4.5138888888888888E-2</v>
      </c>
      <c r="F54" s="735">
        <v>8.8888888888888892E-2</v>
      </c>
      <c r="G54" s="735">
        <v>2.9166666666666664E-2</v>
      </c>
      <c r="H54" s="735">
        <v>0.41666666666666669</v>
      </c>
      <c r="I54" s="724">
        <f t="shared" si="41"/>
        <v>2.4784722222222224</v>
      </c>
      <c r="L54" s="34"/>
      <c r="M54" s="34" t="s">
        <v>289</v>
      </c>
      <c r="N54" s="719">
        <f t="shared" ref="N54:N57" si="46">C54+D54</f>
        <v>1.8986111111111112</v>
      </c>
      <c r="O54" s="719">
        <f t="shared" ref="O54:O57" si="47">E54</f>
        <v>4.5138888888888888E-2</v>
      </c>
      <c r="P54" s="720">
        <f t="shared" ref="P54:P57" si="48">F54+G54</f>
        <v>0.11805555555555555</v>
      </c>
      <c r="Q54" s="718">
        <f t="shared" si="43"/>
        <v>1.8986111111111112</v>
      </c>
      <c r="R54" s="719">
        <f t="shared" si="44"/>
        <v>9.0277777777777776E-2</v>
      </c>
      <c r="S54" s="719">
        <f t="shared" si="45"/>
        <v>0.35416666666666663</v>
      </c>
      <c r="T54" s="720">
        <f t="shared" si="42"/>
        <v>2.3430555555555554</v>
      </c>
      <c r="U54" s="106">
        <f>56*60+14</f>
        <v>3374</v>
      </c>
      <c r="V54" s="312"/>
      <c r="W54" s="312"/>
      <c r="X54" s="312"/>
      <c r="Y54" s="719"/>
      <c r="Z54" s="312"/>
    </row>
    <row r="55" spans="1:26" x14ac:dyDescent="0.35">
      <c r="A55" s="44"/>
      <c r="B55" s="34" t="s">
        <v>290</v>
      </c>
      <c r="C55" s="735">
        <v>0.77777777777777768</v>
      </c>
      <c r="D55" s="735">
        <v>4.1666666666666671E-2</v>
      </c>
      <c r="E55" s="735">
        <v>6.9444444444444448E-2</v>
      </c>
      <c r="F55" s="735">
        <v>0.10902777777777778</v>
      </c>
      <c r="G55" s="735">
        <v>0</v>
      </c>
      <c r="I55" s="724">
        <f t="shared" si="41"/>
        <v>0.99791666666666656</v>
      </c>
      <c r="L55" s="34"/>
      <c r="M55" s="34" t="s">
        <v>290</v>
      </c>
      <c r="N55" s="719">
        <f t="shared" si="46"/>
        <v>0.81944444444444431</v>
      </c>
      <c r="O55" s="719">
        <f t="shared" si="47"/>
        <v>6.9444444444444448E-2</v>
      </c>
      <c r="P55" s="720">
        <f t="shared" si="48"/>
        <v>0.10902777777777778</v>
      </c>
      <c r="Q55" s="718">
        <f t="shared" si="43"/>
        <v>0.81944444444444431</v>
      </c>
      <c r="R55" s="719">
        <f t="shared" si="44"/>
        <v>0.1388888888888889</v>
      </c>
      <c r="S55" s="719">
        <f t="shared" si="45"/>
        <v>0.32708333333333334</v>
      </c>
      <c r="T55" s="720">
        <f t="shared" si="42"/>
        <v>1.2854166666666667</v>
      </c>
      <c r="U55" s="106">
        <f>30*60+51</f>
        <v>1851</v>
      </c>
      <c r="V55" s="312"/>
      <c r="W55" s="312"/>
      <c r="X55" s="312"/>
      <c r="Y55" s="719"/>
      <c r="Z55" s="312"/>
    </row>
    <row r="56" spans="1:26" x14ac:dyDescent="0.35">
      <c r="A56" s="44"/>
      <c r="B56" s="34" t="s">
        <v>87</v>
      </c>
      <c r="C56" s="735">
        <v>0.59722222222222232</v>
      </c>
      <c r="D56" s="735">
        <v>1.7361111111111112E-2</v>
      </c>
      <c r="E56" s="735">
        <v>2.9861111111111109E-2</v>
      </c>
      <c r="F56" s="735">
        <v>2.7083333333333331E-2</v>
      </c>
      <c r="G56" s="735">
        <v>4.1666666666666666E-3</v>
      </c>
      <c r="H56" s="735">
        <v>5.2083333333333329E-2</v>
      </c>
      <c r="I56" s="724">
        <f t="shared" si="41"/>
        <v>0.72777777777777797</v>
      </c>
      <c r="L56" s="34"/>
      <c r="M56" s="34" t="s">
        <v>87</v>
      </c>
      <c r="N56" s="719">
        <f t="shared" si="46"/>
        <v>0.61458333333333348</v>
      </c>
      <c r="O56" s="719">
        <f t="shared" si="47"/>
        <v>2.9861111111111109E-2</v>
      </c>
      <c r="P56" s="720">
        <f t="shared" si="48"/>
        <v>3.1249999999999997E-2</v>
      </c>
      <c r="Q56" s="718">
        <f t="shared" si="43"/>
        <v>0.61458333333333348</v>
      </c>
      <c r="R56" s="719">
        <f t="shared" si="44"/>
        <v>5.9722222222222218E-2</v>
      </c>
      <c r="S56" s="719">
        <f t="shared" si="45"/>
        <v>9.3749999999999986E-2</v>
      </c>
      <c r="T56" s="720">
        <f t="shared" si="42"/>
        <v>0.76805555555555571</v>
      </c>
      <c r="U56" s="106">
        <f>18*60+26</f>
        <v>1106</v>
      </c>
      <c r="V56" s="312"/>
      <c r="W56" s="312"/>
      <c r="X56" s="312"/>
      <c r="Y56" s="719"/>
      <c r="Z56" s="312"/>
    </row>
    <row r="57" spans="1:26" x14ac:dyDescent="0.35">
      <c r="A57" s="44">
        <v>38</v>
      </c>
      <c r="B57" s="34" t="s">
        <v>291</v>
      </c>
      <c r="C57" s="735">
        <v>0.67638888888888893</v>
      </c>
      <c r="D57" s="735">
        <v>3.1944444444444442E-2</v>
      </c>
      <c r="E57" s="735">
        <v>2.1527777777777778E-2</v>
      </c>
      <c r="F57" s="735">
        <v>1.3194444444444444E-2</v>
      </c>
      <c r="G57" s="735">
        <v>6.9444444444444441E-3</v>
      </c>
      <c r="H57" s="735">
        <v>3.125E-2</v>
      </c>
      <c r="I57" s="724">
        <f t="shared" si="41"/>
        <v>0.78125</v>
      </c>
      <c r="L57" s="34">
        <v>38</v>
      </c>
      <c r="M57" s="34" t="s">
        <v>291</v>
      </c>
      <c r="N57" s="719">
        <f t="shared" si="46"/>
        <v>0.70833333333333337</v>
      </c>
      <c r="O57" s="719">
        <f t="shared" si="47"/>
        <v>2.1527777777777778E-2</v>
      </c>
      <c r="P57" s="720">
        <f t="shared" si="48"/>
        <v>2.0138888888888887E-2</v>
      </c>
      <c r="Q57" s="718">
        <f t="shared" si="43"/>
        <v>0.70833333333333337</v>
      </c>
      <c r="R57" s="719">
        <f t="shared" si="44"/>
        <v>4.3055555555555555E-2</v>
      </c>
      <c r="S57" s="719">
        <f t="shared" si="45"/>
        <v>6.041666666666666E-2</v>
      </c>
      <c r="T57" s="720">
        <f t="shared" si="42"/>
        <v>0.81180555555555556</v>
      </c>
      <c r="U57" s="106">
        <f>19*60+29</f>
        <v>1169</v>
      </c>
      <c r="V57" s="312"/>
      <c r="W57" s="312"/>
      <c r="X57" s="312"/>
      <c r="Y57" s="719"/>
      <c r="Z57" s="312"/>
    </row>
    <row r="58" spans="1:26" x14ac:dyDescent="0.35">
      <c r="A58" s="44">
        <v>39</v>
      </c>
      <c r="B58" s="319" t="s">
        <v>292</v>
      </c>
      <c r="C58" s="735">
        <v>0.50694444444444442</v>
      </c>
      <c r="D58" s="735">
        <v>6.5277777777777782E-2</v>
      </c>
      <c r="E58" s="735">
        <v>4.6527777777777779E-2</v>
      </c>
      <c r="F58" s="735">
        <v>3.125E-2</v>
      </c>
      <c r="G58" s="735">
        <v>5.5555555555555558E-3</v>
      </c>
      <c r="H58" s="735">
        <v>4.1666666666666664E-2</v>
      </c>
      <c r="I58" s="724">
        <f t="shared" si="41"/>
        <v>0.69722222222222208</v>
      </c>
      <c r="L58" s="34">
        <v>39</v>
      </c>
      <c r="M58" s="319" t="s">
        <v>292</v>
      </c>
      <c r="N58" s="719">
        <f>C58+D58</f>
        <v>0.57222222222222219</v>
      </c>
      <c r="O58" s="719">
        <f>E58</f>
        <v>4.6527777777777779E-2</v>
      </c>
      <c r="P58" s="720">
        <f>F58+G58</f>
        <v>3.6805555555555557E-2</v>
      </c>
      <c r="Q58" s="718">
        <f t="shared" si="43"/>
        <v>0.57222222222222219</v>
      </c>
      <c r="R58" s="719">
        <f t="shared" si="44"/>
        <v>9.3055555555555558E-2</v>
      </c>
      <c r="S58" s="719">
        <f t="shared" si="45"/>
        <v>0.11041666666666666</v>
      </c>
      <c r="T58" s="720">
        <f t="shared" si="42"/>
        <v>0.77569444444444446</v>
      </c>
      <c r="U58" s="106">
        <f>18*37</f>
        <v>666</v>
      </c>
      <c r="V58" s="312"/>
      <c r="W58" s="312"/>
      <c r="X58" s="312"/>
      <c r="Y58" s="719"/>
      <c r="Z58" s="312"/>
    </row>
    <row r="59" spans="1:26" x14ac:dyDescent="0.35">
      <c r="A59" s="44">
        <v>40</v>
      </c>
      <c r="B59" s="34" t="s">
        <v>293</v>
      </c>
      <c r="C59" s="719">
        <v>0.68124999999999991</v>
      </c>
      <c r="D59" s="719">
        <v>1.3888888888888888E-2</v>
      </c>
      <c r="E59" s="719">
        <v>4.8611111111111119E-2</v>
      </c>
      <c r="F59" s="719">
        <v>5.5555555555555558E-3</v>
      </c>
      <c r="G59" s="719">
        <v>6.9444444444444441E-3</v>
      </c>
      <c r="H59" s="719">
        <v>3.125E-2</v>
      </c>
      <c r="I59" s="724">
        <f t="shared" si="41"/>
        <v>0.78749999999999987</v>
      </c>
      <c r="L59" s="34">
        <v>40</v>
      </c>
      <c r="M59" s="34" t="s">
        <v>293</v>
      </c>
      <c r="N59" s="719">
        <f>C59+D59</f>
        <v>0.69513888888888875</v>
      </c>
      <c r="O59" s="719">
        <f>E59</f>
        <v>4.8611111111111119E-2</v>
      </c>
      <c r="P59" s="720">
        <f>F59+G59</f>
        <v>1.2500000000000001E-2</v>
      </c>
      <c r="Q59" s="718">
        <f t="shared" si="43"/>
        <v>0.69513888888888875</v>
      </c>
      <c r="R59" s="719">
        <f t="shared" si="44"/>
        <v>9.7222222222222238E-2</v>
      </c>
      <c r="S59" s="719">
        <f t="shared" si="45"/>
        <v>3.7500000000000006E-2</v>
      </c>
      <c r="T59" s="720">
        <f t="shared" si="42"/>
        <v>0.82986111111111094</v>
      </c>
      <c r="U59" s="106">
        <f>19*60+55</f>
        <v>1195</v>
      </c>
      <c r="V59" s="312"/>
      <c r="W59" s="312"/>
      <c r="X59" s="312"/>
      <c r="Y59" s="719"/>
      <c r="Z59" s="312"/>
    </row>
    <row r="60" spans="1:26" x14ac:dyDescent="0.35">
      <c r="A60" s="44">
        <v>41</v>
      </c>
      <c r="B60" s="34" t="s">
        <v>294</v>
      </c>
      <c r="C60" s="735">
        <v>0.78680555555555554</v>
      </c>
      <c r="D60" s="735">
        <v>1.2499999999999999E-2</v>
      </c>
      <c r="E60" s="735">
        <v>6.25E-2</v>
      </c>
      <c r="F60" s="735">
        <v>4.3055555555555562E-2</v>
      </c>
      <c r="G60" s="735">
        <v>1.3888888888888888E-2</v>
      </c>
      <c r="H60" s="735">
        <v>3.8194444444444441E-2</v>
      </c>
      <c r="I60" s="724">
        <f t="shared" si="41"/>
        <v>0.95694444444444426</v>
      </c>
      <c r="L60" s="34">
        <v>41</v>
      </c>
      <c r="M60" s="34" t="s">
        <v>294</v>
      </c>
      <c r="N60" s="719">
        <f>C60+D60</f>
        <v>0.79930555555555549</v>
      </c>
      <c r="O60" s="719">
        <f>E60</f>
        <v>6.25E-2</v>
      </c>
      <c r="P60" s="720">
        <f>F60+G60</f>
        <v>5.694444444444445E-2</v>
      </c>
      <c r="Q60" s="718">
        <f t="shared" si="43"/>
        <v>0.79930555555555549</v>
      </c>
      <c r="R60" s="719">
        <f t="shared" si="44"/>
        <v>0.125</v>
      </c>
      <c r="S60" s="719">
        <f t="shared" si="45"/>
        <v>0.17083333333333334</v>
      </c>
      <c r="T60" s="720">
        <f t="shared" si="42"/>
        <v>1.0951388888888889</v>
      </c>
      <c r="U60" s="106">
        <f>26*60+17</f>
        <v>1577</v>
      </c>
      <c r="V60" s="312"/>
      <c r="W60" s="312"/>
      <c r="X60" s="312"/>
      <c r="Y60" s="719"/>
      <c r="Z60" s="312"/>
    </row>
    <row r="61" spans="1:26" x14ac:dyDescent="0.35">
      <c r="A61" s="44">
        <v>42</v>
      </c>
      <c r="B61" s="34" t="s">
        <v>295</v>
      </c>
      <c r="C61" s="746">
        <v>0.61111111111111116</v>
      </c>
      <c r="D61" s="746">
        <v>0</v>
      </c>
      <c r="E61" s="746">
        <v>2.4305555555555552E-2</v>
      </c>
      <c r="F61" s="746">
        <v>3.8194444444444441E-2</v>
      </c>
      <c r="G61" s="746">
        <v>6.9444444444444441E-3</v>
      </c>
      <c r="H61" s="746">
        <v>6.9444444444444448E-2</v>
      </c>
      <c r="I61" s="724">
        <f t="shared" si="41"/>
        <v>0.75</v>
      </c>
      <c r="L61" s="34">
        <v>42</v>
      </c>
      <c r="M61" s="34" t="s">
        <v>295</v>
      </c>
      <c r="N61" s="719">
        <f>C61+D61</f>
        <v>0.61111111111111116</v>
      </c>
      <c r="O61" s="719">
        <f>E61</f>
        <v>2.4305555555555552E-2</v>
      </c>
      <c r="P61" s="720">
        <f>F61+G61</f>
        <v>4.5138888888888881E-2</v>
      </c>
      <c r="Q61" s="718">
        <f t="shared" si="43"/>
        <v>0.61111111111111116</v>
      </c>
      <c r="R61" s="719">
        <f t="shared" si="44"/>
        <v>4.8611111111111105E-2</v>
      </c>
      <c r="S61" s="719">
        <f t="shared" si="45"/>
        <v>0.13541666666666663</v>
      </c>
      <c r="T61" s="720">
        <f t="shared" si="42"/>
        <v>0.79513888888888895</v>
      </c>
      <c r="U61" s="106">
        <f>19*60+5</f>
        <v>1145</v>
      </c>
      <c r="V61" s="312"/>
      <c r="W61" s="312"/>
      <c r="X61" s="312"/>
      <c r="Y61" s="719"/>
      <c r="Z61" s="312"/>
    </row>
    <row r="62" spans="1:26" ht="15" thickBot="1" x14ac:dyDescent="0.4">
      <c r="A62" s="44">
        <v>45</v>
      </c>
      <c r="B62" s="34" t="s">
        <v>296</v>
      </c>
      <c r="C62" s="718">
        <v>0.4375</v>
      </c>
      <c r="D62" s="331">
        <v>8.1944444444444445E-2</v>
      </c>
      <c r="E62" s="331">
        <v>5.0694444444444438E-2</v>
      </c>
      <c r="F62" s="331">
        <v>6.1111111111111116E-2</v>
      </c>
      <c r="G62" s="331">
        <v>2.013888888888889E-2</v>
      </c>
      <c r="H62" s="747">
        <v>0.17569444444444446</v>
      </c>
      <c r="I62" s="724">
        <f>SUM(C62:H62)</f>
        <v>0.8270833333333335</v>
      </c>
      <c r="L62" s="34">
        <v>45</v>
      </c>
      <c r="M62" s="34" t="s">
        <v>296</v>
      </c>
      <c r="N62" s="719">
        <f>C62+D62</f>
        <v>0.51944444444444449</v>
      </c>
      <c r="O62" s="719">
        <f>E62</f>
        <v>5.0694444444444438E-2</v>
      </c>
      <c r="P62" s="720">
        <f>F62+G62</f>
        <v>8.1250000000000003E-2</v>
      </c>
      <c r="Q62" s="718">
        <f t="shared" si="43"/>
        <v>0.51944444444444449</v>
      </c>
      <c r="R62" s="719">
        <f t="shared" si="44"/>
        <v>0.10138888888888888</v>
      </c>
      <c r="S62" s="719">
        <f t="shared" si="45"/>
        <v>0.24375000000000002</v>
      </c>
      <c r="T62" s="720">
        <f t="shared" si="42"/>
        <v>0.86458333333333337</v>
      </c>
      <c r="U62" s="351">
        <f>20*60+45</f>
        <v>1245</v>
      </c>
      <c r="V62" s="312"/>
      <c r="W62" s="312"/>
      <c r="X62" s="312"/>
      <c r="Y62" s="719"/>
      <c r="Z62" s="312"/>
    </row>
    <row r="63" spans="1:26" ht="15" thickBot="1" x14ac:dyDescent="0.4">
      <c r="A63" s="44"/>
      <c r="B63" s="34"/>
      <c r="C63" s="44"/>
      <c r="H63" s="59"/>
      <c r="I63" s="62"/>
      <c r="L63" s="34"/>
      <c r="M63" s="325" t="s">
        <v>96</v>
      </c>
      <c r="N63" s="726">
        <f>AVERAGE(N50:N61)</f>
        <v>0.88236111111111093</v>
      </c>
      <c r="O63" s="726">
        <f>AVERAGE(O50:O61)</f>
        <v>4.9305555555555547E-2</v>
      </c>
      <c r="P63" s="728">
        <f>AVERAGE(P50:P61)</f>
        <v>6.7708333333333329E-2</v>
      </c>
      <c r="Q63" s="728">
        <f t="shared" ref="Q63:U63" si="49">AVERAGE(Q50:Q61)</f>
        <v>0.88236111111111093</v>
      </c>
      <c r="R63" s="728">
        <f t="shared" si="49"/>
        <v>9.8611111111111094E-2</v>
      </c>
      <c r="S63" s="728">
        <f t="shared" si="49"/>
        <v>0.203125</v>
      </c>
      <c r="T63" s="728">
        <f t="shared" si="49"/>
        <v>1.1840972222222221</v>
      </c>
      <c r="U63" s="350">
        <f t="shared" si="49"/>
        <v>1660</v>
      </c>
      <c r="V63" s="312"/>
      <c r="W63" s="312"/>
      <c r="X63" s="312"/>
      <c r="Y63" s="719"/>
      <c r="Z63" s="312"/>
    </row>
    <row r="64" spans="1:26" ht="15" thickBot="1" x14ac:dyDescent="0.4">
      <c r="A64" s="59"/>
      <c r="B64" s="325" t="s">
        <v>96</v>
      </c>
      <c r="C64" s="726">
        <f t="shared" ref="C64:I64" si="50">AVERAGE(C51:C62)</f>
        <v>0.79614898989898997</v>
      </c>
      <c r="D64" s="726">
        <f t="shared" si="50"/>
        <v>5.3219696969696972E-2</v>
      </c>
      <c r="E64" s="726">
        <f t="shared" si="50"/>
        <v>4.9431818181818181E-2</v>
      </c>
      <c r="F64" s="726">
        <f t="shared" si="50"/>
        <v>4.8674242424242425E-2</v>
      </c>
      <c r="G64" s="726">
        <f t="shared" si="50"/>
        <v>2.0265151515151517E-2</v>
      </c>
      <c r="H64" s="726">
        <f t="shared" si="50"/>
        <v>0.10888888888888888</v>
      </c>
      <c r="I64" s="728">
        <f t="shared" si="50"/>
        <v>1.0667297979797981</v>
      </c>
      <c r="L64" s="62"/>
      <c r="M64" s="62" t="s">
        <v>152</v>
      </c>
      <c r="N64" s="730">
        <f t="shared" ref="N64:U64" si="51">_xlfn.STDEV.S(N50:N61)</f>
        <v>0.40586621895473762</v>
      </c>
      <c r="O64" s="730">
        <f t="shared" si="51"/>
        <v>2.607842056575493E-2</v>
      </c>
      <c r="P64" s="732">
        <f t="shared" si="51"/>
        <v>4.5740002711844703E-2</v>
      </c>
      <c r="Q64" s="734">
        <f t="shared" si="51"/>
        <v>0.40586621895473762</v>
      </c>
      <c r="R64" s="732">
        <f t="shared" si="51"/>
        <v>5.2156841131509861E-2</v>
      </c>
      <c r="S64" s="732">
        <f t="shared" si="51"/>
        <v>0.13722000813553406</v>
      </c>
      <c r="T64" s="732">
        <f t="shared" si="51"/>
        <v>0.53017986605687406</v>
      </c>
      <c r="U64" s="748">
        <f t="shared" si="51"/>
        <v>813.7262712020821</v>
      </c>
      <c r="V64" s="312"/>
      <c r="W64" s="312"/>
      <c r="X64" s="312"/>
    </row>
    <row r="65" spans="1:30" ht="15" thickBot="1" x14ac:dyDescent="0.4">
      <c r="B65" s="62" t="s">
        <v>152</v>
      </c>
      <c r="C65" s="730">
        <f t="shared" ref="C65:H65" si="52">_xlfn.STDEV.S(C51:C62)</f>
        <v>0.39398476291131496</v>
      </c>
      <c r="D65" s="730">
        <f t="shared" si="52"/>
        <v>4.9428907444263398E-2</v>
      </c>
      <c r="E65" s="730">
        <f t="shared" si="52"/>
        <v>2.474370590761717E-2</v>
      </c>
      <c r="F65" s="730">
        <f t="shared" si="52"/>
        <v>3.1091348115021136E-2</v>
      </c>
      <c r="G65" s="730">
        <f t="shared" si="52"/>
        <v>2.3781692186999982E-2</v>
      </c>
      <c r="H65" s="725">
        <f t="shared" si="52"/>
        <v>0.12586965995146049</v>
      </c>
      <c r="I65" s="734">
        <f>_xlfn.STDEV.S(I50:I61)</f>
        <v>0.55042073398122771</v>
      </c>
      <c r="V65" s="312"/>
      <c r="W65" s="312"/>
      <c r="X65" s="312"/>
    </row>
    <row r="66" spans="1:30" x14ac:dyDescent="0.35">
      <c r="H66" s="34"/>
    </row>
    <row r="67" spans="1:30" x14ac:dyDescent="0.35">
      <c r="A67" t="s">
        <v>69</v>
      </c>
      <c r="H67" s="34"/>
    </row>
    <row r="68" spans="1:30" ht="15" thickBot="1" x14ac:dyDescent="0.4">
      <c r="H68" s="34"/>
      <c r="Q68" t="s">
        <v>317</v>
      </c>
    </row>
    <row r="69" spans="1:30" ht="15" thickBot="1" x14ac:dyDescent="0.4">
      <c r="A69" s="325" t="s">
        <v>93</v>
      </c>
      <c r="B69" s="328"/>
      <c r="C69" s="327">
        <v>1</v>
      </c>
      <c r="D69" s="327">
        <v>2</v>
      </c>
      <c r="E69" s="327">
        <v>3</v>
      </c>
      <c r="F69" s="412">
        <v>4</v>
      </c>
      <c r="G69" s="327">
        <v>5</v>
      </c>
      <c r="H69" s="328" t="s">
        <v>279</v>
      </c>
      <c r="I69" s="325" t="s">
        <v>285</v>
      </c>
      <c r="L69" s="328"/>
      <c r="M69" s="327"/>
      <c r="N69" s="327" t="s">
        <v>281</v>
      </c>
      <c r="O69" s="327" t="s">
        <v>282</v>
      </c>
      <c r="P69" s="327" t="s">
        <v>283</v>
      </c>
      <c r="Q69" s="328" t="s">
        <v>276</v>
      </c>
      <c r="R69" s="327"/>
      <c r="S69" s="327"/>
      <c r="T69" s="412" t="s">
        <v>284</v>
      </c>
      <c r="U69" s="630" t="s">
        <v>276</v>
      </c>
    </row>
    <row r="70" spans="1:30" x14ac:dyDescent="0.35">
      <c r="A70" s="34">
        <v>1</v>
      </c>
      <c r="B70" s="687" t="s">
        <v>257</v>
      </c>
      <c r="C70" s="721">
        <v>0.32986111111111116</v>
      </c>
      <c r="D70" s="722">
        <v>6.25E-2</v>
      </c>
      <c r="E70" s="722">
        <v>7.2916666666666657E-2</v>
      </c>
      <c r="F70" s="722">
        <v>8.3333333333333329E-2</v>
      </c>
      <c r="G70" s="722">
        <v>9.0277777777777787E-3</v>
      </c>
      <c r="H70" s="749">
        <v>0</v>
      </c>
      <c r="I70" s="723">
        <f>SUM(C70:H70)</f>
        <v>0.55763888888888891</v>
      </c>
      <c r="K70" s="735"/>
      <c r="L70" s="34">
        <v>1</v>
      </c>
      <c r="M70" s="630" t="s">
        <v>257</v>
      </c>
      <c r="N70" s="331">
        <f>C70+D70</f>
        <v>0.39236111111111116</v>
      </c>
      <c r="O70" s="719">
        <f>E70</f>
        <v>7.2916666666666657E-2</v>
      </c>
      <c r="P70" s="719">
        <f>F70+G70</f>
        <v>9.2361111111111102E-2</v>
      </c>
      <c r="Q70" s="718">
        <f>N70*1</f>
        <v>0.39236111111111116</v>
      </c>
      <c r="R70" s="719">
        <f>O70*2</f>
        <v>0.14583333333333331</v>
      </c>
      <c r="S70" s="719">
        <f>P70*3</f>
        <v>0.27708333333333329</v>
      </c>
      <c r="T70" s="720">
        <f>SUM(Q70:S70)</f>
        <v>0.81527777777777777</v>
      </c>
      <c r="U70" s="106">
        <f>19*60+34</f>
        <v>1174</v>
      </c>
      <c r="V70" s="719"/>
      <c r="W70" s="719"/>
      <c r="X70" s="719"/>
      <c r="Y70" s="719"/>
      <c r="Z70" s="719"/>
    </row>
    <row r="71" spans="1:30" x14ac:dyDescent="0.35">
      <c r="A71" s="34">
        <v>2</v>
      </c>
      <c r="B71" s="44" t="s">
        <v>256</v>
      </c>
      <c r="C71" s="718"/>
      <c r="D71" s="719"/>
      <c r="E71" s="719"/>
      <c r="F71" s="719"/>
      <c r="G71" s="719"/>
      <c r="H71" s="49"/>
      <c r="I71" s="720"/>
      <c r="K71" s="735"/>
      <c r="L71" s="34">
        <v>2</v>
      </c>
      <c r="M71" s="34" t="s">
        <v>256</v>
      </c>
      <c r="N71" s="719"/>
      <c r="O71" s="719"/>
      <c r="P71" s="719"/>
      <c r="Q71" s="718"/>
      <c r="R71" s="719"/>
      <c r="S71" s="719"/>
      <c r="T71" s="720"/>
      <c r="U71" s="106"/>
      <c r="V71" s="719"/>
      <c r="W71" s="719"/>
      <c r="X71" s="719"/>
      <c r="Y71" s="719"/>
      <c r="Z71" s="719"/>
    </row>
    <row r="72" spans="1:30" x14ac:dyDescent="0.35">
      <c r="A72" s="34">
        <v>3</v>
      </c>
      <c r="B72" s="44" t="s">
        <v>299</v>
      </c>
      <c r="C72" s="750">
        <v>0.24999999999999997</v>
      </c>
      <c r="D72" s="751">
        <v>5.5555555555555566E-2</v>
      </c>
      <c r="E72" s="751">
        <v>6.9444444444444441E-3</v>
      </c>
      <c r="F72" s="751">
        <v>0.12708333333333333</v>
      </c>
      <c r="G72" s="751">
        <v>4.8611111111111112E-3</v>
      </c>
      <c r="H72" s="752">
        <v>1.7361111111111112E-2</v>
      </c>
      <c r="I72" s="720">
        <f t="shared" ref="I72:I81" si="53">SUM(C72:H72)</f>
        <v>0.46180555555555547</v>
      </c>
      <c r="K72" s="735"/>
      <c r="L72" s="34">
        <v>3</v>
      </c>
      <c r="M72" s="34" t="s">
        <v>299</v>
      </c>
      <c r="N72" s="719">
        <f>C72+D72</f>
        <v>0.30555555555555552</v>
      </c>
      <c r="O72" s="719">
        <f>E72</f>
        <v>6.9444444444444441E-3</v>
      </c>
      <c r="P72" s="719">
        <f>F72+G72</f>
        <v>0.13194444444444445</v>
      </c>
      <c r="Q72" s="718">
        <f>N72*1</f>
        <v>0.30555555555555552</v>
      </c>
      <c r="R72" s="719">
        <f>O72*2</f>
        <v>1.3888888888888888E-2</v>
      </c>
      <c r="S72" s="719">
        <f>P72*3</f>
        <v>0.39583333333333337</v>
      </c>
      <c r="T72" s="720">
        <f>SUM(Q72:S72)</f>
        <v>0.71527777777777779</v>
      </c>
      <c r="U72" s="106">
        <f>17*60+10</f>
        <v>1030</v>
      </c>
      <c r="V72" s="719"/>
      <c r="W72" s="719"/>
      <c r="X72" s="719"/>
      <c r="Y72" s="719"/>
      <c r="Z72" s="719"/>
      <c r="AD72" t="s">
        <v>318</v>
      </c>
    </row>
    <row r="73" spans="1:30" x14ac:dyDescent="0.35">
      <c r="A73" s="34">
        <v>4</v>
      </c>
      <c r="B73" s="44" t="s">
        <v>304</v>
      </c>
      <c r="C73" s="747">
        <v>0.35555555555555551</v>
      </c>
      <c r="D73" s="735">
        <v>3.4722222222222224E-2</v>
      </c>
      <c r="E73" s="735">
        <v>2.0833333333333332E-2</v>
      </c>
      <c r="F73" s="735">
        <v>0.11458333333333334</v>
      </c>
      <c r="G73" s="735">
        <v>1.0416666666666668E-2</v>
      </c>
      <c r="H73" s="753">
        <v>2.4305555555555556E-2</v>
      </c>
      <c r="I73" s="720">
        <f t="shared" si="53"/>
        <v>0.56041666666666656</v>
      </c>
      <c r="K73" s="735"/>
      <c r="L73" s="34">
        <v>4</v>
      </c>
      <c r="M73" s="34" t="s">
        <v>304</v>
      </c>
      <c r="N73" s="719">
        <f>C73+D73</f>
        <v>0.39027777777777772</v>
      </c>
      <c r="O73" s="719">
        <f>E73</f>
        <v>2.0833333333333332E-2</v>
      </c>
      <c r="P73" s="719">
        <f>F73+G73</f>
        <v>0.125</v>
      </c>
      <c r="Q73" s="718">
        <f>N73*1</f>
        <v>0.39027777777777772</v>
      </c>
      <c r="R73" s="719">
        <f>O73*2</f>
        <v>4.1666666666666664E-2</v>
      </c>
      <c r="S73" s="719">
        <f>P73*3</f>
        <v>0.375</v>
      </c>
      <c r="T73" s="720">
        <f>SUM(Q73:S73)</f>
        <v>0.80694444444444446</v>
      </c>
      <c r="U73" s="106">
        <f>19*60+22</f>
        <v>1162</v>
      </c>
      <c r="V73" s="719"/>
      <c r="W73" s="719"/>
      <c r="X73" s="719"/>
      <c r="Y73" s="719"/>
      <c r="Z73" s="719"/>
      <c r="AD73">
        <f>16/7</f>
        <v>2.2857142857142856</v>
      </c>
    </row>
    <row r="74" spans="1:30" x14ac:dyDescent="0.35">
      <c r="A74" s="34">
        <v>5</v>
      </c>
      <c r="B74" s="44" t="s">
        <v>255</v>
      </c>
      <c r="C74" s="747">
        <v>0.2326388888888889</v>
      </c>
      <c r="D74" s="735">
        <v>7.2916666666666657E-2</v>
      </c>
      <c r="E74" s="735">
        <v>5.2083333333333329E-2</v>
      </c>
      <c r="F74" s="735">
        <v>5.2083333333333329E-2</v>
      </c>
      <c r="G74" s="735">
        <v>4.8611111111111119E-2</v>
      </c>
      <c r="H74" s="753">
        <v>0</v>
      </c>
      <c r="I74" s="720">
        <f t="shared" si="53"/>
        <v>0.45833333333333331</v>
      </c>
      <c r="L74" s="34">
        <v>5</v>
      </c>
      <c r="M74" s="34" t="s">
        <v>255</v>
      </c>
      <c r="N74" s="719">
        <f>C74+D74</f>
        <v>0.30555555555555558</v>
      </c>
      <c r="O74" s="719">
        <f>E74</f>
        <v>5.2083333333333329E-2</v>
      </c>
      <c r="P74" s="719">
        <f>F74+G74</f>
        <v>0.10069444444444445</v>
      </c>
      <c r="Q74" s="718">
        <f>N74*1</f>
        <v>0.30555555555555558</v>
      </c>
      <c r="R74" s="719">
        <f>O74*2</f>
        <v>0.10416666666666666</v>
      </c>
      <c r="S74" s="719">
        <f>P74*3</f>
        <v>0.30208333333333337</v>
      </c>
      <c r="T74" s="720">
        <f>SUM(Q74:S74)</f>
        <v>0.71180555555555558</v>
      </c>
      <c r="U74" s="106">
        <f>17*60+5</f>
        <v>1025</v>
      </c>
      <c r="V74" s="719"/>
      <c r="W74" s="719"/>
      <c r="X74" s="719"/>
      <c r="Y74" s="719"/>
      <c r="Z74" s="719"/>
    </row>
    <row r="75" spans="1:30" x14ac:dyDescent="0.35">
      <c r="A75" s="34">
        <v>22</v>
      </c>
      <c r="B75" s="44" t="s">
        <v>306</v>
      </c>
      <c r="C75" s="754">
        <v>0.34444444444444444</v>
      </c>
      <c r="D75" s="331">
        <v>0.14791666666666667</v>
      </c>
      <c r="E75" s="331">
        <v>4.3749999999999997E-2</v>
      </c>
      <c r="F75" s="331">
        <v>5.9027777777777776E-2</v>
      </c>
      <c r="G75" s="331">
        <v>7.4999999999999997E-2</v>
      </c>
      <c r="H75" s="753">
        <v>0</v>
      </c>
      <c r="I75" s="720">
        <f t="shared" si="53"/>
        <v>0.67013888888888884</v>
      </c>
      <c r="L75" s="34">
        <v>22</v>
      </c>
      <c r="M75" s="34" t="s">
        <v>306</v>
      </c>
      <c r="N75" s="719">
        <f>C75+D75</f>
        <v>0.49236111111111114</v>
      </c>
      <c r="O75" s="719">
        <f>E75</f>
        <v>4.3749999999999997E-2</v>
      </c>
      <c r="P75" s="719">
        <f>F75+G75</f>
        <v>0.13402777777777777</v>
      </c>
      <c r="Q75" s="718">
        <f>N75*1</f>
        <v>0.49236111111111114</v>
      </c>
      <c r="R75" s="719">
        <f>O75*2</f>
        <v>8.7499999999999994E-2</v>
      </c>
      <c r="S75" s="719">
        <f>P75*3</f>
        <v>0.40208333333333335</v>
      </c>
      <c r="T75" s="720">
        <f>SUM(Q75:S75)</f>
        <v>0.98194444444444451</v>
      </c>
      <c r="U75" s="106">
        <f>23*60+34</f>
        <v>1414</v>
      </c>
      <c r="V75" s="719"/>
      <c r="W75" s="719"/>
      <c r="X75" s="719"/>
      <c r="Y75" s="719"/>
      <c r="Z75" s="719"/>
    </row>
    <row r="76" spans="1:30" x14ac:dyDescent="0.35">
      <c r="A76" s="34">
        <v>23</v>
      </c>
      <c r="B76" s="44" t="s">
        <v>254</v>
      </c>
      <c r="C76" s="44"/>
      <c r="H76" s="753">
        <v>0</v>
      </c>
      <c r="I76" s="720">
        <f t="shared" si="53"/>
        <v>0</v>
      </c>
      <c r="L76" s="34">
        <v>23</v>
      </c>
      <c r="M76" s="34" t="s">
        <v>254</v>
      </c>
      <c r="N76" s="719"/>
      <c r="O76" s="719"/>
      <c r="P76" s="719"/>
      <c r="Q76" s="718"/>
      <c r="R76" s="719"/>
      <c r="S76" s="719"/>
      <c r="T76" s="720"/>
      <c r="U76" s="106"/>
      <c r="V76" s="719"/>
      <c r="W76" s="719"/>
      <c r="X76" s="719"/>
      <c r="Y76" s="719"/>
      <c r="Z76" s="719"/>
    </row>
    <row r="77" spans="1:30" x14ac:dyDescent="0.35">
      <c r="A77" s="34">
        <v>25</v>
      </c>
      <c r="B77" s="44" t="s">
        <v>309</v>
      </c>
      <c r="C77" s="747">
        <v>0.2409722222222222</v>
      </c>
      <c r="D77" s="735">
        <v>0.12361111111111112</v>
      </c>
      <c r="E77" s="735">
        <v>6.3194444444444442E-2</v>
      </c>
      <c r="F77" s="735">
        <v>8.7499999999999994E-2</v>
      </c>
      <c r="G77" s="735">
        <v>6.5972222222222224E-2</v>
      </c>
      <c r="H77" s="753">
        <v>0</v>
      </c>
      <c r="I77" s="720">
        <f t="shared" si="53"/>
        <v>0.58124999999999993</v>
      </c>
      <c r="L77" s="34">
        <v>25</v>
      </c>
      <c r="M77" s="34" t="s">
        <v>309</v>
      </c>
      <c r="N77" s="719">
        <f>C77+D77</f>
        <v>0.36458333333333331</v>
      </c>
      <c r="O77" s="719">
        <f>E77</f>
        <v>6.3194444444444442E-2</v>
      </c>
      <c r="P77" s="719">
        <f>F77+G77</f>
        <v>0.15347222222222223</v>
      </c>
      <c r="Q77" s="718">
        <f>N77*1</f>
        <v>0.36458333333333331</v>
      </c>
      <c r="R77" s="719">
        <f>O77*2</f>
        <v>0.12638888888888888</v>
      </c>
      <c r="S77" s="719">
        <f>P77*3</f>
        <v>0.4604166666666667</v>
      </c>
      <c r="T77" s="720">
        <f>SUM(Q77:S77)</f>
        <v>0.95138888888888884</v>
      </c>
      <c r="U77" s="106">
        <f>22*60+50</f>
        <v>1370</v>
      </c>
      <c r="V77" s="719"/>
      <c r="W77" s="719"/>
      <c r="X77" s="719"/>
      <c r="Y77" s="719"/>
      <c r="Z77" s="719"/>
    </row>
    <row r="78" spans="1:30" x14ac:dyDescent="0.35">
      <c r="A78" s="34">
        <v>27</v>
      </c>
      <c r="B78" s="44" t="s">
        <v>310</v>
      </c>
      <c r="C78" s="747">
        <v>0.53472222222222221</v>
      </c>
      <c r="D78" s="735">
        <v>6.9444444444444441E-3</v>
      </c>
      <c r="E78" s="735">
        <v>3.1249999999999997E-2</v>
      </c>
      <c r="F78" s="735">
        <v>0.11319444444444443</v>
      </c>
      <c r="G78" s="735">
        <v>4.8611111111111112E-3</v>
      </c>
      <c r="H78" s="753">
        <v>0</v>
      </c>
      <c r="I78" s="720">
        <f t="shared" si="53"/>
        <v>0.69097222222222221</v>
      </c>
      <c r="L78" s="34">
        <v>27</v>
      </c>
      <c r="M78" s="34" t="s">
        <v>310</v>
      </c>
      <c r="N78" s="719">
        <f>C78+D78</f>
        <v>0.54166666666666663</v>
      </c>
      <c r="O78" s="719">
        <f>E78</f>
        <v>3.1249999999999997E-2</v>
      </c>
      <c r="P78" s="719">
        <f>F78+G78</f>
        <v>0.11805555555555554</v>
      </c>
      <c r="Q78" s="718">
        <f>N78*1</f>
        <v>0.54166666666666663</v>
      </c>
      <c r="R78" s="719">
        <f>O78*2</f>
        <v>6.2499999999999993E-2</v>
      </c>
      <c r="S78" s="719">
        <f>P78*3</f>
        <v>0.35416666666666663</v>
      </c>
      <c r="T78" s="720">
        <f>SUM(Q78:S78)</f>
        <v>0.95833333333333326</v>
      </c>
      <c r="U78" s="106">
        <f>23*60</f>
        <v>1380</v>
      </c>
      <c r="V78" s="719"/>
      <c r="W78" s="719"/>
      <c r="X78" s="719"/>
      <c r="Y78" s="719"/>
      <c r="Z78" s="719"/>
    </row>
    <row r="79" spans="1:30" x14ac:dyDescent="0.35">
      <c r="A79" s="34">
        <v>28</v>
      </c>
      <c r="B79" s="44" t="s">
        <v>311</v>
      </c>
      <c r="C79" s="747">
        <v>0.39930555555555558</v>
      </c>
      <c r="D79" s="735">
        <v>4.9999999999999996E-2</v>
      </c>
      <c r="E79" s="735">
        <v>9.9999999999999992E-2</v>
      </c>
      <c r="F79" s="735">
        <v>5.2083333333333336E-2</v>
      </c>
      <c r="G79" s="735">
        <v>8.3333333333333329E-2</v>
      </c>
      <c r="H79" s="753">
        <v>0</v>
      </c>
      <c r="I79" s="720">
        <f t="shared" si="53"/>
        <v>0.68472222222222234</v>
      </c>
      <c r="L79" s="34">
        <v>28</v>
      </c>
      <c r="M79" s="34" t="s">
        <v>311</v>
      </c>
      <c r="N79" s="719">
        <f>C79+D79</f>
        <v>0.44930555555555557</v>
      </c>
      <c r="O79" s="719">
        <f>E79</f>
        <v>9.9999999999999992E-2</v>
      </c>
      <c r="P79" s="719">
        <f>F79+G79</f>
        <v>0.13541666666666666</v>
      </c>
      <c r="Q79" s="718">
        <f>N79*1</f>
        <v>0.44930555555555557</v>
      </c>
      <c r="R79" s="719">
        <f>O79*2</f>
        <v>0.19999999999999998</v>
      </c>
      <c r="S79" s="719">
        <f>P79*3</f>
        <v>0.40625</v>
      </c>
      <c r="T79" s="720">
        <f>SUM(Q79:S79)</f>
        <v>1.0555555555555556</v>
      </c>
      <c r="U79" s="106">
        <f>25*60+20</f>
        <v>1520</v>
      </c>
      <c r="V79" s="719"/>
      <c r="W79" s="719"/>
      <c r="X79" s="719"/>
      <c r="Y79" s="719"/>
      <c r="Z79" s="719"/>
    </row>
    <row r="80" spans="1:30" x14ac:dyDescent="0.35">
      <c r="A80" s="34">
        <v>29</v>
      </c>
      <c r="B80" s="754" t="s">
        <v>312</v>
      </c>
      <c r="C80" s="747">
        <v>0.34027777777777773</v>
      </c>
      <c r="D80" s="735">
        <v>0.14513888888888887</v>
      </c>
      <c r="E80" s="735">
        <v>4.6527777777777772E-2</v>
      </c>
      <c r="F80" s="735">
        <v>7.3611111111111099E-2</v>
      </c>
      <c r="G80" s="735">
        <v>5.2083333333333336E-2</v>
      </c>
      <c r="H80" s="753">
        <v>2.0833333333333332E-2</v>
      </c>
      <c r="I80" s="720">
        <f t="shared" si="53"/>
        <v>0.67847222222222214</v>
      </c>
      <c r="L80" s="34">
        <v>29</v>
      </c>
      <c r="M80" s="319" t="s">
        <v>312</v>
      </c>
      <c r="N80" s="719">
        <f>C80+D80</f>
        <v>0.48541666666666661</v>
      </c>
      <c r="O80" s="719">
        <f>E80</f>
        <v>4.6527777777777772E-2</v>
      </c>
      <c r="P80" s="719">
        <f>F80+G80</f>
        <v>0.12569444444444444</v>
      </c>
      <c r="Q80" s="718">
        <f>N80*1</f>
        <v>0.48541666666666661</v>
      </c>
      <c r="R80" s="719">
        <f>O80*2</f>
        <v>9.3055555555555544E-2</v>
      </c>
      <c r="S80" s="719">
        <f>P80*3</f>
        <v>0.37708333333333333</v>
      </c>
      <c r="T80" s="720">
        <f>SUM(Q80:S80)</f>
        <v>0.95555555555555549</v>
      </c>
      <c r="U80" s="106">
        <f>22*60+56</f>
        <v>1376</v>
      </c>
      <c r="V80" s="719"/>
      <c r="W80" s="719"/>
      <c r="X80" s="719"/>
      <c r="Y80" s="719"/>
      <c r="Z80" s="719"/>
    </row>
    <row r="81" spans="1:26" x14ac:dyDescent="0.35">
      <c r="A81" s="34">
        <v>30</v>
      </c>
      <c r="B81" s="44" t="s">
        <v>313</v>
      </c>
      <c r="C81" s="747">
        <v>0.37152777777777773</v>
      </c>
      <c r="D81" s="735">
        <v>2.0833333333333332E-2</v>
      </c>
      <c r="E81" s="735">
        <v>4.5833333333333337E-2</v>
      </c>
      <c r="F81" s="735">
        <v>9.375E-2</v>
      </c>
      <c r="G81" s="735">
        <v>0.10416666666666667</v>
      </c>
      <c r="H81" s="753">
        <v>0</v>
      </c>
      <c r="I81" s="720">
        <f t="shared" si="53"/>
        <v>0.63611111111111096</v>
      </c>
      <c r="L81" s="34">
        <v>30</v>
      </c>
      <c r="M81" s="34" t="s">
        <v>313</v>
      </c>
      <c r="N81" s="719">
        <f>C81+D81</f>
        <v>0.39236111111111105</v>
      </c>
      <c r="O81" s="719">
        <f>E81</f>
        <v>4.5833333333333337E-2</v>
      </c>
      <c r="P81" s="719">
        <f>F81+G81</f>
        <v>0.19791666666666669</v>
      </c>
      <c r="Q81" s="718">
        <f>N81*1</f>
        <v>0.39236111111111105</v>
      </c>
      <c r="R81" s="719">
        <f>O81*2</f>
        <v>9.1666666666666674E-2</v>
      </c>
      <c r="S81" s="719">
        <f>P81*3</f>
        <v>0.59375</v>
      </c>
      <c r="T81" s="720">
        <f>SUM(Q81:S81)</f>
        <v>1.0777777777777777</v>
      </c>
      <c r="U81" s="106">
        <f>25*60+52</f>
        <v>1552</v>
      </c>
      <c r="V81" s="719"/>
      <c r="W81" s="719"/>
      <c r="X81" s="719"/>
      <c r="Y81" s="719"/>
      <c r="Z81" s="719"/>
    </row>
    <row r="82" spans="1:26" ht="15" thickBot="1" x14ac:dyDescent="0.4">
      <c r="A82" s="34"/>
      <c r="C82" s="59"/>
      <c r="D82" s="58"/>
      <c r="E82" s="58"/>
      <c r="F82" s="58"/>
      <c r="G82" s="58"/>
      <c r="H82" s="62"/>
      <c r="I82" s="96"/>
      <c r="L82" s="34"/>
      <c r="M82" s="62"/>
      <c r="Q82" s="44"/>
      <c r="T82" s="49"/>
      <c r="U82" s="351"/>
      <c r="V82" s="719"/>
      <c r="W82" s="719"/>
      <c r="X82" s="719"/>
      <c r="Y82" s="719"/>
      <c r="Z82" s="719"/>
    </row>
    <row r="83" spans="1:26" ht="15" thickBot="1" x14ac:dyDescent="0.4">
      <c r="A83" s="62"/>
      <c r="B83" s="325" t="s">
        <v>96</v>
      </c>
      <c r="C83" s="726">
        <f t="shared" ref="C83:I83" si="54">AVERAGE(C70:C81)</f>
        <v>0.33993055555555551</v>
      </c>
      <c r="D83" s="726">
        <f t="shared" si="54"/>
        <v>7.2013888888888905E-2</v>
      </c>
      <c r="E83" s="726">
        <f t="shared" si="54"/>
        <v>4.8333333333333325E-2</v>
      </c>
      <c r="F83" s="726">
        <f t="shared" si="54"/>
        <v>8.5624999999999979E-2</v>
      </c>
      <c r="G83" s="726">
        <f t="shared" si="54"/>
        <v>4.5833333333333337E-2</v>
      </c>
      <c r="H83" s="726">
        <f t="shared" si="54"/>
        <v>5.681818181818182E-3</v>
      </c>
      <c r="I83" s="728">
        <f t="shared" si="54"/>
        <v>0.54362373737373737</v>
      </c>
      <c r="L83" s="62"/>
      <c r="M83" s="325" t="s">
        <v>96</v>
      </c>
      <c r="N83" s="726">
        <f>AVERAGE(N70:N81)</f>
        <v>0.41194444444444445</v>
      </c>
      <c r="O83" s="726">
        <f>AVERAGE(O70:O81)</f>
        <v>4.8333333333333325E-2</v>
      </c>
      <c r="P83" s="726">
        <f>AVERAGE(P70:P81)</f>
        <v>0.13145833333333334</v>
      </c>
      <c r="Q83" s="726">
        <f>AVERAGE(Q70:Q82)</f>
        <v>0.41194444444444445</v>
      </c>
      <c r="R83" s="741">
        <f>AVERAGE(R70:R82)</f>
        <v>9.6666666666666651E-2</v>
      </c>
      <c r="S83" s="741">
        <f>AVERAGE(S70:S82)</f>
        <v>0.39437500000000003</v>
      </c>
      <c r="T83" s="742">
        <f>AVERAGE(T70:T82)</f>
        <v>0.90298611111111116</v>
      </c>
      <c r="U83" s="349">
        <f>AVERAGE(U70:U82)</f>
        <v>1300.3</v>
      </c>
      <c r="V83" s="719"/>
      <c r="W83" s="719"/>
      <c r="X83" s="719"/>
      <c r="Y83" s="719"/>
      <c r="Z83" s="719"/>
    </row>
    <row r="84" spans="1:26" ht="15" thickBot="1" x14ac:dyDescent="0.4">
      <c r="B84" s="62" t="s">
        <v>152</v>
      </c>
      <c r="C84" s="730">
        <f>_xlfn.STDEV.S(C70:C81)</f>
        <v>8.9582585651009544E-2</v>
      </c>
      <c r="D84" s="730">
        <f>_xlfn.STDEV.S(D70:D81)</f>
        <v>5.0400328526402194E-2</v>
      </c>
      <c r="E84" s="730">
        <f>_xlfn.STDEV.S(E70:E81)</f>
        <v>2.6458242198734855E-2</v>
      </c>
      <c r="F84" s="730">
        <f>_xlfn.STDEV.S(F70:F81)</f>
        <v>2.6861927388110395E-2</v>
      </c>
      <c r="G84" s="730">
        <f>_xlfn.STDEV.S(G70:G81)</f>
        <v>3.663409280751885E-2</v>
      </c>
      <c r="H84" s="725">
        <f>_xlfn.STDEV.S(H69:H80)</f>
        <v>1.0195701641456131E-2</v>
      </c>
      <c r="I84" s="734">
        <f>_xlfn.STDEV.S(I69:I80)</f>
        <v>0.20718879279307914</v>
      </c>
      <c r="L84" s="59"/>
      <c r="M84" s="62" t="s">
        <v>152</v>
      </c>
      <c r="N84" s="730">
        <f t="shared" ref="N84:P84" si="55">_xlfn.STDEV.S(N70:N81)</f>
        <v>7.90256215939662E-2</v>
      </c>
      <c r="O84" s="730">
        <f t="shared" si="55"/>
        <v>2.6458242198734855E-2</v>
      </c>
      <c r="P84" s="730">
        <f t="shared" si="55"/>
        <v>2.9161246556936703E-2</v>
      </c>
      <c r="Q84" s="734">
        <f>_xlfn.STDEV.S(Q70:Q81)</f>
        <v>7.90256215939662E-2</v>
      </c>
      <c r="R84" s="732">
        <f>_xlfn.STDEV.S(R70:R81)</f>
        <v>5.291648439746971E-2</v>
      </c>
      <c r="S84" s="732">
        <f>_xlfn.STDEV.S(S70:S81)</f>
        <v>8.7483739670810329E-2</v>
      </c>
      <c r="T84" s="732">
        <f>_xlfn.STDEV.S(T70:T81)</f>
        <v>0.13205001056334861</v>
      </c>
      <c r="U84" s="748">
        <f>_xlfn.STDEV.S(U70:U81)</f>
        <v>190.15201521122265</v>
      </c>
      <c r="V84" s="719"/>
      <c r="W84" s="719"/>
      <c r="X84" s="719"/>
      <c r="Y84" s="719"/>
      <c r="Z84" s="719"/>
    </row>
    <row r="85" spans="1:26" ht="15" thickBot="1" x14ac:dyDescent="0.4">
      <c r="B85" s="325" t="s">
        <v>314</v>
      </c>
      <c r="C85" s="327">
        <f t="shared" ref="C85:I85" si="56">TTEST(C70:C81,C52:C62,2,2)</f>
        <v>2.0389021746124126E-3</v>
      </c>
      <c r="D85" s="327">
        <f t="shared" si="56"/>
        <v>0.39935432691252681</v>
      </c>
      <c r="E85" s="327">
        <f t="shared" si="56"/>
        <v>0.92270717636397492</v>
      </c>
      <c r="F85" s="327">
        <f t="shared" si="56"/>
        <v>9.1844026243477882E-3</v>
      </c>
      <c r="G85" s="327">
        <f t="shared" si="56"/>
        <v>7.0617414822466834E-2</v>
      </c>
      <c r="H85" s="327">
        <f t="shared" si="56"/>
        <v>1.3665493403086175E-2</v>
      </c>
      <c r="I85" s="705">
        <f t="shared" si="56"/>
        <v>5.9886229858551058E-3</v>
      </c>
      <c r="M85" s="62" t="s">
        <v>314</v>
      </c>
      <c r="N85" s="315">
        <f>TTEST(N70:N81,N52:N62,2,2)</f>
        <v>3.083471188679277E-3</v>
      </c>
      <c r="O85" s="315">
        <f>TTEST(O70:O81,O52:O62,2,2)</f>
        <v>0.92270717636397492</v>
      </c>
      <c r="P85" s="315">
        <f>TTEST(P70:P81,P52:P62,2,2)</f>
        <v>1.1542148808502731E-3</v>
      </c>
      <c r="Q85" s="748"/>
      <c r="R85" s="748"/>
      <c r="S85" s="748"/>
      <c r="T85" s="748">
        <f>TTEST(T70:T81,T52:T62,2,2)</f>
        <v>0.14792734228071694</v>
      </c>
      <c r="U85" s="743">
        <f>TTEST(U70:U81,U52:U62,2,2)</f>
        <v>0.22095868227338178</v>
      </c>
    </row>
    <row r="89" spans="1:26" x14ac:dyDescent="0.35">
      <c r="N89" s="719"/>
      <c r="O89" s="719"/>
      <c r="P89" s="719"/>
      <c r="Q89" s="719"/>
      <c r="R89" s="719"/>
    </row>
    <row r="90" spans="1:26" ht="15" thickBot="1" x14ac:dyDescent="0.4">
      <c r="N90" s="719"/>
      <c r="O90" s="719"/>
      <c r="P90" s="719"/>
      <c r="Q90" s="719"/>
      <c r="R90" s="719"/>
    </row>
    <row r="91" spans="1:26" ht="15" thickBot="1" x14ac:dyDescent="0.4">
      <c r="F91" s="687" t="s">
        <v>93</v>
      </c>
      <c r="G91" s="630" t="s">
        <v>278</v>
      </c>
      <c r="H91" s="327">
        <v>1</v>
      </c>
      <c r="I91" s="327">
        <v>2</v>
      </c>
      <c r="J91" s="327">
        <v>3</v>
      </c>
      <c r="K91" s="412">
        <v>4</v>
      </c>
      <c r="L91" s="327">
        <v>5</v>
      </c>
      <c r="N91" s="735"/>
      <c r="O91" s="735"/>
      <c r="P91" s="735"/>
      <c r="Q91" s="735"/>
      <c r="R91" s="735"/>
      <c r="S91" s="735"/>
      <c r="T91" s="735"/>
      <c r="U91" s="735"/>
    </row>
    <row r="92" spans="1:26" x14ac:dyDescent="0.35">
      <c r="F92" s="687"/>
      <c r="G92" s="630" t="s">
        <v>88</v>
      </c>
      <c r="H92" t="s">
        <v>319</v>
      </c>
      <c r="I92" t="s">
        <v>319</v>
      </c>
      <c r="J92" t="s">
        <v>319</v>
      </c>
      <c r="K92" t="s">
        <v>319</v>
      </c>
      <c r="L92" t="s">
        <v>319</v>
      </c>
      <c r="N92" s="735"/>
      <c r="O92" s="735"/>
      <c r="P92" s="735"/>
      <c r="Q92" s="735"/>
      <c r="R92" s="735"/>
      <c r="S92" s="735"/>
      <c r="T92" s="735"/>
      <c r="U92" s="735"/>
    </row>
    <row r="93" spans="1:26" x14ac:dyDescent="0.35">
      <c r="F93" s="44"/>
      <c r="G93" s="34" t="s">
        <v>288</v>
      </c>
      <c r="N93" s="735"/>
      <c r="P93" s="735"/>
      <c r="Q93" s="735"/>
      <c r="R93" s="735"/>
    </row>
    <row r="94" spans="1:26" x14ac:dyDescent="0.35">
      <c r="F94" s="44"/>
      <c r="G94" s="34" t="s">
        <v>85</v>
      </c>
      <c r="N94" s="331"/>
      <c r="O94" s="331"/>
      <c r="P94" s="331"/>
      <c r="Q94" s="331"/>
      <c r="R94" s="331"/>
    </row>
    <row r="95" spans="1:26" x14ac:dyDescent="0.35">
      <c r="F95" s="44"/>
      <c r="G95" s="34" t="s">
        <v>289</v>
      </c>
      <c r="N95" s="735"/>
    </row>
    <row r="96" spans="1:26" x14ac:dyDescent="0.35">
      <c r="F96" s="44"/>
      <c r="G96" s="34" t="s">
        <v>290</v>
      </c>
      <c r="N96" s="735"/>
      <c r="O96" s="735"/>
      <c r="P96" s="735"/>
      <c r="Q96" s="735"/>
      <c r="R96" s="735"/>
    </row>
    <row r="97" spans="6:21" x14ac:dyDescent="0.35">
      <c r="F97" s="44"/>
      <c r="G97" s="34" t="s">
        <v>87</v>
      </c>
      <c r="N97" s="735"/>
      <c r="P97" s="735"/>
      <c r="Q97" s="735"/>
      <c r="R97" s="735"/>
    </row>
    <row r="98" spans="6:21" x14ac:dyDescent="0.35">
      <c r="F98" s="44">
        <v>38</v>
      </c>
      <c r="G98" s="34" t="s">
        <v>291</v>
      </c>
      <c r="N98" s="735"/>
      <c r="P98" s="735"/>
      <c r="Q98" s="735"/>
      <c r="R98" s="735"/>
    </row>
    <row r="99" spans="6:21" x14ac:dyDescent="0.35">
      <c r="F99" s="44">
        <v>39</v>
      </c>
      <c r="G99" s="319" t="s">
        <v>292</v>
      </c>
      <c r="N99" s="735"/>
      <c r="P99" s="735"/>
      <c r="Q99" s="735"/>
      <c r="R99" s="735"/>
      <c r="U99" s="735"/>
    </row>
    <row r="100" spans="6:21" x14ac:dyDescent="0.35">
      <c r="F100" s="44">
        <v>40</v>
      </c>
      <c r="G100" s="34" t="s">
        <v>293</v>
      </c>
      <c r="N100" s="719"/>
      <c r="P100" s="735"/>
      <c r="Q100" s="735"/>
      <c r="R100" s="735"/>
    </row>
    <row r="101" spans="6:21" x14ac:dyDescent="0.35">
      <c r="F101" s="44">
        <v>41</v>
      </c>
      <c r="G101" s="34" t="s">
        <v>294</v>
      </c>
    </row>
    <row r="102" spans="6:21" x14ac:dyDescent="0.35">
      <c r="F102" s="44">
        <v>42</v>
      </c>
      <c r="G102" s="34" t="s">
        <v>295</v>
      </c>
      <c r="N102" s="746"/>
    </row>
    <row r="103" spans="6:21" x14ac:dyDescent="0.35">
      <c r="F103" s="44">
        <v>45</v>
      </c>
      <c r="G103" s="34" t="s">
        <v>296</v>
      </c>
    </row>
    <row r="104" spans="6:21" x14ac:dyDescent="0.35">
      <c r="F104" s="44"/>
      <c r="G104" s="34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7786BA9198FA4E9B530AC571FE3074" ma:contentTypeVersion="6" ma:contentTypeDescription="Opprett et nytt dokument." ma:contentTypeScope="" ma:versionID="636df940a90fb686c4fe687e1a6f64c1">
  <xsd:schema xmlns:xsd="http://www.w3.org/2001/XMLSchema" xmlns:xs="http://www.w3.org/2001/XMLSchema" xmlns:p="http://schemas.microsoft.com/office/2006/metadata/properties" xmlns:ns3="7582bae6-bc59-4479-b442-5f9a0dc7052a" targetNamespace="http://schemas.microsoft.com/office/2006/metadata/properties" ma:root="true" ma:fieldsID="88217b91f3c8e93eabd28e07b2772d1a" ns3:_="">
    <xsd:import namespace="7582bae6-bc59-4479-b442-5f9a0dc7052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82bae6-bc59-4479-b442-5f9a0dc705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000C83-FD51-4B37-AA4B-EEBE7FE6C5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82bae6-bc59-4479-b442-5f9a0dc705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21CA4F-31A6-416C-BF64-61210D077962}">
  <ds:schemaRefs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582bae6-bc59-4479-b442-5f9a0dc7052a"/>
  </ds:schemaRefs>
</ds:datastoreItem>
</file>

<file path=customXml/itemProps3.xml><?xml version="1.0" encoding="utf-8"?>
<ds:datastoreItem xmlns:ds="http://schemas.openxmlformats.org/officeDocument/2006/customXml" ds:itemID="{BD96E548-E05C-4CF0-8F75-F12DE4A700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Terskeltesten</vt:lpstr>
      <vt:lpstr>VO2maks test</vt:lpstr>
      <vt:lpstr>korrelasjon</vt:lpstr>
      <vt:lpstr>MAS &amp; LT</vt:lpstr>
      <vt:lpstr>Figurer Blokk_profil</vt:lpstr>
      <vt:lpstr>HbMasse</vt:lpstr>
      <vt:lpstr>tid over HF</vt:lpstr>
      <vt:lpstr>Tid over VO2</vt:lpstr>
      <vt:lpstr>Trening</vt:lpstr>
    </vt:vector>
  </TitlesOfParts>
  <Company>Høgskolen i Lillehammer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 Rønnestad</dc:creator>
  <cp:lastModifiedBy>Kristin Marhaug Hartveit</cp:lastModifiedBy>
  <dcterms:created xsi:type="dcterms:W3CDTF">2018-08-21T07:35:49Z</dcterms:created>
  <dcterms:modified xsi:type="dcterms:W3CDTF">2020-09-14T08:10:55Z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0x010100B17786BA9198FA4E9B530AC571FE3074</vt:lpwstr>
  </property>
</Properties>
</file>